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80" windowHeight="8505" tabRatio="642" firstSheet="2" activeTab="8"/>
  </bookViews>
  <sheets>
    <sheet name="Полный список" sheetId="1" r:id="rId1"/>
    <sheet name="Уч-ки АП" sheetId="2" r:id="rId2"/>
    <sheet name="Ком." sheetId="3" r:id="rId3"/>
    <sheet name="ТИ" sheetId="4" r:id="rId4"/>
    <sheet name="Уч-ки СТ" sheetId="5" r:id="rId5"/>
    <sheet name="Старт.вед." sheetId="6" r:id="rId6"/>
    <sheet name="Пен.1" sheetId="7" r:id="rId7"/>
    <sheet name="Пен.2" sheetId="8" r:id="rId8"/>
    <sheet name="ИтАбс" sheetId="9" r:id="rId9"/>
    <sheet name="Итог Ком" sheetId="10" r:id="rId10"/>
  </sheets>
  <externalReferences>
    <externalReference r:id="rId13"/>
    <externalReference r:id="rId14"/>
  </externalReferences>
  <definedNames>
    <definedName name="_xlnm.Print_Area" localSheetId="8">'ИтАбс'!$A$1:$AQ$69</definedName>
    <definedName name="_xlnm.Print_Area" localSheetId="9">'Итог Ком'!$A$2:$I$39</definedName>
    <definedName name="_xlnm.Print_Area" localSheetId="2">'Ком.'!$A$1:$E$41</definedName>
    <definedName name="_xlnm.Print_Area" localSheetId="6">'Пен.1'!$A$3:$AY$71</definedName>
    <definedName name="_xlnm.Print_Area" localSheetId="7">'Пен.2'!$A$3:$V$71</definedName>
    <definedName name="_xlnm.Print_Area" localSheetId="0">'Полный список'!$A$1:$P$67</definedName>
    <definedName name="_xlnm.Print_Area" localSheetId="5">'Старт.вед.'!$A$2:$I$71</definedName>
    <definedName name="_xlnm.Print_Area" localSheetId="3">'ТИ'!$A$2:$H$71</definedName>
    <definedName name="_xlnm.Print_Area" localSheetId="1">'Уч-ки АП'!$A$1:$H$71</definedName>
    <definedName name="_xlnm.Print_Area" localSheetId="4">'Уч-ки СТ'!$A$1:$H$71</definedName>
  </definedNames>
  <calcPr fullCalcOnLoad="1" refMode="R1C1"/>
</workbook>
</file>

<file path=xl/sharedStrings.xml><?xml version="1.0" encoding="utf-8"?>
<sst xmlns="http://schemas.openxmlformats.org/spreadsheetml/2006/main" count="3512" uniqueCount="374">
  <si>
    <t>Город</t>
  </si>
  <si>
    <t>1-й Водитель</t>
  </si>
  <si>
    <t>2-й Водитель</t>
  </si>
  <si>
    <t>Фамилия, Имя</t>
  </si>
  <si>
    <t>Зачет</t>
  </si>
  <si>
    <t>Автомобиль</t>
  </si>
  <si>
    <t>Класс</t>
  </si>
  <si>
    <t>Второй водитель</t>
  </si>
  <si>
    <t>Первый водитель</t>
  </si>
  <si>
    <t>Список заявленных команд</t>
  </si>
  <si>
    <t>Старт. №</t>
  </si>
  <si>
    <t>Название команды</t>
  </si>
  <si>
    <t>№ п/п</t>
  </si>
  <si>
    <t>Дата и время опубликования</t>
  </si>
  <si>
    <t>Первая секция</t>
  </si>
  <si>
    <t>ИТОГО</t>
  </si>
  <si>
    <t>Сумма</t>
  </si>
  <si>
    <t>Гл.секретарь</t>
  </si>
  <si>
    <t>Вторая секция</t>
  </si>
  <si>
    <t>ИТОГО по 1-ой секции</t>
  </si>
  <si>
    <t>Прочая пенализ.</t>
  </si>
  <si>
    <t>Итоговая классификация</t>
  </si>
  <si>
    <t xml:space="preserve">Город                                  1й Водитель                         2й Водитель                </t>
  </si>
  <si>
    <t>Секция 1</t>
  </si>
  <si>
    <t>Секция 2</t>
  </si>
  <si>
    <t>N п/п</t>
  </si>
  <si>
    <t>Место</t>
  </si>
  <si>
    <t>Очки</t>
  </si>
  <si>
    <t>Спортивный комиссар</t>
  </si>
  <si>
    <t>Командный зачет</t>
  </si>
  <si>
    <t>№пп</t>
  </si>
  <si>
    <t>Название команды (Клуба, Участника, Первичной организации РАФ)</t>
  </si>
  <si>
    <t>Старт. № экипажа</t>
  </si>
  <si>
    <t>ИТОГО по 2-ой секции</t>
  </si>
  <si>
    <t>Стартовая ведомость</t>
  </si>
  <si>
    <t>Абсолют</t>
  </si>
  <si>
    <t>Итого</t>
  </si>
  <si>
    <t>Место экипажа</t>
  </si>
  <si>
    <t>Очки экипажа</t>
  </si>
  <si>
    <t>Место команды</t>
  </si>
  <si>
    <t>Ст. №</t>
  </si>
  <si>
    <t>Имя</t>
  </si>
  <si>
    <t>Спорт. звание</t>
  </si>
  <si>
    <t>Лицен-зия</t>
  </si>
  <si>
    <t>ВУЗ, курс</t>
  </si>
  <si>
    <t>КСТТ "Экстрим" СПбГПУ</t>
  </si>
  <si>
    <t>Начало работы ТИ</t>
  </si>
  <si>
    <t>Ведомость явки на ТИ</t>
  </si>
  <si>
    <t>Назначенное время явки на ТИ</t>
  </si>
  <si>
    <t>Явка на ТИ</t>
  </si>
  <si>
    <t>ПФ-1</t>
  </si>
  <si>
    <t>ПФ-2</t>
  </si>
  <si>
    <t>ПФ-3</t>
  </si>
  <si>
    <t>ТИ-Вход</t>
  </si>
  <si>
    <t>Спортивный коммисар</t>
  </si>
  <si>
    <t>место и дата проведения</t>
  </si>
  <si>
    <t>Официально</t>
  </si>
  <si>
    <t>Список участников полный</t>
  </si>
  <si>
    <t>ВКВ-1</t>
  </si>
  <si>
    <t>ВКВ-3</t>
  </si>
  <si>
    <t>Фамилия Имя</t>
  </si>
  <si>
    <t>Тосн</t>
  </si>
  <si>
    <t>Лед</t>
  </si>
  <si>
    <t>Ретр</t>
  </si>
  <si>
    <t>Абс</t>
  </si>
  <si>
    <t>Нов</t>
  </si>
  <si>
    <t>М.Орехов</t>
  </si>
  <si>
    <t>И.Гурьянова</t>
  </si>
  <si>
    <t>КВ-1</t>
  </si>
  <si>
    <t>КВ-2</t>
  </si>
  <si>
    <t>КВ-3</t>
  </si>
  <si>
    <t>КВ-4</t>
  </si>
  <si>
    <t>Фамилия, Имя                   (1-ый водитель)</t>
  </si>
  <si>
    <t>Фин</t>
  </si>
  <si>
    <t>КВ-5</t>
  </si>
  <si>
    <t>КВ-6</t>
  </si>
  <si>
    <t>ДС-7 (СЛ)</t>
  </si>
  <si>
    <t>СПбГАСУ</t>
  </si>
  <si>
    <t>Список участников, допущенных к старту</t>
  </si>
  <si>
    <t>Руководитель гонки</t>
  </si>
  <si>
    <t>А.Семенов</t>
  </si>
  <si>
    <t>предварительно</t>
  </si>
  <si>
    <t>Список участников, прошедших административную проверку</t>
  </si>
  <si>
    <t>Руководитель Гонки</t>
  </si>
  <si>
    <t>А</t>
  </si>
  <si>
    <t>ДС-2 (РДС)</t>
  </si>
  <si>
    <t>ДС-6 (ССЛ)</t>
  </si>
  <si>
    <t>ВКВ-4</t>
  </si>
  <si>
    <t>ВКВ-5</t>
  </si>
  <si>
    <t>Т</t>
  </si>
  <si>
    <t>Лд</t>
  </si>
  <si>
    <t>Р</t>
  </si>
  <si>
    <t>Н</t>
  </si>
  <si>
    <t>ДС-3 (РДС)</t>
  </si>
  <si>
    <t>РАЛЛИ "10 Озер - 2013"</t>
  </si>
  <si>
    <t>Ралли "10 Озер - 2013"</t>
  </si>
  <si>
    <t>Время КВ-1</t>
  </si>
  <si>
    <t>Абсолютный зачет</t>
  </si>
  <si>
    <t>Кубок</t>
  </si>
  <si>
    <t>Первенство</t>
  </si>
  <si>
    <t>Любитель</t>
  </si>
  <si>
    <t>Леди</t>
  </si>
  <si>
    <t>Ретро</t>
  </si>
  <si>
    <t>Новичок</t>
  </si>
  <si>
    <t xml:space="preserve">Фамилия имя                            1й Водитель                               2й Водитель                    </t>
  </si>
  <si>
    <t>стартовал?</t>
  </si>
  <si>
    <t>финишировал1?</t>
  </si>
  <si>
    <t>финишировал2?</t>
  </si>
  <si>
    <t>итог 1секции</t>
  </si>
  <si>
    <t>уч-тие</t>
  </si>
  <si>
    <t>Стартовало:</t>
  </si>
  <si>
    <t>Ленинградская область, п.Орехово, 19 октября 2013г.</t>
  </si>
  <si>
    <t>СПб</t>
  </si>
  <si>
    <t>ДС-1 (РУ)</t>
  </si>
  <si>
    <t>КВ-7</t>
  </si>
  <si>
    <t>ПФ-4</t>
  </si>
  <si>
    <t>ПФ-5</t>
  </si>
  <si>
    <t>ПФ-6</t>
  </si>
  <si>
    <t>ДС-4 (ССЛ)</t>
  </si>
  <si>
    <t>ДС-5 (РГС)</t>
  </si>
  <si>
    <t>С/Ф</t>
  </si>
  <si>
    <t>ВКВ-6</t>
  </si>
  <si>
    <t>Осадчий Алексей</t>
  </si>
  <si>
    <t>Кузбмоловский,ЛО</t>
  </si>
  <si>
    <t>Жуков Михаил</t>
  </si>
  <si>
    <t>ВАЗ 2105</t>
  </si>
  <si>
    <t>Фрост Михаил</t>
  </si>
  <si>
    <t>Фрост Александр</t>
  </si>
  <si>
    <t>Citroen C4</t>
  </si>
  <si>
    <t>А,Ст</t>
  </si>
  <si>
    <t>Миролюбов Сергей</t>
  </si>
  <si>
    <t>Прокофьев Александр</t>
  </si>
  <si>
    <t>Москвич 412</t>
  </si>
  <si>
    <t>Ромашев Павел</t>
  </si>
  <si>
    <t>Колпаков Иван</t>
  </si>
  <si>
    <t>Nissan Almera</t>
  </si>
  <si>
    <t>Голанцева Светлана</t>
  </si>
  <si>
    <t>Шквидоров Олег</t>
  </si>
  <si>
    <t>Renault SR</t>
  </si>
  <si>
    <t>Фомин Алексей</t>
  </si>
  <si>
    <t>Осокин Михаил</t>
  </si>
  <si>
    <t>ГАЗ 24</t>
  </si>
  <si>
    <t>Кузьмоловский,ЛО</t>
  </si>
  <si>
    <t>КМС</t>
  </si>
  <si>
    <t>Е130919</t>
  </si>
  <si>
    <t>Е 131131</t>
  </si>
  <si>
    <t>Е 130918</t>
  </si>
  <si>
    <t>2р</t>
  </si>
  <si>
    <t>Е 133100</t>
  </si>
  <si>
    <t>Е 133099</t>
  </si>
  <si>
    <t>Д 130474</t>
  </si>
  <si>
    <t>Е 130878</t>
  </si>
  <si>
    <t>А,Р</t>
  </si>
  <si>
    <t>Е 130924</t>
  </si>
  <si>
    <t>Е 130923</t>
  </si>
  <si>
    <t>Бабич Виктор</t>
  </si>
  <si>
    <t>Громов Павел</t>
  </si>
  <si>
    <t>ГАЗ 21Л</t>
  </si>
  <si>
    <t>Грехова Варвара</t>
  </si>
  <si>
    <t>Е 130916</t>
  </si>
  <si>
    <t>Волкова Евгения</t>
  </si>
  <si>
    <t>Е 130917</t>
  </si>
  <si>
    <t>Киа Рио</t>
  </si>
  <si>
    <t>А,Ст,Лд</t>
  </si>
  <si>
    <t>Варюшин Николай</t>
  </si>
  <si>
    <t>Комаров Виктор</t>
  </si>
  <si>
    <t>Е 130899</t>
  </si>
  <si>
    <t>Москвич 2140</t>
  </si>
  <si>
    <t>А,Р,Ст</t>
  </si>
  <si>
    <t>Веселов Андрей</t>
  </si>
  <si>
    <t>Е 130926</t>
  </si>
  <si>
    <t>Титов Артем</t>
  </si>
  <si>
    <t>Е 130925</t>
  </si>
  <si>
    <t>VW Golf</t>
  </si>
  <si>
    <t>Черепахин Дмитрий</t>
  </si>
  <si>
    <t>Михайлов Максим</t>
  </si>
  <si>
    <t>ВАЗ 2106</t>
  </si>
  <si>
    <t>Синьков Александр</t>
  </si>
  <si>
    <t>Личкевич Евгений</t>
  </si>
  <si>
    <t>ВАЗ 2108</t>
  </si>
  <si>
    <t>А,Н</t>
  </si>
  <si>
    <t>Медведь Сергей</t>
  </si>
  <si>
    <t>Е 130800</t>
  </si>
  <si>
    <t>Великанова Екатерина</t>
  </si>
  <si>
    <t>Е 130815</t>
  </si>
  <si>
    <t>ВАЗ 2110</t>
  </si>
  <si>
    <t>Ефимова Елена</t>
  </si>
  <si>
    <t>Хатанзейская Мария</t>
  </si>
  <si>
    <t>Чери</t>
  </si>
  <si>
    <t>А,Лд</t>
  </si>
  <si>
    <t>Бринкен Николай</t>
  </si>
  <si>
    <t>Е 136929</t>
  </si>
  <si>
    <t>Зобова Екатерина</t>
  </si>
  <si>
    <t>Е 136930</t>
  </si>
  <si>
    <t>Форд Фокус</t>
  </si>
  <si>
    <t>Орехова Анна</t>
  </si>
  <si>
    <t>Галкина Полина</t>
  </si>
  <si>
    <t>Хундай Ассент</t>
  </si>
  <si>
    <t>Макаров Артем</t>
  </si>
  <si>
    <t>Обухов Александр</t>
  </si>
  <si>
    <t>Шевроле Нива</t>
  </si>
  <si>
    <t>Никитин Сергей</t>
  </si>
  <si>
    <t>Гатчина,ЛО</t>
  </si>
  <si>
    <t>Никитина Юлия</t>
  </si>
  <si>
    <t>Шуленин Александр</t>
  </si>
  <si>
    <t>Подольск,МО</t>
  </si>
  <si>
    <t>Макеев Сергей</t>
  </si>
  <si>
    <t>Городецкий Владимир</t>
  </si>
  <si>
    <t>Сертолово,ЛО</t>
  </si>
  <si>
    <t>Федорова Камила</t>
  </si>
  <si>
    <t>Nissan Tiida</t>
  </si>
  <si>
    <t>Рубцов Павел</t>
  </si>
  <si>
    <t>Колпин Михаил</t>
  </si>
  <si>
    <t>Mitsubishi Lancer 9</t>
  </si>
  <si>
    <t>Шарафутдинов Максим</t>
  </si>
  <si>
    <t>Сестрорецк</t>
  </si>
  <si>
    <t>Новиков Игорь</t>
  </si>
  <si>
    <t>А,Н,Р</t>
  </si>
  <si>
    <t>Тылнерс Андрис</t>
  </si>
  <si>
    <t>Волченкова Елена</t>
  </si>
  <si>
    <t>РТСЗ</t>
  </si>
  <si>
    <t>Сапрыкин Илья</t>
  </si>
  <si>
    <t>Е 131175</t>
  </si>
  <si>
    <t>Сапрыкина Ольга</t>
  </si>
  <si>
    <t>Е 131171</t>
  </si>
  <si>
    <t>Лянча каппа</t>
  </si>
  <si>
    <t>Кузнецова Екатерина</t>
  </si>
  <si>
    <t>Зеленогорск</t>
  </si>
  <si>
    <t>Прокофьева Ольга</t>
  </si>
  <si>
    <t>ВАЗ 21099</t>
  </si>
  <si>
    <t>Сергиенко Алексей</t>
  </si>
  <si>
    <t>Выборг,ЛО</t>
  </si>
  <si>
    <t>Сергиенко Игорь</t>
  </si>
  <si>
    <t>ВАЗ 21074</t>
  </si>
  <si>
    <t>Коннычева Светлана</t>
  </si>
  <si>
    <t>Тосно,ЛО</t>
  </si>
  <si>
    <t>Дмитриева Арина</t>
  </si>
  <si>
    <t>VW Polo</t>
  </si>
  <si>
    <t>Абашева Елена</t>
  </si>
  <si>
    <t>Воскресенская Ирина</t>
  </si>
  <si>
    <t>Хендай Гетц</t>
  </si>
  <si>
    <t>Каневский Роман</t>
  </si>
  <si>
    <t>Моховиков Василий</t>
  </si>
  <si>
    <t>Переходов Антон</t>
  </si>
  <si>
    <t>Милованова Алиса</t>
  </si>
  <si>
    <t>Шкода Октавия</t>
  </si>
  <si>
    <t>Лоран Алексей</t>
  </si>
  <si>
    <t>Князев Валерий</t>
  </si>
  <si>
    <t>ЗАЗ Шанс</t>
  </si>
  <si>
    <t>Большие шишки</t>
  </si>
  <si>
    <t>Киселев Евгений</t>
  </si>
  <si>
    <t>Ефремов Михаил</t>
  </si>
  <si>
    <t>Лада Гранта</t>
  </si>
  <si>
    <t>19.10.13 10-00</t>
  </si>
  <si>
    <t>19.10.2013 10-00</t>
  </si>
  <si>
    <t>19.10.13 10:50</t>
  </si>
  <si>
    <t>STOP</t>
  </si>
  <si>
    <t>А,Лд,Н,Ст</t>
  </si>
  <si>
    <t>б/р</t>
  </si>
  <si>
    <t>нет</t>
  </si>
  <si>
    <t>Санкт-Петербург</t>
  </si>
  <si>
    <t>сход</t>
  </si>
  <si>
    <t>н/с</t>
  </si>
  <si>
    <t>Студент</t>
  </si>
  <si>
    <t>ОСАДЧИЙ Алексей</t>
  </si>
  <si>
    <t>ЖУКОВ Михаил</t>
  </si>
  <si>
    <t>ФРОСТ Михаил</t>
  </si>
  <si>
    <t>ФРОСТ Александр</t>
  </si>
  <si>
    <t>МИРОЛЮБОВ Сергей</t>
  </si>
  <si>
    <t>ПРОКОФЬЕВ Александр</t>
  </si>
  <si>
    <t>РОМАШЕВ Павел</t>
  </si>
  <si>
    <t>КОЛПАКОВ Иван</t>
  </si>
  <si>
    <t>САПРЫКИН Илья</t>
  </si>
  <si>
    <t>САПРЫКИНА Ольга</t>
  </si>
  <si>
    <t>КОННЫЧЕВА Светлана</t>
  </si>
  <si>
    <t>ДМИТРИЕВА Арина</t>
  </si>
  <si>
    <t>ШКВИДОРОВ Олег</t>
  </si>
  <si>
    <t>ГОЛАНЦЕВА Светлана</t>
  </si>
  <si>
    <t>КУЗНЕЦОВА Екатерина</t>
  </si>
  <si>
    <t>ПРОКОФЬЕВА Ольга</t>
  </si>
  <si>
    <t>ФОМИН Алексей</t>
  </si>
  <si>
    <t>ОСОКИН Михаил</t>
  </si>
  <si>
    <t>БАБИЧ Виктор</t>
  </si>
  <si>
    <t>ГРОМОВ Павел</t>
  </si>
  <si>
    <t>СЕРГИЕНКО Алексей</t>
  </si>
  <si>
    <t>СЕРГИЕНКО Игорь</t>
  </si>
  <si>
    <t>ГРЕХОВА Варвара</t>
  </si>
  <si>
    <t>ВОЛКОВА Евгения</t>
  </si>
  <si>
    <t>ВАРЮШИН Николай</t>
  </si>
  <si>
    <t>КОМАРОВ Виктор</t>
  </si>
  <si>
    <t>АБАШЕВА Елена</t>
  </si>
  <si>
    <t>ВОСКРЕСЕНСКАЯ Ирина</t>
  </si>
  <si>
    <t>ВЕСЕЛОВ Андрей</t>
  </si>
  <si>
    <t>ТИТОВ Артем</t>
  </si>
  <si>
    <t>ЧЕРЕПАХИН Дмитрий</t>
  </si>
  <si>
    <t>МИХАЙЛОВ Максим</t>
  </si>
  <si>
    <t>СИНЬКОВ Александр</t>
  </si>
  <si>
    <t>ЛИЧКЕВИЧ Евгений</t>
  </si>
  <si>
    <t>МЕДВЕДЬ Сергей</t>
  </si>
  <si>
    <t>ВЕЛИКАНОВА Екатерина</t>
  </si>
  <si>
    <t>ЕФИМОВА Елена</t>
  </si>
  <si>
    <t>ХАТАНЗЕЙСКАЯ Мария</t>
  </si>
  <si>
    <t>БРИНКЕН Николай</t>
  </si>
  <si>
    <t>ЗОБОВА Екатерина</t>
  </si>
  <si>
    <t>ОРЕХОВА Анна</t>
  </si>
  <si>
    <t>ГАЛКИНА Полина</t>
  </si>
  <si>
    <t>МАКАРОВ Артем</t>
  </si>
  <si>
    <t>ОБУХОВ Александр</t>
  </si>
  <si>
    <t>КАНЕВСКИЙ Роман</t>
  </si>
  <si>
    <t>МОХОВИКОВ Василий</t>
  </si>
  <si>
    <t>НИКИТИН Сергей</t>
  </si>
  <si>
    <t>НИКИТИНА Юлия</t>
  </si>
  <si>
    <t>ШУЛЕНИН Александр</t>
  </si>
  <si>
    <t>МАКЕЕВ Сергей</t>
  </si>
  <si>
    <t>ГОРОДЕЦКИЙ Владимир</t>
  </si>
  <si>
    <t>ФЕДОРОВА Камила</t>
  </si>
  <si>
    <t>РУБЦОВ Павел</t>
  </si>
  <si>
    <t>КОЛПИН Михаил</t>
  </si>
  <si>
    <t>ПЕРЕХОДОВ Антон</t>
  </si>
  <si>
    <t>МИЛОВАНОВА Алиса</t>
  </si>
  <si>
    <t>ШАРАФУТДИНОВ Максим</t>
  </si>
  <si>
    <t>НОВИКОВ Игорь</t>
  </si>
  <si>
    <t>ТЫЛНЕРС Андрис</t>
  </si>
  <si>
    <t>ВОЛЧЕНКОВА Елена</t>
  </si>
  <si>
    <t>ЛОРАН Алексей</t>
  </si>
  <si>
    <t>КНЯЗЕВ Валерий</t>
  </si>
  <si>
    <t>КИСЕЛЕВ Евгений</t>
  </si>
  <si>
    <t>ЕФРЕМОВ Михаил</t>
  </si>
  <si>
    <t xml:space="preserve"> </t>
  </si>
  <si>
    <t>+</t>
  </si>
  <si>
    <t/>
  </si>
  <si>
    <t>-</t>
  </si>
  <si>
    <t>ОСАДЧИЙ Алексей
ЖУКОВ Михаил</t>
  </si>
  <si>
    <t>Кузьмоловский,ЛО
Санкт-Петербург</t>
  </si>
  <si>
    <t>РОМАШЕВ Павел
КОЛПАКОВ Иван</t>
  </si>
  <si>
    <t>Санкт-Петербург
Санкт-Петербург</t>
  </si>
  <si>
    <t>САПРЫКИН Илья
САПРЫКИНА Ольга</t>
  </si>
  <si>
    <t>ГРЕХОВА Варвара
ВОЛКОВА Евгения</t>
  </si>
  <si>
    <t>ФРОСТ Михаил
ФРОСТ Александр</t>
  </si>
  <si>
    <t>МАКАРОВ Артем
ОБУХОВ Александр</t>
  </si>
  <si>
    <t>ОРЕХОВА Анна
ГАЛКИНА Полина</t>
  </si>
  <si>
    <t>ШКВИДОРОВ Олег
ГОЛАНЦЕВА Светлана</t>
  </si>
  <si>
    <t>ШУЛЕНИН Александр
МАКЕЕВ Сергей</t>
  </si>
  <si>
    <t>Подольск,МО
Санкт-Петербург</t>
  </si>
  <si>
    <t>БАБИЧ Виктор
ГРОМОВ Павел</t>
  </si>
  <si>
    <t>АБАШЕВА Елена
ВОСКРЕСЕНСКАЯ Ирина</t>
  </si>
  <si>
    <t>Тосно,ЛО
Тосно,ЛО</t>
  </si>
  <si>
    <t>ТЫЛНЕРС Андрис
ВОЛЧЕНКОВА Елена</t>
  </si>
  <si>
    <t>РУБЦОВ Павел
КОЛПИН Михаил</t>
  </si>
  <si>
    <t>МИРОЛЮБОВ Сергей
ПРОКОФЬЕВ Александр</t>
  </si>
  <si>
    <t>ФОМИН Алексей
ОСОКИН Михаил</t>
  </si>
  <si>
    <t>МЕДВЕДЬ Сергей
ВЕЛИКАНОВА Екатерина</t>
  </si>
  <si>
    <t>ЕФИМОВА Елена
ХАТАНЗЕЙСКАЯ Мария</t>
  </si>
  <si>
    <t>СИНЬКОВ Александр
ЛИЧКЕВИЧ Евгений</t>
  </si>
  <si>
    <t>ВАРЮШИН Николай
КОМАРОВ Виктор</t>
  </si>
  <si>
    <t>КУЗНЕЦОВА Екатерина
ПРОКОФЬЕВА Ольга</t>
  </si>
  <si>
    <t>Зеленогорск
Санкт-Петербург</t>
  </si>
  <si>
    <t>СЕРГИЕНКО Алексей
СЕРГИЕНКО Игорь</t>
  </si>
  <si>
    <t>Выборг,ЛО
Выборг,ЛО</t>
  </si>
  <si>
    <t>КОННЫЧЕВА Светлана
ДМИТРИЕВА Арина</t>
  </si>
  <si>
    <t>ВЕСЕЛОВ Андрей
ТИТОВ Артем</t>
  </si>
  <si>
    <t>КАНЕВСКИЙ Роман
МОХОВИКОВ Василий</t>
  </si>
  <si>
    <t>ЛОРАН Алексей
КНЯЗЕВ Валерий</t>
  </si>
  <si>
    <t>НИКИТИН Сергей
НИКИТИНА Юлия</t>
  </si>
  <si>
    <t>Гатчина,ЛО
Гатчина,ЛО</t>
  </si>
  <si>
    <t>ГОРОДЕЦКИЙ Владимир
ФЕДОРОВА Камила</t>
  </si>
  <si>
    <t>Сертолово,ЛО
Сертолово,ЛО</t>
  </si>
  <si>
    <t>ПЕРЕХОДОВ Антон
МИЛОВАНОВА Алиса</t>
  </si>
  <si>
    <t>ЧЕРЕПАХИН Дмитрий
МИХАЙЛОВ Максим</t>
  </si>
  <si>
    <t>БРИНКЕН Николай
ЗОБОВА Екатерина</t>
  </si>
  <si>
    <t>ШАРАФУТДИНОВ Максим
НОВИКОВ Игорь</t>
  </si>
  <si>
    <t>Сестрорецк
Сестрорецк</t>
  </si>
  <si>
    <t>КИСЕЛЕВ Евгений
ЕФРЕМОВ Михаил</t>
  </si>
  <si>
    <t>0
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</si>
</sst>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h]:mm"/>
    <numFmt numFmtId="190" formatCode="h:mm:ss.0"/>
    <numFmt numFmtId="191" formatCode="mm:ss.0;@"/>
    <numFmt numFmtId="192" formatCode="[h]:mm:ss;@"/>
    <numFmt numFmtId="193" formatCode="[$-FC19]d\ mmmm\ yyyy\ &quot;г.&quot;"/>
    <numFmt numFmtId="194" formatCode="h:mm;@"/>
    <numFmt numFmtId="195" formatCode="h:mm:ss;@"/>
    <numFmt numFmtId="196" formatCode="[h]:mm:ss.0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d/mm/yy\ h:mm;@"/>
    <numFmt numFmtId="202" formatCode="0.0000"/>
    <numFmt numFmtId="203" formatCode="000000"/>
    <numFmt numFmtId="204" formatCode="0000"/>
    <numFmt numFmtId="205" formatCode="0.000"/>
    <numFmt numFmtId="206" formatCode="[$-F400]h:mm:ss\ AM/PM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sz val="20"/>
      <name val="Arial Cyr"/>
      <family val="0"/>
    </font>
    <font>
      <b/>
      <sz val="22"/>
      <name val="Arial Cyr"/>
      <family val="0"/>
    </font>
    <font>
      <i/>
      <sz val="11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b/>
      <sz val="14"/>
      <name val="Arial Cyr"/>
      <family val="0"/>
    </font>
    <font>
      <b/>
      <sz val="12"/>
      <color indexed="10"/>
      <name val="Arial Cyr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0" fontId="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80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20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15" xfId="0" applyNumberFormat="1" applyBorder="1" applyAlignment="1">
      <alignment horizontal="center" vertical="center" wrapText="1"/>
    </xf>
    <xf numFmtId="180" fontId="0" fillId="0" borderId="0" xfId="0" applyNumberFormat="1" applyAlignment="1">
      <alignment horizontal="right"/>
    </xf>
    <xf numFmtId="180" fontId="1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5" fillId="0" borderId="11" xfId="0" applyNumberFormat="1" applyFont="1" applyBorder="1" applyAlignment="1">
      <alignment horizontal="center" vertical="center"/>
    </xf>
    <xf numFmtId="0" fontId="15" fillId="3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NumberForma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80" fontId="0" fillId="0" borderId="11" xfId="0" applyNumberFormat="1" applyBorder="1" applyAlignment="1">
      <alignment horizontal="right" vertical="center" wrapText="1"/>
    </xf>
    <xf numFmtId="180" fontId="12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94" fontId="0" fillId="0" borderId="1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1" fontId="0" fillId="0" borderId="26" xfId="0" applyNumberFormat="1" applyBorder="1" applyAlignment="1">
      <alignment horizontal="left"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20" fontId="6" fillId="0" borderId="0" xfId="0" applyNumberFormat="1" applyFont="1" applyAlignment="1">
      <alignment/>
    </xf>
    <xf numFmtId="180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0" fillId="0" borderId="23" xfId="0" applyNumberFormat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8" xfId="0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Alignment="1">
      <alignment/>
    </xf>
    <xf numFmtId="0" fontId="0" fillId="0" borderId="17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0" fillId="0" borderId="29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/>
    </xf>
    <xf numFmtId="0" fontId="0" fillId="0" borderId="16" xfId="0" applyNumberFormat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0" xfId="0" applyNumberFormat="1" applyAlignment="1">
      <alignment horizontal="right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 horizontal="right"/>
    </xf>
    <xf numFmtId="0" fontId="1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NumberFormat="1" applyFont="1" applyAlignment="1">
      <alignment/>
    </xf>
    <xf numFmtId="180" fontId="5" fillId="0" borderId="0" xfId="0" applyNumberFormat="1" applyFont="1" applyBorder="1" applyAlignment="1">
      <alignment horizontal="right"/>
    </xf>
    <xf numFmtId="1" fontId="0" fillId="0" borderId="17" xfId="0" applyNumberForma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180" fontId="0" fillId="0" borderId="37" xfId="0" applyNumberForma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0" fillId="0" borderId="3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28" xfId="0" applyNumberFormat="1" applyBorder="1" applyAlignment="1">
      <alignment/>
    </xf>
    <xf numFmtId="1" fontId="0" fillId="0" borderId="39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3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40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0" fontId="0" fillId="0" borderId="4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18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left"/>
    </xf>
    <xf numFmtId="180" fontId="0" fillId="0" borderId="46" xfId="0" applyNumberFormat="1" applyBorder="1" applyAlignment="1">
      <alignment horizontal="right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180" fontId="0" fillId="0" borderId="48" xfId="0" applyNumberFormat="1" applyBorder="1" applyAlignment="1">
      <alignment horizontal="right"/>
    </xf>
    <xf numFmtId="180" fontId="0" fillId="0" borderId="49" xfId="0" applyNumberFormat="1" applyBorder="1" applyAlignment="1">
      <alignment horizontal="right"/>
    </xf>
    <xf numFmtId="180" fontId="0" fillId="0" borderId="13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0" fillId="0" borderId="50" xfId="0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 horizontal="right"/>
    </xf>
    <xf numFmtId="1" fontId="0" fillId="0" borderId="41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Ozer-Rally_13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z13_it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ный список"/>
      <sheetName val="Уч-ки АП"/>
      <sheetName val="Ком."/>
      <sheetName val="ТИ"/>
      <sheetName val="Уч-ки СТ"/>
      <sheetName val="Старт.вед."/>
      <sheetName val="Секц.1"/>
      <sheetName val="Пен.1"/>
      <sheetName val="Секц.2"/>
      <sheetName val="Пен.2"/>
      <sheetName val="ИтАбс"/>
      <sheetName val="Итог Ком."/>
    </sheetNames>
    <sheetDataSet>
      <sheetData sheetId="6">
        <row r="40">
          <cell r="A40">
            <v>0</v>
          </cell>
          <cell r="B40" t="e">
            <v>#VALUE!</v>
          </cell>
        </row>
        <row r="41">
          <cell r="A41">
            <v>0</v>
          </cell>
          <cell r="B41" t="e">
            <v>#VALUE!</v>
          </cell>
        </row>
        <row r="42">
          <cell r="A42">
            <v>0</v>
          </cell>
          <cell r="B42" t="e">
            <v>#VALUE!</v>
          </cell>
        </row>
        <row r="43">
          <cell r="A43">
            <v>0</v>
          </cell>
          <cell r="B43" t="e">
            <v>#VALUE!</v>
          </cell>
        </row>
        <row r="44">
          <cell r="A44">
            <v>0</v>
          </cell>
          <cell r="B44" t="e">
            <v>#VALUE!</v>
          </cell>
        </row>
        <row r="45">
          <cell r="A45">
            <v>0</v>
          </cell>
          <cell r="B45" t="e">
            <v>#VALUE!</v>
          </cell>
        </row>
        <row r="46">
          <cell r="A46">
            <v>0</v>
          </cell>
          <cell r="B46" t="e">
            <v>#VALUE!</v>
          </cell>
        </row>
        <row r="47">
          <cell r="A47">
            <v>0</v>
          </cell>
          <cell r="B47" t="e">
            <v>#VALUE!</v>
          </cell>
        </row>
        <row r="48">
          <cell r="A48">
            <v>0</v>
          </cell>
          <cell r="B48" t="e">
            <v>#VALUE!</v>
          </cell>
        </row>
        <row r="49">
          <cell r="A49">
            <v>0</v>
          </cell>
          <cell r="B49" t="e">
            <v>#VALUE!</v>
          </cell>
        </row>
        <row r="50">
          <cell r="A50">
            <v>0</v>
          </cell>
          <cell r="B50" t="e">
            <v>#VALUE!</v>
          </cell>
        </row>
        <row r="51">
          <cell r="A51">
            <v>0</v>
          </cell>
          <cell r="B51" t="e">
            <v>#VALUE!</v>
          </cell>
        </row>
        <row r="52">
          <cell r="A52">
            <v>0</v>
          </cell>
          <cell r="B52" t="e">
            <v>#VALUE!</v>
          </cell>
        </row>
        <row r="53">
          <cell r="A53">
            <v>0</v>
          </cell>
          <cell r="B53" t="e">
            <v>#VALUE!</v>
          </cell>
        </row>
        <row r="54">
          <cell r="A54">
            <v>0</v>
          </cell>
          <cell r="B54" t="e">
            <v>#VALUE!</v>
          </cell>
        </row>
        <row r="55">
          <cell r="A55">
            <v>0</v>
          </cell>
          <cell r="B55" t="e">
            <v>#VALUE!</v>
          </cell>
        </row>
        <row r="56">
          <cell r="A56">
            <v>0</v>
          </cell>
          <cell r="B56" t="e">
            <v>#VALUE!</v>
          </cell>
        </row>
        <row r="57">
          <cell r="A57">
            <v>0</v>
          </cell>
          <cell r="B57" t="e">
            <v>#VALUE!</v>
          </cell>
        </row>
        <row r="58">
          <cell r="A58">
            <v>0</v>
          </cell>
          <cell r="B58" t="e">
            <v>#VALUE!</v>
          </cell>
        </row>
        <row r="59">
          <cell r="A59">
            <v>0</v>
          </cell>
          <cell r="B59" t="e">
            <v>#VALUE!</v>
          </cell>
        </row>
        <row r="60">
          <cell r="A60">
            <v>0</v>
          </cell>
          <cell r="B60" t="e">
            <v>#VALUE!</v>
          </cell>
        </row>
        <row r="61">
          <cell r="A61">
            <v>0</v>
          </cell>
          <cell r="B61" t="e">
            <v>#VALUE!</v>
          </cell>
        </row>
        <row r="62">
          <cell r="A62">
            <v>0</v>
          </cell>
          <cell r="B62" t="e">
            <v>#VALUE!</v>
          </cell>
        </row>
        <row r="63">
          <cell r="A63">
            <v>0</v>
          </cell>
          <cell r="B63" t="e">
            <v>#VALUE!</v>
          </cell>
        </row>
        <row r="64">
          <cell r="A64">
            <v>0</v>
          </cell>
          <cell r="B64" t="e">
            <v>#VALUE!</v>
          </cell>
        </row>
        <row r="65">
          <cell r="A65">
            <v>0</v>
          </cell>
          <cell r="B65" t="e">
            <v>#VALUE!</v>
          </cell>
        </row>
        <row r="66">
          <cell r="A66">
            <v>0</v>
          </cell>
          <cell r="B66" t="e">
            <v>#VALUE!</v>
          </cell>
        </row>
        <row r="67">
          <cell r="A67">
            <v>0</v>
          </cell>
          <cell r="B67" t="e">
            <v>#VALUE!</v>
          </cell>
        </row>
      </sheetData>
      <sheetData sheetId="8">
        <row r="8">
          <cell r="A8">
            <v>1</v>
          </cell>
          <cell r="B8" t="str">
            <v>ОСАДЧИЙ Алексей</v>
          </cell>
          <cell r="C8" t="str">
            <v>1607</v>
          </cell>
          <cell r="D8">
            <v>0.6715277777777778</v>
          </cell>
          <cell r="F8">
            <v>0.6715277777777778</v>
          </cell>
          <cell r="G8">
            <v>0</v>
          </cell>
          <cell r="H8" t="str">
            <v> </v>
          </cell>
          <cell r="J8">
            <v>0.6736111111111112</v>
          </cell>
          <cell r="K8" t="str">
            <v>1610</v>
          </cell>
          <cell r="L8">
            <v>0.6736111111111112</v>
          </cell>
          <cell r="M8" t="str">
            <v>161258</v>
          </cell>
          <cell r="N8" t="str">
            <v>161258</v>
          </cell>
          <cell r="O8">
            <v>0.002060185185185137</v>
          </cell>
          <cell r="P8">
            <v>0.002060185185185137</v>
          </cell>
          <cell r="Q8">
            <v>2.000000000004147</v>
          </cell>
          <cell r="R8" t="str">
            <v>-</v>
          </cell>
          <cell r="S8" t="str">
            <v>162022</v>
          </cell>
          <cell r="T8" t="str">
            <v>162022</v>
          </cell>
          <cell r="U8">
            <v>0.005138888888888915</v>
          </cell>
          <cell r="V8">
            <v>0.005138888888888915</v>
          </cell>
          <cell r="W8">
            <v>0</v>
          </cell>
          <cell r="X8" t="str">
            <v/>
          </cell>
          <cell r="Z8">
            <v>0.6875</v>
          </cell>
          <cell r="AB8">
            <v>0.6875</v>
          </cell>
          <cell r="AC8">
            <v>0</v>
          </cell>
          <cell r="AD8" t="str">
            <v> </v>
          </cell>
          <cell r="AF8">
            <v>0.6895833333333333</v>
          </cell>
          <cell r="AH8">
            <v>0.6895833333333333</v>
          </cell>
          <cell r="AI8">
            <v>36.9</v>
          </cell>
          <cell r="AK8">
            <v>36.9</v>
          </cell>
          <cell r="AO8" t="e">
            <v>#VALUE!</v>
          </cell>
          <cell r="AP8">
            <v>21.2</v>
          </cell>
          <cell r="AR8">
            <v>21.2</v>
          </cell>
          <cell r="AT8">
            <v>0.7243055555555555</v>
          </cell>
          <cell r="AU8" t="str">
            <v>1716</v>
          </cell>
          <cell r="AV8">
            <v>0.7194444444444444</v>
          </cell>
          <cell r="AW8">
            <v>0</v>
          </cell>
          <cell r="AX8" t="str">
            <v>-</v>
          </cell>
          <cell r="AZ8" t="str">
            <v>1629</v>
          </cell>
          <cell r="BA8">
            <v>0.6868055555555556</v>
          </cell>
          <cell r="BB8">
            <v>0</v>
          </cell>
          <cell r="BE8" t="e">
            <v>#VALUE!</v>
          </cell>
          <cell r="BF8">
            <v>0</v>
          </cell>
          <cell r="BI8" t="e">
            <v>#VALUE!</v>
          </cell>
          <cell r="BJ8">
            <v>0</v>
          </cell>
          <cell r="BL8">
            <v>60.100000000004144</v>
          </cell>
        </row>
        <row r="9">
          <cell r="A9">
            <v>2</v>
          </cell>
          <cell r="B9" t="str">
            <v>ФРОСТ Михаил</v>
          </cell>
          <cell r="C9" t="str">
            <v>1605</v>
          </cell>
          <cell r="D9">
            <v>0.6701388888888888</v>
          </cell>
          <cell r="F9">
            <v>0.6701388888888888</v>
          </cell>
          <cell r="G9">
            <v>0</v>
          </cell>
          <cell r="H9" t="str">
            <v> </v>
          </cell>
          <cell r="J9">
            <v>0.6722222222222222</v>
          </cell>
          <cell r="K9" t="str">
            <v>1608</v>
          </cell>
          <cell r="L9">
            <v>0.6722222222222222</v>
          </cell>
          <cell r="M9" t="str">
            <v>161058</v>
          </cell>
          <cell r="N9" t="str">
            <v>161058</v>
          </cell>
          <cell r="O9">
            <v>0.002060185185185137</v>
          </cell>
          <cell r="P9">
            <v>0.002060185185185137</v>
          </cell>
          <cell r="Q9">
            <v>2.000000000004147</v>
          </cell>
          <cell r="R9" t="str">
            <v>-</v>
          </cell>
          <cell r="S9" t="str">
            <v>161629</v>
          </cell>
          <cell r="T9" t="str">
            <v>161629</v>
          </cell>
          <cell r="U9">
            <v>0.0038310185185186363</v>
          </cell>
          <cell r="V9">
            <v>0.0038310185185186363</v>
          </cell>
          <cell r="W9">
            <v>0</v>
          </cell>
          <cell r="X9" t="str">
            <v/>
          </cell>
          <cell r="Z9">
            <v>0.686111111111111</v>
          </cell>
          <cell r="AA9" t="str">
            <v>1653</v>
          </cell>
          <cell r="AB9">
            <v>0.7034722222222222</v>
          </cell>
          <cell r="AC9">
            <v>0</v>
          </cell>
          <cell r="AD9" t="str">
            <v>+</v>
          </cell>
          <cell r="AF9">
            <v>0.7055555555555555</v>
          </cell>
          <cell r="AG9" t="str">
            <v>1658</v>
          </cell>
          <cell r="AH9">
            <v>0.7069444444444444</v>
          </cell>
          <cell r="AI9">
            <v>37.6</v>
          </cell>
          <cell r="AK9">
            <v>37.6</v>
          </cell>
          <cell r="AO9" t="e">
            <v>#VALUE!</v>
          </cell>
          <cell r="AP9">
            <v>23.1</v>
          </cell>
          <cell r="AQ9">
            <v>10</v>
          </cell>
          <cell r="AR9">
            <v>33.1</v>
          </cell>
          <cell r="AT9">
            <v>0.7416666666666666</v>
          </cell>
          <cell r="AU9" t="str">
            <v>1732</v>
          </cell>
          <cell r="AV9">
            <v>0.7305555555555556</v>
          </cell>
          <cell r="AW9">
            <v>0</v>
          </cell>
          <cell r="AX9" t="str">
            <v>-</v>
          </cell>
          <cell r="AZ9" t="str">
            <v>1652</v>
          </cell>
          <cell r="BA9">
            <v>0.7027777777777778</v>
          </cell>
          <cell r="BB9">
            <v>0</v>
          </cell>
          <cell r="BE9" t="e">
            <v>#VALUE!</v>
          </cell>
          <cell r="BF9">
            <v>0</v>
          </cell>
          <cell r="BI9" t="e">
            <v>#VALUE!</v>
          </cell>
          <cell r="BJ9">
            <v>0</v>
          </cell>
          <cell r="BL9">
            <v>72.70000000000415</v>
          </cell>
        </row>
        <row r="10">
          <cell r="A10">
            <v>3</v>
          </cell>
          <cell r="B10" t="str">
            <v>МИРОЛЮБОВ Сергей</v>
          </cell>
          <cell r="C10" t="str">
            <v>1610</v>
          </cell>
          <cell r="D10">
            <v>0.6736111111111112</v>
          </cell>
          <cell r="F10">
            <v>0.6736111111111112</v>
          </cell>
          <cell r="G10">
            <v>0</v>
          </cell>
          <cell r="H10" t="str">
            <v> </v>
          </cell>
          <cell r="J10">
            <v>0.6756944444444445</v>
          </cell>
          <cell r="K10" t="str">
            <v>1614</v>
          </cell>
          <cell r="L10">
            <v>0.6763888888888889</v>
          </cell>
          <cell r="M10" t="str">
            <v>161658</v>
          </cell>
          <cell r="N10" t="str">
            <v>161658</v>
          </cell>
          <cell r="O10">
            <v>0.002060185185185137</v>
          </cell>
          <cell r="P10">
            <v>0.002060185185185137</v>
          </cell>
          <cell r="Q10">
            <v>2.000000000004147</v>
          </cell>
          <cell r="R10" t="str">
            <v>-</v>
          </cell>
          <cell r="S10" t="str">
            <v>162429</v>
          </cell>
          <cell r="T10" t="str">
            <v>162429</v>
          </cell>
          <cell r="U10">
            <v>0.005219907407407409</v>
          </cell>
          <cell r="V10">
            <v>0.005219907407407409</v>
          </cell>
          <cell r="W10">
            <v>0</v>
          </cell>
          <cell r="X10" t="str">
            <v/>
          </cell>
          <cell r="Z10">
            <v>0.6902777777777778</v>
          </cell>
          <cell r="AB10">
            <v>0.6902777777777778</v>
          </cell>
          <cell r="AC10">
            <v>0</v>
          </cell>
          <cell r="AD10" t="str">
            <v> </v>
          </cell>
          <cell r="AF10">
            <v>0.6923611111111111</v>
          </cell>
          <cell r="AG10" t="str">
            <v>1639</v>
          </cell>
          <cell r="AH10">
            <v>0.69375</v>
          </cell>
          <cell r="AI10">
            <v>34.5</v>
          </cell>
          <cell r="AK10">
            <v>34.5</v>
          </cell>
          <cell r="AO10" t="e">
            <v>#VALUE!</v>
          </cell>
          <cell r="AP10">
            <v>21.7</v>
          </cell>
          <cell r="AR10">
            <v>21.7</v>
          </cell>
          <cell r="AT10">
            <v>0.7284722222222222</v>
          </cell>
          <cell r="AU10" t="str">
            <v>1718</v>
          </cell>
          <cell r="AV10">
            <v>0.7208333333333333</v>
          </cell>
          <cell r="AW10">
            <v>0</v>
          </cell>
          <cell r="AX10" t="str">
            <v>-</v>
          </cell>
          <cell r="AZ10" t="str">
            <v>1632</v>
          </cell>
          <cell r="BA10">
            <v>0.688888888888889</v>
          </cell>
          <cell r="BB10">
            <v>0</v>
          </cell>
          <cell r="BE10" t="e">
            <v>#VALUE!</v>
          </cell>
          <cell r="BF10">
            <v>0</v>
          </cell>
          <cell r="BI10" t="e">
            <v>#VALUE!</v>
          </cell>
          <cell r="BJ10">
            <v>0</v>
          </cell>
          <cell r="BL10">
            <v>58.20000000000415</v>
          </cell>
        </row>
        <row r="11">
          <cell r="A11">
            <v>4</v>
          </cell>
          <cell r="B11" t="str">
            <v>РОМАШЕВ Павел</v>
          </cell>
          <cell r="C11" t="str">
            <v>1609</v>
          </cell>
          <cell r="D11">
            <v>0.6729166666666666</v>
          </cell>
          <cell r="F11">
            <v>0.6729166666666666</v>
          </cell>
          <cell r="G11">
            <v>0</v>
          </cell>
          <cell r="H11" t="str">
            <v> </v>
          </cell>
          <cell r="J11">
            <v>0.6749999999999999</v>
          </cell>
          <cell r="K11" t="str">
            <v>1613</v>
          </cell>
          <cell r="L11">
            <v>0.6756944444444444</v>
          </cell>
          <cell r="M11" t="str">
            <v>161559</v>
          </cell>
          <cell r="N11" t="str">
            <v>161559</v>
          </cell>
          <cell r="O11">
            <v>0.002071759259259398</v>
          </cell>
          <cell r="P11">
            <v>0.002071759259259398</v>
          </cell>
          <cell r="Q11">
            <v>0.9999999999880036</v>
          </cell>
          <cell r="R11" t="str">
            <v>-</v>
          </cell>
          <cell r="S11" t="str">
            <v>162309</v>
          </cell>
          <cell r="T11" t="str">
            <v>162309</v>
          </cell>
          <cell r="U11">
            <v>0.004976851851851816</v>
          </cell>
          <cell r="V11">
            <v>0.004976851851851816</v>
          </cell>
          <cell r="W11">
            <v>0</v>
          </cell>
          <cell r="X11" t="str">
            <v/>
          </cell>
          <cell r="Z11">
            <v>0.6895833333333332</v>
          </cell>
          <cell r="AB11">
            <v>0.6895833333333332</v>
          </cell>
          <cell r="AC11">
            <v>0</v>
          </cell>
          <cell r="AD11" t="str">
            <v> </v>
          </cell>
          <cell r="AF11">
            <v>0.6916666666666665</v>
          </cell>
          <cell r="AG11" t="str">
            <v>1638</v>
          </cell>
          <cell r="AH11">
            <v>0.6930555555555555</v>
          </cell>
          <cell r="AI11">
            <v>35.5</v>
          </cell>
          <cell r="AK11">
            <v>35.5</v>
          </cell>
          <cell r="AO11" t="e">
            <v>#VALUE!</v>
          </cell>
          <cell r="AP11">
            <v>22.3</v>
          </cell>
          <cell r="AR11">
            <v>22.3</v>
          </cell>
          <cell r="AT11">
            <v>0.7277777777777777</v>
          </cell>
          <cell r="AU11" t="str">
            <v>1717</v>
          </cell>
          <cell r="AV11">
            <v>0.720138888888889</v>
          </cell>
          <cell r="AW11">
            <v>0</v>
          </cell>
          <cell r="AX11" t="str">
            <v>-</v>
          </cell>
          <cell r="AZ11" t="str">
            <v>1631</v>
          </cell>
          <cell r="BA11">
            <v>0.6881944444444444</v>
          </cell>
          <cell r="BB11">
            <v>0</v>
          </cell>
          <cell r="BE11" t="e">
            <v>#VALUE!</v>
          </cell>
          <cell r="BF11">
            <v>0</v>
          </cell>
          <cell r="BI11" t="e">
            <v>#VALUE!</v>
          </cell>
          <cell r="BJ11">
            <v>0</v>
          </cell>
          <cell r="BL11">
            <v>58.799999999988</v>
          </cell>
        </row>
        <row r="12">
          <cell r="A12">
            <v>5</v>
          </cell>
          <cell r="B12" t="str">
            <v>САПРЫКИН Илья</v>
          </cell>
          <cell r="C12" t="str">
            <v>1613</v>
          </cell>
          <cell r="D12">
            <v>0.6756944444444444</v>
          </cell>
          <cell r="F12">
            <v>0.6756944444444444</v>
          </cell>
          <cell r="G12">
            <v>0</v>
          </cell>
          <cell r="H12" t="str">
            <v> </v>
          </cell>
          <cell r="J12">
            <v>0.6777777777777777</v>
          </cell>
          <cell r="K12" t="str">
            <v>1617</v>
          </cell>
          <cell r="L12">
            <v>0.6784722222222223</v>
          </cell>
          <cell r="M12" t="str">
            <v>162104</v>
          </cell>
          <cell r="N12" t="str">
            <v>162104</v>
          </cell>
          <cell r="O12">
            <v>0.0028240740740741455</v>
          </cell>
          <cell r="P12">
            <v>0.0028240740740741455</v>
          </cell>
          <cell r="Q12">
            <v>64.00000000000617</v>
          </cell>
          <cell r="R12" t="str">
            <v>+</v>
          </cell>
          <cell r="S12" t="str">
            <v>162840</v>
          </cell>
          <cell r="T12" t="str">
            <v>162840</v>
          </cell>
          <cell r="U12">
            <v>0.005277777777777715</v>
          </cell>
          <cell r="V12">
            <v>0.005277777777777715</v>
          </cell>
          <cell r="W12">
            <v>0</v>
          </cell>
          <cell r="X12" t="str">
            <v/>
          </cell>
          <cell r="Z12">
            <v>0.6923611111111111</v>
          </cell>
          <cell r="AB12">
            <v>0.6923611111111111</v>
          </cell>
          <cell r="AC12">
            <v>0</v>
          </cell>
          <cell r="AD12" t="str">
            <v> </v>
          </cell>
          <cell r="AF12">
            <v>0.6944444444444444</v>
          </cell>
          <cell r="AG12" t="str">
            <v>1642</v>
          </cell>
          <cell r="AH12">
            <v>0.6958333333333333</v>
          </cell>
          <cell r="AI12">
            <v>40.7</v>
          </cell>
          <cell r="AK12">
            <v>40.7</v>
          </cell>
          <cell r="AO12" t="e">
            <v>#VALUE!</v>
          </cell>
          <cell r="AP12">
            <v>21.5</v>
          </cell>
          <cell r="AR12">
            <v>21.5</v>
          </cell>
          <cell r="AT12">
            <v>0.7305555555555555</v>
          </cell>
          <cell r="AU12" t="str">
            <v>1720</v>
          </cell>
          <cell r="AV12">
            <v>0.7222222222222222</v>
          </cell>
          <cell r="AW12">
            <v>0</v>
          </cell>
          <cell r="AX12" t="str">
            <v>-</v>
          </cell>
          <cell r="AZ12" t="str">
            <v>1636</v>
          </cell>
          <cell r="BA12">
            <v>0.6916666666666668</v>
          </cell>
          <cell r="BB12">
            <v>0</v>
          </cell>
          <cell r="BE12" t="e">
            <v>#VALUE!</v>
          </cell>
          <cell r="BF12">
            <v>0</v>
          </cell>
          <cell r="BI12" t="e">
            <v>#VALUE!</v>
          </cell>
          <cell r="BJ12">
            <v>0</v>
          </cell>
          <cell r="BL12">
            <v>126.20000000000617</v>
          </cell>
        </row>
        <row r="13">
          <cell r="A13">
            <v>6</v>
          </cell>
          <cell r="B13" t="str">
            <v>КОННЫЧЕВА Светлана</v>
          </cell>
          <cell r="C13" t="str">
            <v>1621</v>
          </cell>
          <cell r="D13">
            <v>0.68125</v>
          </cell>
          <cell r="F13">
            <v>0.68125</v>
          </cell>
          <cell r="G13">
            <v>0</v>
          </cell>
          <cell r="H13" t="str">
            <v> </v>
          </cell>
          <cell r="J13">
            <v>0.6833333333333333</v>
          </cell>
          <cell r="K13" t="str">
            <v>1625</v>
          </cell>
          <cell r="L13">
            <v>0.6840277777777778</v>
          </cell>
          <cell r="M13" t="str">
            <v>162843</v>
          </cell>
          <cell r="N13" t="str">
            <v>162843</v>
          </cell>
          <cell r="O13">
            <v>0.002581018518518441</v>
          </cell>
          <cell r="P13">
            <v>0.002581018518518441</v>
          </cell>
          <cell r="Q13">
            <v>42.99999999999329</v>
          </cell>
          <cell r="R13" t="str">
            <v>+</v>
          </cell>
          <cell r="S13" t="str">
            <v>163538</v>
          </cell>
          <cell r="T13" t="str">
            <v>163538</v>
          </cell>
          <cell r="U13">
            <v>0.0048032407407407884</v>
          </cell>
          <cell r="V13">
            <v>0.0048032407407407884</v>
          </cell>
          <cell r="W13">
            <v>0</v>
          </cell>
          <cell r="X13" t="str">
            <v/>
          </cell>
          <cell r="Z13">
            <v>0.6979166666666666</v>
          </cell>
          <cell r="AB13">
            <v>0.6979166666666666</v>
          </cell>
          <cell r="AC13">
            <v>0</v>
          </cell>
          <cell r="AD13" t="str">
            <v> </v>
          </cell>
          <cell r="AF13">
            <v>0.7</v>
          </cell>
          <cell r="AG13" t="str">
            <v>1649</v>
          </cell>
          <cell r="AH13">
            <v>0.7006944444444444</v>
          </cell>
          <cell r="AI13">
            <v>39.8</v>
          </cell>
          <cell r="AK13">
            <v>39.8</v>
          </cell>
          <cell r="AO13" t="e">
            <v>#VALUE!</v>
          </cell>
          <cell r="AP13">
            <v>30.9</v>
          </cell>
          <cell r="AR13">
            <v>30.9</v>
          </cell>
          <cell r="AT13">
            <v>0.7354166666666666</v>
          </cell>
          <cell r="AU13" t="str">
            <v>1728</v>
          </cell>
          <cell r="AV13">
            <v>0.7277777777777777</v>
          </cell>
          <cell r="AW13">
            <v>0</v>
          </cell>
          <cell r="AX13" t="str">
            <v>-</v>
          </cell>
          <cell r="AZ13" t="str">
            <v>1643</v>
          </cell>
          <cell r="BA13">
            <v>0.6965277777777777</v>
          </cell>
          <cell r="BB13">
            <v>0</v>
          </cell>
          <cell r="BE13" t="e">
            <v>#VALUE!</v>
          </cell>
          <cell r="BF13">
            <v>0</v>
          </cell>
          <cell r="BI13" t="e">
            <v>#VALUE!</v>
          </cell>
          <cell r="BJ13">
            <v>0</v>
          </cell>
          <cell r="BL13">
            <v>113.69999999999328</v>
          </cell>
        </row>
        <row r="14">
          <cell r="A14">
            <v>7</v>
          </cell>
          <cell r="B14" t="str">
            <v>ШКВИДОРОВ Олег</v>
          </cell>
          <cell r="C14" t="str">
            <v>1608</v>
          </cell>
          <cell r="D14">
            <v>0.6722222222222222</v>
          </cell>
          <cell r="F14">
            <v>0.6722222222222222</v>
          </cell>
          <cell r="G14">
            <v>0</v>
          </cell>
          <cell r="H14" t="str">
            <v> </v>
          </cell>
          <cell r="J14">
            <v>0.6743055555555555</v>
          </cell>
          <cell r="K14" t="str">
            <v>1612</v>
          </cell>
          <cell r="L14">
            <v>0.6749999999999999</v>
          </cell>
          <cell r="M14" t="str">
            <v>161501</v>
          </cell>
          <cell r="N14" t="str">
            <v>161501</v>
          </cell>
          <cell r="O14">
            <v>0.002094907407407476</v>
          </cell>
          <cell r="P14">
            <v>0.002094907407407476</v>
          </cell>
          <cell r="Q14">
            <v>1.0000000000059142</v>
          </cell>
          <cell r="R14" t="str">
            <v>+</v>
          </cell>
          <cell r="S14" t="str">
            <v>162235</v>
          </cell>
          <cell r="T14" t="str">
            <v>162235</v>
          </cell>
          <cell r="U14">
            <v>0.005254629629629637</v>
          </cell>
          <cell r="V14">
            <v>0.005254629629629637</v>
          </cell>
          <cell r="W14">
            <v>0</v>
          </cell>
          <cell r="X14" t="str">
            <v/>
          </cell>
          <cell r="Z14">
            <v>0.6888888888888888</v>
          </cell>
          <cell r="AB14">
            <v>0.6888888888888888</v>
          </cell>
          <cell r="AC14">
            <v>0</v>
          </cell>
          <cell r="AD14" t="str">
            <v> </v>
          </cell>
          <cell r="AF14">
            <v>0.6909722222222221</v>
          </cell>
          <cell r="AG14" t="str">
            <v>1636</v>
          </cell>
          <cell r="AH14">
            <v>0.6916666666666668</v>
          </cell>
          <cell r="AI14">
            <v>36</v>
          </cell>
          <cell r="AK14">
            <v>36</v>
          </cell>
          <cell r="AO14" t="e">
            <v>#VALUE!</v>
          </cell>
          <cell r="AP14">
            <v>29.8</v>
          </cell>
          <cell r="AQ14">
            <v>20</v>
          </cell>
          <cell r="AR14">
            <v>49.8</v>
          </cell>
          <cell r="AT14">
            <v>0.726388888888889</v>
          </cell>
          <cell r="AU14" t="str">
            <v>1712</v>
          </cell>
          <cell r="AV14">
            <v>0.7166666666666667</v>
          </cell>
          <cell r="AW14">
            <v>0</v>
          </cell>
          <cell r="AX14" t="str">
            <v>-</v>
          </cell>
          <cell r="AZ14" t="str">
            <v>1630</v>
          </cell>
          <cell r="BA14">
            <v>0.6875</v>
          </cell>
          <cell r="BB14">
            <v>0</v>
          </cell>
          <cell r="BE14" t="e">
            <v>#VALUE!</v>
          </cell>
          <cell r="BF14">
            <v>0</v>
          </cell>
          <cell r="BI14" t="e">
            <v>#VALUE!</v>
          </cell>
          <cell r="BJ14">
            <v>0</v>
          </cell>
          <cell r="BL14">
            <v>86.80000000000591</v>
          </cell>
        </row>
        <row r="15">
          <cell r="A15">
            <v>8</v>
          </cell>
          <cell r="B15" t="str">
            <v>КУЗНЕЦОВА Екатерина</v>
          </cell>
          <cell r="C15" t="str">
            <v>1611</v>
          </cell>
          <cell r="D15">
            <v>0.6743055555555556</v>
          </cell>
          <cell r="E15" t="str">
            <v>1530</v>
          </cell>
          <cell r="F15">
            <v>0.6458333333333334</v>
          </cell>
          <cell r="G15">
            <v>2460.000000000001</v>
          </cell>
          <cell r="H15" t="str">
            <v>-</v>
          </cell>
          <cell r="J15">
            <v>0.6479166666666667</v>
          </cell>
          <cell r="K15" t="str">
            <v>1615</v>
          </cell>
          <cell r="L15">
            <v>0.6770833333333334</v>
          </cell>
          <cell r="M15" t="str">
            <v>161847</v>
          </cell>
          <cell r="N15" t="str">
            <v>161847</v>
          </cell>
          <cell r="O15">
            <v>0.0026273148148147074</v>
          </cell>
          <cell r="P15">
            <v>0.0026273148148147074</v>
          </cell>
          <cell r="Q15">
            <v>46.99999999999072</v>
          </cell>
          <cell r="R15" t="str">
            <v>+</v>
          </cell>
          <cell r="S15" t="str">
            <v>162619</v>
          </cell>
          <cell r="T15" t="str">
            <v>162619</v>
          </cell>
          <cell r="U15">
            <v>0.005231481481481559</v>
          </cell>
          <cell r="V15">
            <v>0.005231481481481559</v>
          </cell>
          <cell r="W15">
            <v>0</v>
          </cell>
          <cell r="X15" t="str">
            <v/>
          </cell>
          <cell r="Z15">
            <v>0.6909722222222222</v>
          </cell>
          <cell r="AA15" t="str">
            <v>1636</v>
          </cell>
          <cell r="AB15">
            <v>0.6916666666666668</v>
          </cell>
          <cell r="AC15">
            <v>10.000000000001563</v>
          </cell>
          <cell r="AD15" t="str">
            <v>+</v>
          </cell>
          <cell r="AF15">
            <v>0.6937500000000001</v>
          </cell>
          <cell r="AG15" t="str">
            <v>1640</v>
          </cell>
          <cell r="AH15">
            <v>0.6944444444444445</v>
          </cell>
          <cell r="AI15">
            <v>40.9</v>
          </cell>
          <cell r="AK15">
            <v>40.9</v>
          </cell>
          <cell r="AO15" t="e">
            <v>#VALUE!</v>
          </cell>
          <cell r="AP15">
            <v>28.9</v>
          </cell>
          <cell r="AR15">
            <v>28.9</v>
          </cell>
          <cell r="AT15">
            <v>0.7291666666666667</v>
          </cell>
          <cell r="AU15" t="str">
            <v>1719</v>
          </cell>
          <cell r="AV15">
            <v>0.7215277777777778</v>
          </cell>
          <cell r="AW15">
            <v>0</v>
          </cell>
          <cell r="AX15" t="str">
            <v>-</v>
          </cell>
          <cell r="AZ15" t="str">
            <v>1634</v>
          </cell>
          <cell r="BA15">
            <v>0.6902777777777778</v>
          </cell>
          <cell r="BB15">
            <v>0</v>
          </cell>
          <cell r="BE15" t="e">
            <v>#VALUE!</v>
          </cell>
          <cell r="BF15">
            <v>0</v>
          </cell>
          <cell r="BI15" t="e">
            <v>#VALUE!</v>
          </cell>
          <cell r="BJ15">
            <v>0</v>
          </cell>
          <cell r="BL15">
            <v>2586.7999999999934</v>
          </cell>
        </row>
        <row r="16">
          <cell r="A16">
            <v>9</v>
          </cell>
          <cell r="B16" t="str">
            <v>ФОМИН Алексей</v>
          </cell>
          <cell r="C16" t="str">
            <v>1612</v>
          </cell>
          <cell r="D16">
            <v>0.6749999999999999</v>
          </cell>
          <cell r="F16">
            <v>0.6749999999999999</v>
          </cell>
          <cell r="G16">
            <v>0</v>
          </cell>
          <cell r="H16" t="str">
            <v> </v>
          </cell>
          <cell r="J16">
            <v>0.6770833333333333</v>
          </cell>
          <cell r="K16" t="str">
            <v>1616</v>
          </cell>
          <cell r="L16">
            <v>0.6777777777777777</v>
          </cell>
          <cell r="M16" t="str">
            <v>161858</v>
          </cell>
          <cell r="N16" t="str">
            <v>161858</v>
          </cell>
          <cell r="O16">
            <v>0.002060185185185359</v>
          </cell>
          <cell r="P16">
            <v>0.002060185185185359</v>
          </cell>
          <cell r="Q16">
            <v>1.9999999999849625</v>
          </cell>
          <cell r="R16" t="str">
            <v>-</v>
          </cell>
          <cell r="S16" t="str">
            <v>162635</v>
          </cell>
          <cell r="T16" t="str">
            <v>162635</v>
          </cell>
          <cell r="U16">
            <v>0.0052893518518517535</v>
          </cell>
          <cell r="V16">
            <v>0.0052893518518517535</v>
          </cell>
          <cell r="W16">
            <v>0</v>
          </cell>
          <cell r="X16" t="str">
            <v/>
          </cell>
          <cell r="Z16">
            <v>0.6916666666666665</v>
          </cell>
          <cell r="AB16">
            <v>0.6916666666666665</v>
          </cell>
          <cell r="AC16">
            <v>0</v>
          </cell>
          <cell r="AD16" t="str">
            <v> </v>
          </cell>
          <cell r="AF16">
            <v>0.6937499999999999</v>
          </cell>
          <cell r="AG16" t="str">
            <v>1641</v>
          </cell>
          <cell r="AH16">
            <v>0.6951388888888889</v>
          </cell>
          <cell r="AI16">
            <v>38.2</v>
          </cell>
          <cell r="AK16">
            <v>38.2</v>
          </cell>
          <cell r="AO16" t="e">
            <v>#VALUE!</v>
          </cell>
          <cell r="AP16">
            <v>22.1</v>
          </cell>
          <cell r="AR16">
            <v>300</v>
          </cell>
          <cell r="AT16">
            <v>0.7298611111111111</v>
          </cell>
          <cell r="AU16" t="str">
            <v>1720</v>
          </cell>
          <cell r="AV16">
            <v>0.7222222222222222</v>
          </cell>
          <cell r="AW16">
            <v>0</v>
          </cell>
          <cell r="AX16" t="str">
            <v>-</v>
          </cell>
          <cell r="AZ16" t="str">
            <v>1634</v>
          </cell>
          <cell r="BA16">
            <v>0.6902777777777778</v>
          </cell>
          <cell r="BB16">
            <v>0</v>
          </cell>
          <cell r="BE16" t="e">
            <v>#VALUE!</v>
          </cell>
          <cell r="BF16">
            <v>0</v>
          </cell>
          <cell r="BI16" t="e">
            <v>#VALUE!</v>
          </cell>
          <cell r="BJ16">
            <v>0</v>
          </cell>
          <cell r="BL16">
            <v>340.199999999985</v>
          </cell>
        </row>
        <row r="17">
          <cell r="A17">
            <v>10</v>
          </cell>
          <cell r="B17" t="str">
            <v>БАБИЧ Виктор</v>
          </cell>
          <cell r="C17" t="str">
            <v>1614</v>
          </cell>
          <cell r="D17">
            <v>0.6763888888888889</v>
          </cell>
          <cell r="F17">
            <v>0.6763888888888889</v>
          </cell>
          <cell r="G17">
            <v>0</v>
          </cell>
          <cell r="H17" t="str">
            <v> </v>
          </cell>
          <cell r="J17">
            <v>0.6784722222222223</v>
          </cell>
          <cell r="K17" t="str">
            <v>1618</v>
          </cell>
          <cell r="L17">
            <v>0.6791666666666667</v>
          </cell>
          <cell r="M17" t="str">
            <v>162135</v>
          </cell>
          <cell r="N17" t="str">
            <v>162135</v>
          </cell>
          <cell r="O17">
            <v>0.002488425925925797</v>
          </cell>
          <cell r="P17">
            <v>0.002488425925925797</v>
          </cell>
          <cell r="Q17">
            <v>34.999999999988844</v>
          </cell>
          <cell r="R17" t="str">
            <v>+</v>
          </cell>
          <cell r="S17" t="str">
            <v>162834</v>
          </cell>
          <cell r="T17" t="str">
            <v>162834</v>
          </cell>
          <cell r="U17">
            <v>0.004849537037037166</v>
          </cell>
          <cell r="V17">
            <v>0.004849537037037166</v>
          </cell>
          <cell r="W17">
            <v>0</v>
          </cell>
          <cell r="X17" t="str">
            <v/>
          </cell>
          <cell r="Z17">
            <v>0.6930555555555555</v>
          </cell>
          <cell r="AB17">
            <v>0.6930555555555555</v>
          </cell>
          <cell r="AC17">
            <v>0</v>
          </cell>
          <cell r="AD17" t="str">
            <v> </v>
          </cell>
          <cell r="AF17">
            <v>0.6951388888888889</v>
          </cell>
          <cell r="AG17" t="str">
            <v>1644</v>
          </cell>
          <cell r="AH17">
            <v>0.6972222222222223</v>
          </cell>
          <cell r="AI17">
            <v>39.2</v>
          </cell>
          <cell r="AK17">
            <v>39.2</v>
          </cell>
          <cell r="AO17" t="e">
            <v>#VALUE!</v>
          </cell>
          <cell r="AP17">
            <v>36.4</v>
          </cell>
          <cell r="AR17">
            <v>36.4</v>
          </cell>
          <cell r="AT17">
            <v>0.7319444444444445</v>
          </cell>
          <cell r="AU17" t="str">
            <v>1724</v>
          </cell>
          <cell r="AV17">
            <v>0.725</v>
          </cell>
          <cell r="AW17">
            <v>0</v>
          </cell>
          <cell r="AX17" t="str">
            <v>-</v>
          </cell>
          <cell r="AZ17" t="str">
            <v>1637</v>
          </cell>
          <cell r="BA17">
            <v>0.6923611111111111</v>
          </cell>
          <cell r="BB17">
            <v>0</v>
          </cell>
          <cell r="BE17" t="e">
            <v>#VALUE!</v>
          </cell>
          <cell r="BF17">
            <v>0</v>
          </cell>
          <cell r="BI17" t="e">
            <v>#VALUE!</v>
          </cell>
          <cell r="BJ17">
            <v>0</v>
          </cell>
          <cell r="BL17">
            <v>110.59999999998885</v>
          </cell>
        </row>
        <row r="18">
          <cell r="A18">
            <v>11</v>
          </cell>
          <cell r="B18" t="str">
            <v>СЕРГИЕНКО Алексей</v>
          </cell>
          <cell r="C18" t="str">
            <v>1616</v>
          </cell>
          <cell r="D18">
            <v>0.6777777777777777</v>
          </cell>
          <cell r="F18">
            <v>0.6777777777777777</v>
          </cell>
          <cell r="G18">
            <v>0</v>
          </cell>
          <cell r="H18" t="str">
            <v> </v>
          </cell>
          <cell r="J18">
            <v>0.679861111111111</v>
          </cell>
          <cell r="K18" t="str">
            <v>1620</v>
          </cell>
          <cell r="L18">
            <v>0.6805555555555555</v>
          </cell>
          <cell r="M18" t="str">
            <v>162501</v>
          </cell>
          <cell r="N18" t="str">
            <v>162501</v>
          </cell>
          <cell r="O18">
            <v>0.00348379629629636</v>
          </cell>
          <cell r="P18">
            <v>0.00348379629629636</v>
          </cell>
          <cell r="Q18">
            <v>121.00000000000549</v>
          </cell>
          <cell r="R18" t="str">
            <v>+</v>
          </cell>
          <cell r="S18" t="str">
            <v>162910</v>
          </cell>
          <cell r="T18" t="str">
            <v>162910</v>
          </cell>
          <cell r="U18">
            <v>0.002881944444444451</v>
          </cell>
          <cell r="V18">
            <v>0.002881944444444451</v>
          </cell>
          <cell r="W18">
            <v>0</v>
          </cell>
          <cell r="X18" t="str">
            <v/>
          </cell>
          <cell r="Z18">
            <v>0.6944444444444443</v>
          </cell>
          <cell r="AB18">
            <v>0.6944444444444443</v>
          </cell>
          <cell r="AC18">
            <v>0</v>
          </cell>
          <cell r="AD18" t="str">
            <v> </v>
          </cell>
          <cell r="AF18">
            <v>0.6965277777777776</v>
          </cell>
          <cell r="AG18" t="str">
            <v>1645</v>
          </cell>
          <cell r="AH18">
            <v>0.6979166666666666</v>
          </cell>
          <cell r="AI18">
            <v>36.1</v>
          </cell>
          <cell r="AJ18">
            <v>10</v>
          </cell>
          <cell r="AK18">
            <v>46.1</v>
          </cell>
          <cell r="AO18" t="e">
            <v>#VALUE!</v>
          </cell>
          <cell r="AP18">
            <v>20.5</v>
          </cell>
          <cell r="AR18">
            <v>20.5</v>
          </cell>
          <cell r="AT18">
            <v>0.7326388888888888</v>
          </cell>
          <cell r="AU18" t="str">
            <v>1723</v>
          </cell>
          <cell r="AV18">
            <v>0.7243055555555555</v>
          </cell>
          <cell r="AW18">
            <v>0</v>
          </cell>
          <cell r="AX18" t="str">
            <v>-</v>
          </cell>
          <cell r="AZ18" t="str">
            <v>1638</v>
          </cell>
          <cell r="BA18">
            <v>0.6930555555555555</v>
          </cell>
          <cell r="BB18">
            <v>0</v>
          </cell>
          <cell r="BE18" t="e">
            <v>#VALUE!</v>
          </cell>
          <cell r="BF18">
            <v>0</v>
          </cell>
          <cell r="BI18" t="e">
            <v>#VALUE!</v>
          </cell>
          <cell r="BJ18">
            <v>0</v>
          </cell>
          <cell r="BL18">
            <v>187.60000000000548</v>
          </cell>
        </row>
        <row r="19">
          <cell r="A19">
            <v>12</v>
          </cell>
          <cell r="B19" t="str">
            <v>ГРЕХОВА Варвара</v>
          </cell>
          <cell r="C19" t="str">
            <v>1618</v>
          </cell>
          <cell r="D19">
            <v>0.6791666666666667</v>
          </cell>
          <cell r="F19">
            <v>0.6791666666666667</v>
          </cell>
          <cell r="G19">
            <v>0</v>
          </cell>
          <cell r="H19" t="str">
            <v> </v>
          </cell>
          <cell r="J19">
            <v>0.68125</v>
          </cell>
          <cell r="K19" t="str">
            <v>1622</v>
          </cell>
          <cell r="L19">
            <v>0.6819444444444445</v>
          </cell>
          <cell r="M19" t="str">
            <v>162516</v>
          </cell>
          <cell r="N19" t="str">
            <v>162516</v>
          </cell>
          <cell r="O19">
            <v>0.002268518518518392</v>
          </cell>
          <cell r="P19">
            <v>0.002268518518518392</v>
          </cell>
          <cell r="Q19">
            <v>15.999999999989075</v>
          </cell>
          <cell r="R19" t="str">
            <v>+</v>
          </cell>
          <cell r="S19" t="str">
            <v>163309</v>
          </cell>
          <cell r="T19" t="str">
            <v>163309</v>
          </cell>
          <cell r="U19">
            <v>0.005474537037037042</v>
          </cell>
          <cell r="V19">
            <v>0.005474537037037042</v>
          </cell>
          <cell r="W19">
            <v>0</v>
          </cell>
          <cell r="X19" t="str">
            <v/>
          </cell>
          <cell r="Z19">
            <v>0.6958333333333333</v>
          </cell>
          <cell r="AB19">
            <v>0.6958333333333333</v>
          </cell>
          <cell r="AC19">
            <v>0</v>
          </cell>
          <cell r="AD19" t="str">
            <v> </v>
          </cell>
          <cell r="AF19">
            <v>0.6979166666666666</v>
          </cell>
          <cell r="AG19" t="str">
            <v>1647</v>
          </cell>
          <cell r="AH19">
            <v>0.6993055555555556</v>
          </cell>
          <cell r="AI19">
            <v>35.2</v>
          </cell>
          <cell r="AK19">
            <v>35.2</v>
          </cell>
          <cell r="AO19" t="e">
            <v>#VALUE!</v>
          </cell>
          <cell r="AP19">
            <v>23.1</v>
          </cell>
          <cell r="AR19">
            <v>23.1</v>
          </cell>
          <cell r="AT19">
            <v>0.7340277777777778</v>
          </cell>
          <cell r="AU19" t="str">
            <v>1722</v>
          </cell>
          <cell r="AV19">
            <v>0.7236111111111111</v>
          </cell>
          <cell r="AW19">
            <v>0</v>
          </cell>
          <cell r="AX19" t="str">
            <v>-</v>
          </cell>
          <cell r="AZ19" t="str">
            <v>1641</v>
          </cell>
          <cell r="BA19">
            <v>0.6951388888888889</v>
          </cell>
          <cell r="BB19">
            <v>0</v>
          </cell>
          <cell r="BE19" t="e">
            <v>#VALUE!</v>
          </cell>
          <cell r="BF19">
            <v>0</v>
          </cell>
          <cell r="BI19" t="e">
            <v>#VALUE!</v>
          </cell>
          <cell r="BJ19">
            <v>0</v>
          </cell>
          <cell r="BL19">
            <v>74.29999999998907</v>
          </cell>
        </row>
        <row r="20">
          <cell r="A20">
            <v>14</v>
          </cell>
          <cell r="B20" t="str">
            <v>ВАРЮШИН Николай</v>
          </cell>
          <cell r="C20" t="str">
            <v>1617</v>
          </cell>
          <cell r="D20">
            <v>0.6784722222222223</v>
          </cell>
          <cell r="E20" t="str">
            <v>1539</v>
          </cell>
          <cell r="F20">
            <v>0.6520833333333333</v>
          </cell>
          <cell r="G20">
            <v>2280.000000000002</v>
          </cell>
          <cell r="H20" t="str">
            <v>-</v>
          </cell>
          <cell r="J20">
            <v>0.6541666666666667</v>
          </cell>
          <cell r="K20" t="str">
            <v>1619</v>
          </cell>
          <cell r="L20">
            <v>0.6798611111111111</v>
          </cell>
          <cell r="M20" t="str">
            <v>162231</v>
          </cell>
          <cell r="N20" t="str">
            <v>162231</v>
          </cell>
          <cell r="O20">
            <v>0.0024421296296296413</v>
          </cell>
          <cell r="P20">
            <v>0.0024421296296296413</v>
          </cell>
          <cell r="Q20">
            <v>31.00000000000101</v>
          </cell>
          <cell r="R20" t="str">
            <v>+</v>
          </cell>
          <cell r="S20" t="str">
            <v>162845</v>
          </cell>
          <cell r="T20" t="str">
            <v>162845</v>
          </cell>
          <cell r="U20">
            <v>0.004328703703703751</v>
          </cell>
          <cell r="V20">
            <v>0.004328703703703751</v>
          </cell>
          <cell r="W20">
            <v>0</v>
          </cell>
          <cell r="X20" t="str">
            <v/>
          </cell>
          <cell r="Z20">
            <v>0.69375</v>
          </cell>
          <cell r="AA20" t="str">
            <v>1638</v>
          </cell>
          <cell r="AB20">
            <v>0.6930555555555555</v>
          </cell>
          <cell r="AC20">
            <v>59.99999999999979</v>
          </cell>
          <cell r="AD20" t="str">
            <v>-</v>
          </cell>
          <cell r="AF20">
            <v>0.6951388888888889</v>
          </cell>
          <cell r="AG20" t="str">
            <v>1643</v>
          </cell>
          <cell r="AH20">
            <v>0.6965277777777777</v>
          </cell>
          <cell r="AI20">
            <v>39</v>
          </cell>
          <cell r="AK20">
            <v>39</v>
          </cell>
          <cell r="AO20" t="e">
            <v>#VALUE!</v>
          </cell>
          <cell r="AP20">
            <v>22</v>
          </cell>
          <cell r="AR20">
            <v>22</v>
          </cell>
          <cell r="AT20">
            <v>0.73125</v>
          </cell>
          <cell r="AU20" t="str">
            <v>1726</v>
          </cell>
          <cell r="AV20">
            <v>0.7263888888888889</v>
          </cell>
          <cell r="AW20">
            <v>0</v>
          </cell>
          <cell r="AX20" t="str">
            <v>-</v>
          </cell>
          <cell r="AZ20" t="str">
            <v>1636</v>
          </cell>
          <cell r="BA20">
            <v>0.6916666666666668</v>
          </cell>
          <cell r="BB20">
            <v>0</v>
          </cell>
          <cell r="BE20" t="e">
            <v>#VALUE!</v>
          </cell>
          <cell r="BF20">
            <v>0</v>
          </cell>
          <cell r="BI20" t="e">
            <v>#VALUE!</v>
          </cell>
          <cell r="BJ20">
            <v>0</v>
          </cell>
          <cell r="BL20">
            <v>2432.0000000000027</v>
          </cell>
        </row>
        <row r="21">
          <cell r="A21">
            <v>15</v>
          </cell>
          <cell r="B21" t="str">
            <v>АБАШЕВА Елена</v>
          </cell>
          <cell r="C21" t="str">
            <v>1619</v>
          </cell>
          <cell r="D21">
            <v>0.6798611111111111</v>
          </cell>
          <cell r="F21">
            <v>0.6798611111111111</v>
          </cell>
          <cell r="G21">
            <v>0</v>
          </cell>
          <cell r="H21" t="str">
            <v> </v>
          </cell>
          <cell r="J21">
            <v>0.6819444444444445</v>
          </cell>
          <cell r="K21" t="str">
            <v>1623</v>
          </cell>
          <cell r="L21">
            <v>0.6826388888888889</v>
          </cell>
          <cell r="M21" t="str">
            <v>162707</v>
          </cell>
          <cell r="N21" t="str">
            <v>162707</v>
          </cell>
          <cell r="O21">
            <v>0.002858796296296262</v>
          </cell>
          <cell r="P21">
            <v>0.002858796296296262</v>
          </cell>
          <cell r="Q21">
            <v>66.99999999999704</v>
          </cell>
          <cell r="R21" t="str">
            <v>+</v>
          </cell>
          <cell r="S21" t="str">
            <v>163550</v>
          </cell>
          <cell r="T21" t="str">
            <v>163550</v>
          </cell>
          <cell r="U21">
            <v>0.006053240740740762</v>
          </cell>
          <cell r="V21">
            <v>0.006053240740740762</v>
          </cell>
          <cell r="W21">
            <v>0</v>
          </cell>
          <cell r="X21" t="str">
            <v/>
          </cell>
          <cell r="Z21">
            <v>0.6965277777777777</v>
          </cell>
          <cell r="AA21" t="str">
            <v>1647</v>
          </cell>
          <cell r="AB21">
            <v>0.6993055555555556</v>
          </cell>
          <cell r="AC21">
            <v>40.00000000000146</v>
          </cell>
          <cell r="AD21" t="str">
            <v>+</v>
          </cell>
          <cell r="AF21">
            <v>0.701388888888889</v>
          </cell>
          <cell r="AG21" t="str">
            <v>1650</v>
          </cell>
          <cell r="AH21">
            <v>0.7013888888888888</v>
          </cell>
          <cell r="AI21">
            <v>43.2</v>
          </cell>
          <cell r="AK21">
            <v>43.2</v>
          </cell>
          <cell r="AO21" t="e">
            <v>#VALUE!</v>
          </cell>
          <cell r="AP21">
            <v>34.3</v>
          </cell>
          <cell r="AR21">
            <v>34.3</v>
          </cell>
          <cell r="AT21">
            <v>0.736111111111111</v>
          </cell>
          <cell r="AU21" t="str">
            <v>1752</v>
          </cell>
          <cell r="AV21">
            <v>0.7444444444444445</v>
          </cell>
          <cell r="AW21">
            <v>90.00000000000117</v>
          </cell>
          <cell r="AX21" t="str">
            <v>+</v>
          </cell>
          <cell r="AZ21" t="str">
            <v>1646</v>
          </cell>
          <cell r="BA21">
            <v>0.6986111111111111</v>
          </cell>
          <cell r="BB21">
            <v>0</v>
          </cell>
          <cell r="BE21" t="e">
            <v>#VALUE!</v>
          </cell>
          <cell r="BF21">
            <v>0</v>
          </cell>
          <cell r="BI21" t="e">
            <v>#VALUE!</v>
          </cell>
          <cell r="BJ21">
            <v>0</v>
          </cell>
          <cell r="BL21">
            <v>274.49999999999966</v>
          </cell>
        </row>
        <row r="22">
          <cell r="A22">
            <v>16</v>
          </cell>
          <cell r="B22" t="str">
            <v>ВЕСЕЛОВ Андрей</v>
          </cell>
          <cell r="C22" t="str">
            <v>1623</v>
          </cell>
          <cell r="D22">
            <v>0.6826388888888889</v>
          </cell>
          <cell r="F22">
            <v>0.6826388888888889</v>
          </cell>
          <cell r="G22">
            <v>0</v>
          </cell>
          <cell r="H22" t="str">
            <v> </v>
          </cell>
          <cell r="J22">
            <v>0.6847222222222222</v>
          </cell>
          <cell r="K22" t="str">
            <v>1626</v>
          </cell>
          <cell r="L22">
            <v>0.6847222222222222</v>
          </cell>
          <cell r="M22" t="str">
            <v>163015</v>
          </cell>
          <cell r="N22" t="str">
            <v>163015</v>
          </cell>
          <cell r="O22">
            <v>0.002951388888888906</v>
          </cell>
          <cell r="P22">
            <v>0.002951388888888906</v>
          </cell>
          <cell r="Q22">
            <v>75.00000000000149</v>
          </cell>
          <cell r="R22" t="str">
            <v>+</v>
          </cell>
          <cell r="S22" t="str">
            <v>163712</v>
          </cell>
          <cell r="T22" t="str">
            <v>163712</v>
          </cell>
          <cell r="U22">
            <v>0.004826388888888866</v>
          </cell>
          <cell r="V22">
            <v>0.004826388888888866</v>
          </cell>
          <cell r="W22">
            <v>0</v>
          </cell>
          <cell r="X22" t="str">
            <v/>
          </cell>
          <cell r="Z22">
            <v>0.6986111111111111</v>
          </cell>
          <cell r="AA22" t="str">
            <v>1655</v>
          </cell>
          <cell r="AB22">
            <v>0.7048611111111112</v>
          </cell>
          <cell r="AC22">
            <v>90.00000000000128</v>
          </cell>
          <cell r="AD22" t="str">
            <v>+</v>
          </cell>
          <cell r="AF22">
            <v>0.7069444444444445</v>
          </cell>
          <cell r="AG22" t="str">
            <v>1656</v>
          </cell>
          <cell r="AH22">
            <v>0.7055555555555556</v>
          </cell>
          <cell r="AI22">
            <v>39.4</v>
          </cell>
          <cell r="AK22">
            <v>39.4</v>
          </cell>
          <cell r="AO22" t="e">
            <v>#VALUE!</v>
          </cell>
          <cell r="AP22">
            <v>35.4</v>
          </cell>
          <cell r="AQ22">
            <v>10</v>
          </cell>
          <cell r="AR22">
            <v>45.4</v>
          </cell>
          <cell r="AT22">
            <v>0.7402777777777778</v>
          </cell>
          <cell r="AU22" t="str">
            <v>1801</v>
          </cell>
          <cell r="AV22">
            <v>0.7506944444444444</v>
          </cell>
          <cell r="AW22">
            <v>119.99999999999946</v>
          </cell>
          <cell r="AX22" t="str">
            <v>+</v>
          </cell>
          <cell r="AZ22" t="str">
            <v>1646</v>
          </cell>
          <cell r="BA22">
            <v>0.6986111111111111</v>
          </cell>
          <cell r="BB22">
            <v>0</v>
          </cell>
          <cell r="BE22" t="e">
            <v>#VALUE!</v>
          </cell>
          <cell r="BF22">
            <v>0</v>
          </cell>
          <cell r="BI22" t="e">
            <v>#VALUE!</v>
          </cell>
          <cell r="BJ22">
            <v>0</v>
          </cell>
          <cell r="BL22">
            <v>369.8000000000022</v>
          </cell>
        </row>
        <row r="23">
          <cell r="A23">
            <v>17</v>
          </cell>
          <cell r="B23" t="str">
            <v>ЧЕРЕПАХИН Дмитрий</v>
          </cell>
          <cell r="C23" t="str">
            <v>1634</v>
          </cell>
          <cell r="D23">
            <v>0.6902777777777778</v>
          </cell>
          <cell r="F23">
            <v>0.6902777777777778</v>
          </cell>
          <cell r="G23">
            <v>0</v>
          </cell>
          <cell r="H23" t="str">
            <v> </v>
          </cell>
          <cell r="J23">
            <v>0.6923611111111111</v>
          </cell>
          <cell r="K23" t="str">
            <v>1640</v>
          </cell>
          <cell r="L23">
            <v>0.6944444444444445</v>
          </cell>
          <cell r="M23" t="str">
            <v>164352</v>
          </cell>
          <cell r="N23" t="str">
            <v>164352</v>
          </cell>
          <cell r="O23">
            <v>0.002685185185185124</v>
          </cell>
          <cell r="P23">
            <v>0.002685185185185124</v>
          </cell>
          <cell r="Q23">
            <v>51.9999999999947</v>
          </cell>
          <cell r="R23" t="str">
            <v>+</v>
          </cell>
          <cell r="S23" t="str">
            <v>165055</v>
          </cell>
          <cell r="T23" t="str">
            <v>165055</v>
          </cell>
          <cell r="U23">
            <v>0.0048958333333333215</v>
          </cell>
          <cell r="V23">
            <v>0.0048958333333333215</v>
          </cell>
          <cell r="W23">
            <v>0</v>
          </cell>
          <cell r="X23" t="str">
            <v/>
          </cell>
          <cell r="Z23">
            <v>0.7083333333333334</v>
          </cell>
          <cell r="AA23" t="str">
            <v>1701</v>
          </cell>
          <cell r="AB23">
            <v>0.7090277777777777</v>
          </cell>
          <cell r="AC23">
            <v>9.999999999998366</v>
          </cell>
          <cell r="AD23" t="str">
            <v>+</v>
          </cell>
          <cell r="AF23">
            <v>0.711111111111111</v>
          </cell>
          <cell r="AG23" t="str">
            <v>1705</v>
          </cell>
          <cell r="AH23">
            <v>0.7118055555555555</v>
          </cell>
          <cell r="AI23">
            <v>35.2</v>
          </cell>
          <cell r="AK23">
            <v>35.2</v>
          </cell>
          <cell r="AO23" t="e">
            <v>#VALUE!</v>
          </cell>
          <cell r="AP23">
            <v>72.9</v>
          </cell>
          <cell r="AQ23">
            <v>20</v>
          </cell>
          <cell r="AR23">
            <v>92.9</v>
          </cell>
          <cell r="AT23">
            <v>0.7465277777777777</v>
          </cell>
          <cell r="AU23" t="str">
            <v>1744</v>
          </cell>
          <cell r="AV23">
            <v>0.7388888888888889</v>
          </cell>
          <cell r="AW23">
            <v>0</v>
          </cell>
          <cell r="AX23" t="str">
            <v>-</v>
          </cell>
          <cell r="BA23" t="e">
            <v>#VALUE!</v>
          </cell>
          <cell r="BB23">
            <v>900</v>
          </cell>
          <cell r="BE23" t="e">
            <v>#VALUE!</v>
          </cell>
          <cell r="BF23">
            <v>0</v>
          </cell>
          <cell r="BI23" t="e">
            <v>#VALUE!</v>
          </cell>
          <cell r="BJ23">
            <v>0</v>
          </cell>
          <cell r="BL23">
            <v>1090.099999999993</v>
          </cell>
        </row>
        <row r="24">
          <cell r="A24">
            <v>18</v>
          </cell>
          <cell r="B24" t="str">
            <v>СИНЬКОВ Александр</v>
          </cell>
          <cell r="C24" t="str">
            <v>1615</v>
          </cell>
          <cell r="D24">
            <v>0.6770833333333334</v>
          </cell>
          <cell r="E24" t="str">
            <v>1538</v>
          </cell>
          <cell r="F24">
            <v>0.6513888888888889</v>
          </cell>
          <cell r="G24">
            <v>2220.000000000002</v>
          </cell>
          <cell r="H24" t="str">
            <v>-</v>
          </cell>
          <cell r="J24">
            <v>0.6534722222222222</v>
          </cell>
          <cell r="K24" t="str">
            <v>1611</v>
          </cell>
          <cell r="L24">
            <v>0.6743055555555556</v>
          </cell>
          <cell r="M24" t="str">
            <v>161403</v>
          </cell>
          <cell r="N24" t="str">
            <v>161403</v>
          </cell>
          <cell r="O24">
            <v>0.0021180555555555536</v>
          </cell>
          <cell r="P24">
            <v>0.0021180555555555536</v>
          </cell>
          <cell r="Q24">
            <v>2.999999999999832</v>
          </cell>
          <cell r="R24" t="str">
            <v>+</v>
          </cell>
          <cell r="S24" t="str">
            <v>162055</v>
          </cell>
          <cell r="T24" t="str">
            <v>162055</v>
          </cell>
          <cell r="U24">
            <v>0.00476851851851845</v>
          </cell>
          <cell r="V24">
            <v>0.00476851851851845</v>
          </cell>
          <cell r="W24">
            <v>0</v>
          </cell>
          <cell r="X24" t="str">
            <v/>
          </cell>
          <cell r="Z24">
            <v>0.6881944444444444</v>
          </cell>
          <cell r="AB24">
            <v>0.6881944444444444</v>
          </cell>
          <cell r="AC24">
            <v>0</v>
          </cell>
          <cell r="AD24" t="str">
            <v> </v>
          </cell>
          <cell r="AF24">
            <v>0.6902777777777778</v>
          </cell>
          <cell r="AG24" t="str">
            <v>1635</v>
          </cell>
          <cell r="AH24">
            <v>0.6909722222222222</v>
          </cell>
          <cell r="AI24">
            <v>37.4</v>
          </cell>
          <cell r="AK24">
            <v>37.4</v>
          </cell>
          <cell r="AO24" t="e">
            <v>#VALUE!</v>
          </cell>
          <cell r="AP24">
            <v>22.1</v>
          </cell>
          <cell r="AR24">
            <v>22.1</v>
          </cell>
          <cell r="AT24">
            <v>0.7256944444444444</v>
          </cell>
          <cell r="AU24" t="str">
            <v>1715</v>
          </cell>
          <cell r="AV24">
            <v>0.71875</v>
          </cell>
          <cell r="AW24">
            <v>0</v>
          </cell>
          <cell r="AX24" t="str">
            <v>-</v>
          </cell>
          <cell r="AZ24" t="str">
            <v>1630</v>
          </cell>
          <cell r="BA24">
            <v>0.6875</v>
          </cell>
          <cell r="BB24">
            <v>0</v>
          </cell>
          <cell r="BE24" t="e">
            <v>#VALUE!</v>
          </cell>
          <cell r="BF24">
            <v>0</v>
          </cell>
          <cell r="BI24" t="e">
            <v>#VALUE!</v>
          </cell>
          <cell r="BJ24">
            <v>0</v>
          </cell>
          <cell r="BL24">
            <v>2282.500000000002</v>
          </cell>
        </row>
        <row r="25">
          <cell r="A25">
            <v>19</v>
          </cell>
          <cell r="B25" t="str">
            <v>МЕДВЕДЬ Сергей</v>
          </cell>
          <cell r="C25" t="str">
            <v>1624</v>
          </cell>
          <cell r="D25">
            <v>0.6833333333333332</v>
          </cell>
          <cell r="F25">
            <v>0.6833333333333332</v>
          </cell>
          <cell r="G25">
            <v>0</v>
          </cell>
          <cell r="H25" t="str">
            <v> </v>
          </cell>
          <cell r="J25">
            <v>0.6854166666666666</v>
          </cell>
          <cell r="K25" t="str">
            <v>1627</v>
          </cell>
          <cell r="L25">
            <v>0.6854166666666667</v>
          </cell>
          <cell r="M25" t="str">
            <v>163030</v>
          </cell>
          <cell r="N25" t="str">
            <v>163030</v>
          </cell>
          <cell r="O25">
            <v>0.0024305555555554914</v>
          </cell>
          <cell r="P25">
            <v>0.0024305555555554914</v>
          </cell>
          <cell r="Q25">
            <v>29.99999999999446</v>
          </cell>
          <cell r="R25" t="str">
            <v>+</v>
          </cell>
          <cell r="S25" t="str">
            <v>163703</v>
          </cell>
          <cell r="T25" t="str">
            <v>163703</v>
          </cell>
          <cell r="U25">
            <v>0.004548611111111156</v>
          </cell>
          <cell r="V25">
            <v>0.004548611111111156</v>
          </cell>
          <cell r="W25">
            <v>0</v>
          </cell>
          <cell r="X25" t="str">
            <v/>
          </cell>
          <cell r="Z25">
            <v>0.6993055555555555</v>
          </cell>
          <cell r="AA25" t="str">
            <v>1648</v>
          </cell>
          <cell r="AB25">
            <v>0.7000000000000001</v>
          </cell>
          <cell r="AC25">
            <v>10.000000000001563</v>
          </cell>
          <cell r="AD25" t="str">
            <v>+</v>
          </cell>
          <cell r="AF25">
            <v>0.7020833333333334</v>
          </cell>
          <cell r="AH25">
            <v>0.7020833333333334</v>
          </cell>
          <cell r="AI25">
            <v>34.6</v>
          </cell>
          <cell r="AK25">
            <v>34.6</v>
          </cell>
          <cell r="AO25" t="e">
            <v>#VALUE!</v>
          </cell>
          <cell r="AP25">
            <v>23.8</v>
          </cell>
          <cell r="AR25">
            <v>23.8</v>
          </cell>
          <cell r="AT25">
            <v>0.7368055555555556</v>
          </cell>
          <cell r="AU25" t="str">
            <v>1730</v>
          </cell>
          <cell r="AV25">
            <v>0.7291666666666666</v>
          </cell>
          <cell r="AW25">
            <v>0</v>
          </cell>
          <cell r="AX25" t="str">
            <v>-</v>
          </cell>
          <cell r="AZ25" t="str">
            <v>1646</v>
          </cell>
          <cell r="BA25">
            <v>0.6986111111111111</v>
          </cell>
          <cell r="BB25">
            <v>0</v>
          </cell>
          <cell r="BE25" t="e">
            <v>#VALUE!</v>
          </cell>
          <cell r="BF25">
            <v>0</v>
          </cell>
          <cell r="BI25" t="e">
            <v>#VALUE!</v>
          </cell>
          <cell r="BJ25">
            <v>0</v>
          </cell>
          <cell r="BL25">
            <v>98.39999999999601</v>
          </cell>
        </row>
        <row r="26">
          <cell r="A26">
            <v>20</v>
          </cell>
          <cell r="B26" t="str">
            <v>ЕФИМОВА Елена</v>
          </cell>
          <cell r="C26" t="str">
            <v>1628</v>
          </cell>
          <cell r="D26">
            <v>0.686111111111111</v>
          </cell>
          <cell r="E26" t="str">
            <v>1629</v>
          </cell>
          <cell r="F26">
            <v>0.6868055555555556</v>
          </cell>
          <cell r="G26">
            <v>10.000000000001563</v>
          </cell>
          <cell r="H26" t="str">
            <v>+</v>
          </cell>
          <cell r="J26">
            <v>0.6888888888888889</v>
          </cell>
          <cell r="K26" t="str">
            <v>1632</v>
          </cell>
          <cell r="L26">
            <v>0.688888888888889</v>
          </cell>
          <cell r="M26" t="str">
            <v>163717</v>
          </cell>
          <cell r="N26" t="str">
            <v>163717</v>
          </cell>
          <cell r="O26">
            <v>0.003668981481481315</v>
          </cell>
          <cell r="P26">
            <v>0.003668981481481315</v>
          </cell>
          <cell r="Q26">
            <v>136.99999999998562</v>
          </cell>
          <cell r="R26" t="str">
            <v>+</v>
          </cell>
          <cell r="S26" t="str">
            <v>164617</v>
          </cell>
          <cell r="T26" t="str">
            <v>164617</v>
          </cell>
          <cell r="U26">
            <v>0.006250000000000089</v>
          </cell>
          <cell r="V26">
            <v>0.006250000000000089</v>
          </cell>
          <cell r="W26">
            <v>0</v>
          </cell>
          <cell r="X26" t="str">
            <v/>
          </cell>
          <cell r="Z26">
            <v>0.7027777777777778</v>
          </cell>
          <cell r="AA26" t="str">
            <v>1657</v>
          </cell>
          <cell r="AB26">
            <v>0.7062499999999999</v>
          </cell>
          <cell r="AC26">
            <v>49.999999999998224</v>
          </cell>
          <cell r="AD26" t="str">
            <v>+</v>
          </cell>
          <cell r="AF26">
            <v>0.7083333333333333</v>
          </cell>
          <cell r="AG26" t="str">
            <v>1702</v>
          </cell>
          <cell r="AH26">
            <v>0.7097222222222223</v>
          </cell>
          <cell r="AI26">
            <v>44.5</v>
          </cell>
          <cell r="AK26">
            <v>44.5</v>
          </cell>
          <cell r="AO26" t="e">
            <v>#VALUE!</v>
          </cell>
          <cell r="AP26">
            <v>33.4</v>
          </cell>
          <cell r="AR26">
            <v>33.4</v>
          </cell>
          <cell r="AT26">
            <v>0.7444444444444445</v>
          </cell>
          <cell r="AU26" t="str">
            <v>1738</v>
          </cell>
          <cell r="AV26">
            <v>0.7347222222222222</v>
          </cell>
          <cell r="AW26">
            <v>0</v>
          </cell>
          <cell r="AX26" t="str">
            <v>-</v>
          </cell>
          <cell r="AZ26" t="str">
            <v>1656</v>
          </cell>
          <cell r="BA26">
            <v>0.7055555555555556</v>
          </cell>
          <cell r="BB26">
            <v>0</v>
          </cell>
          <cell r="BE26" t="e">
            <v>#VALUE!</v>
          </cell>
          <cell r="BF26">
            <v>0</v>
          </cell>
          <cell r="BI26" t="e">
            <v>#VALUE!</v>
          </cell>
          <cell r="BJ26">
            <v>0</v>
          </cell>
          <cell r="BL26">
            <v>274.89999999998537</v>
          </cell>
        </row>
        <row r="27">
          <cell r="A27">
            <v>21</v>
          </cell>
          <cell r="B27" t="str">
            <v>БРИНКЕН Николай</v>
          </cell>
          <cell r="C27" t="str">
            <v>1630</v>
          </cell>
          <cell r="D27">
            <v>0.6875</v>
          </cell>
          <cell r="E27" t="str">
            <v>1629</v>
          </cell>
          <cell r="F27">
            <v>0.6868055555555556</v>
          </cell>
          <cell r="G27">
            <v>59.99999999999979</v>
          </cell>
          <cell r="H27" t="str">
            <v>-</v>
          </cell>
          <cell r="J27">
            <v>0.6888888888888889</v>
          </cell>
          <cell r="K27" t="str">
            <v>1635</v>
          </cell>
          <cell r="L27">
            <v>0.6909722222222222</v>
          </cell>
          <cell r="M27" t="str">
            <v>163800</v>
          </cell>
          <cell r="N27" t="str">
            <v>163800</v>
          </cell>
          <cell r="O27">
            <v>0.002083333333333326</v>
          </cell>
          <cell r="P27">
            <v>0.002083333333333326</v>
          </cell>
          <cell r="Q27">
            <v>6.369904603786836E-13</v>
          </cell>
          <cell r="R27" t="str">
            <v>-</v>
          </cell>
          <cell r="S27" t="str">
            <v>164528</v>
          </cell>
          <cell r="T27" t="str">
            <v>164528</v>
          </cell>
          <cell r="U27">
            <v>0.005185185185185293</v>
          </cell>
          <cell r="V27">
            <v>0.005185185185185293</v>
          </cell>
          <cell r="W27">
            <v>0</v>
          </cell>
          <cell r="X27" t="str">
            <v/>
          </cell>
          <cell r="Z27">
            <v>0.704861111111111</v>
          </cell>
          <cell r="AA27" t="str">
            <v>1658</v>
          </cell>
          <cell r="AB27">
            <v>0.7069444444444444</v>
          </cell>
          <cell r="AC27">
            <v>29.999999999999893</v>
          </cell>
          <cell r="AD27" t="str">
            <v>+</v>
          </cell>
          <cell r="AF27">
            <v>0.7090277777777777</v>
          </cell>
          <cell r="AH27">
            <v>0.7090277777777777</v>
          </cell>
          <cell r="AI27">
            <v>34.7</v>
          </cell>
          <cell r="AJ27">
            <v>10</v>
          </cell>
          <cell r="AK27">
            <v>44.7</v>
          </cell>
          <cell r="AO27" t="e">
            <v>#VALUE!</v>
          </cell>
          <cell r="AR27">
            <v>1800</v>
          </cell>
          <cell r="AT27">
            <v>0.7437499999999999</v>
          </cell>
          <cell r="AV27">
            <v>0.7437499999999999</v>
          </cell>
          <cell r="AW27">
            <v>0</v>
          </cell>
          <cell r="AX27" t="str">
            <v/>
          </cell>
          <cell r="AZ27" t="str">
            <v>1654</v>
          </cell>
          <cell r="BA27">
            <v>0.7041666666666666</v>
          </cell>
          <cell r="BB27">
            <v>0</v>
          </cell>
          <cell r="BE27" t="e">
            <v>#VALUE!</v>
          </cell>
          <cell r="BF27">
            <v>0</v>
          </cell>
          <cell r="BI27" t="e">
            <v>#VALUE!</v>
          </cell>
          <cell r="BJ27">
            <v>0</v>
          </cell>
          <cell r="BL27">
            <v>1934.7000000000003</v>
          </cell>
        </row>
        <row r="28">
          <cell r="A28">
            <v>22</v>
          </cell>
          <cell r="B28" t="str">
            <v>ОРЕХОВА Анна</v>
          </cell>
          <cell r="C28" t="str">
            <v>1620</v>
          </cell>
          <cell r="D28">
            <v>0.6805555555555555</v>
          </cell>
          <cell r="F28">
            <v>0.6805555555555555</v>
          </cell>
          <cell r="G28">
            <v>0</v>
          </cell>
          <cell r="H28" t="str">
            <v> </v>
          </cell>
          <cell r="J28">
            <v>0.6826388888888888</v>
          </cell>
          <cell r="K28" t="str">
            <v>1624</v>
          </cell>
          <cell r="L28">
            <v>0.6833333333333332</v>
          </cell>
          <cell r="M28" t="str">
            <v>162736</v>
          </cell>
          <cell r="N28" t="str">
            <v>162736</v>
          </cell>
          <cell r="O28">
            <v>0.0025000000000001688</v>
          </cell>
          <cell r="P28">
            <v>0.0025000000000001688</v>
          </cell>
          <cell r="Q28">
            <v>36.00000000001458</v>
          </cell>
          <cell r="R28" t="str">
            <v>+</v>
          </cell>
          <cell r="S28" t="str">
            <v>163503</v>
          </cell>
          <cell r="T28" t="str">
            <v>163503</v>
          </cell>
          <cell r="U28">
            <v>0.005173611111111143</v>
          </cell>
          <cell r="V28">
            <v>0.005173611111111143</v>
          </cell>
          <cell r="W28">
            <v>0</v>
          </cell>
          <cell r="X28" t="str">
            <v/>
          </cell>
          <cell r="Z28">
            <v>0.6972222222222221</v>
          </cell>
          <cell r="AA28" t="str">
            <v>1644</v>
          </cell>
          <cell r="AB28">
            <v>0.6972222222222223</v>
          </cell>
          <cell r="AC28">
            <v>0</v>
          </cell>
          <cell r="AD28" t="str">
            <v> </v>
          </cell>
          <cell r="AF28">
            <v>0.6993055555555556</v>
          </cell>
          <cell r="AG28" t="str">
            <v>1648</v>
          </cell>
          <cell r="AH28">
            <v>0.7000000000000001</v>
          </cell>
          <cell r="AI28">
            <v>38.6</v>
          </cell>
          <cell r="AK28">
            <v>38.6</v>
          </cell>
          <cell r="AO28" t="e">
            <v>#VALUE!</v>
          </cell>
          <cell r="AP28">
            <v>30.8</v>
          </cell>
          <cell r="AR28">
            <v>30.8</v>
          </cell>
          <cell r="AT28">
            <v>0.7347222222222223</v>
          </cell>
          <cell r="AU28" t="str">
            <v>1726</v>
          </cell>
          <cell r="AV28">
            <v>0.7263888888888889</v>
          </cell>
          <cell r="AW28">
            <v>0</v>
          </cell>
          <cell r="AX28" t="str">
            <v>-</v>
          </cell>
          <cell r="AZ28" t="str">
            <v>1643</v>
          </cell>
          <cell r="BA28">
            <v>0.6965277777777777</v>
          </cell>
          <cell r="BB28">
            <v>0</v>
          </cell>
          <cell r="BE28" t="e">
            <v>#VALUE!</v>
          </cell>
          <cell r="BF28">
            <v>0</v>
          </cell>
          <cell r="BI28" t="e">
            <v>#VALUE!</v>
          </cell>
          <cell r="BJ28">
            <v>0</v>
          </cell>
          <cell r="BL28">
            <v>105.40000000001457</v>
          </cell>
        </row>
        <row r="29">
          <cell r="A29">
            <v>23</v>
          </cell>
          <cell r="B29" t="str">
            <v>МАКАРОВ Артем</v>
          </cell>
          <cell r="C29" t="str">
            <v>1625</v>
          </cell>
          <cell r="D29">
            <v>0.6840277777777778</v>
          </cell>
          <cell r="F29">
            <v>0.6840277777777778</v>
          </cell>
          <cell r="G29">
            <v>0</v>
          </cell>
          <cell r="H29" t="str">
            <v> </v>
          </cell>
          <cell r="J29">
            <v>0.6861111111111111</v>
          </cell>
          <cell r="K29" t="str">
            <v>1628</v>
          </cell>
          <cell r="L29">
            <v>0.686111111111111</v>
          </cell>
          <cell r="M29" t="str">
            <v>163107</v>
          </cell>
          <cell r="N29" t="str">
            <v>163107</v>
          </cell>
          <cell r="O29">
            <v>0.002164351851851931</v>
          </cell>
          <cell r="P29">
            <v>0.002164351851851931</v>
          </cell>
          <cell r="Q29">
            <v>7.000000000006852</v>
          </cell>
          <cell r="R29" t="str">
            <v>+</v>
          </cell>
          <cell r="S29" t="str">
            <v>163726</v>
          </cell>
          <cell r="T29" t="str">
            <v>163726</v>
          </cell>
          <cell r="U29">
            <v>0.004386574074074057</v>
          </cell>
          <cell r="V29">
            <v>0.004386574074074057</v>
          </cell>
          <cell r="W29">
            <v>0</v>
          </cell>
          <cell r="X29" t="str">
            <v/>
          </cell>
          <cell r="Z29">
            <v>0.6999999999999998</v>
          </cell>
          <cell r="AA29" t="str">
            <v>1651</v>
          </cell>
          <cell r="AB29">
            <v>0.7020833333333334</v>
          </cell>
          <cell r="AC29">
            <v>30.00000000000309</v>
          </cell>
          <cell r="AD29" t="str">
            <v>+</v>
          </cell>
          <cell r="AF29">
            <v>0.7041666666666667</v>
          </cell>
          <cell r="AG29" t="str">
            <v>1655</v>
          </cell>
          <cell r="AH29">
            <v>0.7048611111111112</v>
          </cell>
          <cell r="AI29">
            <v>29.3</v>
          </cell>
          <cell r="AK29">
            <v>29.3</v>
          </cell>
          <cell r="AO29" t="e">
            <v>#VALUE!</v>
          </cell>
          <cell r="AP29">
            <v>25.6</v>
          </cell>
          <cell r="AR29">
            <v>25.6</v>
          </cell>
          <cell r="AT29">
            <v>0.7395833333333334</v>
          </cell>
          <cell r="AU29" t="str">
            <v>1732</v>
          </cell>
          <cell r="AV29">
            <v>0.7305555555555556</v>
          </cell>
          <cell r="AW29">
            <v>0</v>
          </cell>
          <cell r="AX29" t="str">
            <v>-</v>
          </cell>
          <cell r="AZ29" t="str">
            <v>1649</v>
          </cell>
          <cell r="BA29">
            <v>0.7006944444444444</v>
          </cell>
          <cell r="BB29">
            <v>0</v>
          </cell>
          <cell r="BE29" t="e">
            <v>#VALUE!</v>
          </cell>
          <cell r="BF29">
            <v>0</v>
          </cell>
          <cell r="BI29" t="e">
            <v>#VALUE!</v>
          </cell>
          <cell r="BJ29">
            <v>0</v>
          </cell>
          <cell r="BL29">
            <v>91.90000000000995</v>
          </cell>
        </row>
        <row r="30">
          <cell r="A30">
            <v>24</v>
          </cell>
          <cell r="B30" t="str">
            <v>КАНЕВСКИЙ Роман</v>
          </cell>
          <cell r="C30" t="str">
            <v>1622</v>
          </cell>
          <cell r="D30">
            <v>0.6819444444444445</v>
          </cell>
          <cell r="E30" t="str">
            <v>1548</v>
          </cell>
          <cell r="F30">
            <v>0.6583333333333333</v>
          </cell>
          <cell r="G30">
            <v>2040.0000000000025</v>
          </cell>
          <cell r="H30" t="str">
            <v>-</v>
          </cell>
          <cell r="J30">
            <v>0.6604166666666667</v>
          </cell>
          <cell r="K30" t="str">
            <v>1621</v>
          </cell>
          <cell r="L30">
            <v>0.68125</v>
          </cell>
          <cell r="M30" t="str">
            <v>162352</v>
          </cell>
          <cell r="N30" t="str">
            <v>162352</v>
          </cell>
          <cell r="O30">
            <v>0.001990740740740682</v>
          </cell>
          <cell r="P30">
            <v>0.001990740740740682</v>
          </cell>
          <cell r="Q30">
            <v>8.000000000005084</v>
          </cell>
          <cell r="R30" t="str">
            <v>-</v>
          </cell>
          <cell r="S30" t="str">
            <v>162936</v>
          </cell>
          <cell r="T30" t="str">
            <v>162936</v>
          </cell>
          <cell r="U30">
            <v>0.003981481481481475</v>
          </cell>
          <cell r="V30">
            <v>0.003981481481481475</v>
          </cell>
          <cell r="W30">
            <v>0</v>
          </cell>
          <cell r="X30" t="str">
            <v/>
          </cell>
          <cell r="Z30">
            <v>0.6951388888888889</v>
          </cell>
          <cell r="AA30" t="str">
            <v>1640</v>
          </cell>
          <cell r="AB30">
            <v>0.6944444444444445</v>
          </cell>
          <cell r="AC30">
            <v>59.999999999990195</v>
          </cell>
          <cell r="AD30" t="str">
            <v>-</v>
          </cell>
          <cell r="AF30">
            <v>0.6965277777777779</v>
          </cell>
          <cell r="AG30" t="str">
            <v>1646</v>
          </cell>
          <cell r="AH30">
            <v>0.6986111111111111</v>
          </cell>
          <cell r="AI30">
            <v>37.2</v>
          </cell>
          <cell r="AK30">
            <v>37.2</v>
          </cell>
          <cell r="AO30" t="e">
            <v>#VALUE!</v>
          </cell>
          <cell r="AP30">
            <v>23.2</v>
          </cell>
          <cell r="AR30">
            <v>23.2</v>
          </cell>
          <cell r="AT30">
            <v>0.7333333333333333</v>
          </cell>
          <cell r="AU30" t="str">
            <v>1721</v>
          </cell>
          <cell r="AV30">
            <v>0.7229166666666668</v>
          </cell>
          <cell r="AW30">
            <v>0</v>
          </cell>
          <cell r="AX30" t="str">
            <v>-</v>
          </cell>
          <cell r="AZ30" t="str">
            <v>1638</v>
          </cell>
          <cell r="BA30">
            <v>0.6930555555555555</v>
          </cell>
          <cell r="BB30">
            <v>0</v>
          </cell>
          <cell r="BE30" t="e">
            <v>#VALUE!</v>
          </cell>
          <cell r="BF30">
            <v>0</v>
          </cell>
          <cell r="BI30" t="e">
            <v>#VALUE!</v>
          </cell>
          <cell r="BJ30">
            <v>0</v>
          </cell>
          <cell r="BL30">
            <v>2168.3999999999974</v>
          </cell>
        </row>
        <row r="31">
          <cell r="A31">
            <v>25</v>
          </cell>
          <cell r="B31" t="str">
            <v>НИКИТИН Сергей</v>
          </cell>
          <cell r="C31" t="str">
            <v>1631</v>
          </cell>
          <cell r="D31">
            <v>0.6881944444444444</v>
          </cell>
          <cell r="F31">
            <v>0.6881944444444444</v>
          </cell>
          <cell r="G31">
            <v>0</v>
          </cell>
          <cell r="H31" t="str">
            <v> </v>
          </cell>
          <cell r="J31">
            <v>0.6902777777777778</v>
          </cell>
          <cell r="K31" t="str">
            <v>1636</v>
          </cell>
          <cell r="L31">
            <v>0.6916666666666668</v>
          </cell>
          <cell r="M31" t="str">
            <v>163916</v>
          </cell>
          <cell r="N31" t="str">
            <v>163916</v>
          </cell>
          <cell r="O31">
            <v>0.002268518518518392</v>
          </cell>
          <cell r="P31">
            <v>0.002268518518518392</v>
          </cell>
          <cell r="Q31">
            <v>15.999999999989075</v>
          </cell>
          <cell r="R31" t="str">
            <v>+</v>
          </cell>
          <cell r="S31" t="str">
            <v>164514</v>
          </cell>
          <cell r="T31" t="str">
            <v>164514</v>
          </cell>
          <cell r="U31">
            <v>0.004143518518518463</v>
          </cell>
          <cell r="V31">
            <v>0.004143518518518463</v>
          </cell>
          <cell r="W31">
            <v>0</v>
          </cell>
          <cell r="X31" t="str">
            <v/>
          </cell>
          <cell r="Z31">
            <v>0.7055555555555556</v>
          </cell>
          <cell r="AA31" t="str">
            <v>1658</v>
          </cell>
          <cell r="AB31">
            <v>0.7069444444444444</v>
          </cell>
          <cell r="AC31">
            <v>19.99999999999833</v>
          </cell>
          <cell r="AD31" t="str">
            <v>+</v>
          </cell>
          <cell r="AF31">
            <v>0.7090277777777777</v>
          </cell>
          <cell r="AG31" t="str">
            <v>1700</v>
          </cell>
          <cell r="AH31">
            <v>0.7083333333333334</v>
          </cell>
          <cell r="AI31">
            <v>32.9</v>
          </cell>
          <cell r="AK31">
            <v>32.9</v>
          </cell>
          <cell r="AO31" t="e">
            <v>#VALUE!</v>
          </cell>
          <cell r="AR31">
            <v>1800</v>
          </cell>
          <cell r="AT31">
            <v>0.7430555555555556</v>
          </cell>
          <cell r="AV31">
            <v>0.7430555555555556</v>
          </cell>
          <cell r="AW31">
            <v>0</v>
          </cell>
          <cell r="AX31" t="str">
            <v/>
          </cell>
          <cell r="BA31" t="e">
            <v>#VALUE!</v>
          </cell>
          <cell r="BB31">
            <v>900</v>
          </cell>
          <cell r="BE31" t="e">
            <v>#VALUE!</v>
          </cell>
          <cell r="BF31">
            <v>0</v>
          </cell>
          <cell r="BI31" t="e">
            <v>#VALUE!</v>
          </cell>
          <cell r="BJ31">
            <v>0</v>
          </cell>
          <cell r="BL31">
            <v>2768.8999999999874</v>
          </cell>
        </row>
        <row r="32">
          <cell r="A32">
            <v>26</v>
          </cell>
          <cell r="B32" t="str">
            <v>ШУЛЕНИН Александр</v>
          </cell>
          <cell r="C32" t="str">
            <v>1629</v>
          </cell>
          <cell r="D32">
            <v>0.6868055555555556</v>
          </cell>
          <cell r="F32">
            <v>0.6868055555555556</v>
          </cell>
          <cell r="G32">
            <v>0</v>
          </cell>
          <cell r="H32" t="str">
            <v> </v>
          </cell>
          <cell r="J32">
            <v>0.6888888888888889</v>
          </cell>
          <cell r="K32" t="str">
            <v>1633</v>
          </cell>
          <cell r="L32">
            <v>0.6895833333333333</v>
          </cell>
          <cell r="M32" t="str">
            <v>163550</v>
          </cell>
          <cell r="N32" t="str">
            <v>163550</v>
          </cell>
          <cell r="O32">
            <v>0.001967592592592604</v>
          </cell>
          <cell r="P32">
            <v>0.001967592592592604</v>
          </cell>
          <cell r="Q32">
            <v>9.999999999999002</v>
          </cell>
          <cell r="R32" t="str">
            <v>-</v>
          </cell>
          <cell r="S32" t="str">
            <v>164446</v>
          </cell>
          <cell r="T32" t="str">
            <v>164446</v>
          </cell>
          <cell r="U32">
            <v>0.006203703703703711</v>
          </cell>
          <cell r="V32">
            <v>0.006203703703703711</v>
          </cell>
          <cell r="W32">
            <v>0</v>
          </cell>
          <cell r="X32" t="str">
            <v/>
          </cell>
          <cell r="Z32">
            <v>0.7034722222222222</v>
          </cell>
          <cell r="AB32">
            <v>0.7034722222222222</v>
          </cell>
          <cell r="AC32">
            <v>0</v>
          </cell>
          <cell r="AD32" t="str">
            <v> </v>
          </cell>
          <cell r="AF32">
            <v>0.7055555555555555</v>
          </cell>
          <cell r="AG32" t="str">
            <v>1659</v>
          </cell>
          <cell r="AH32">
            <v>0.7076388888888889</v>
          </cell>
          <cell r="AI32">
            <v>35.6</v>
          </cell>
          <cell r="AK32">
            <v>35.6</v>
          </cell>
          <cell r="AO32" t="e">
            <v>#VALUE!</v>
          </cell>
          <cell r="AP32">
            <v>36.8</v>
          </cell>
          <cell r="AR32">
            <v>36.8</v>
          </cell>
          <cell r="AT32">
            <v>0.7423611111111111</v>
          </cell>
          <cell r="AU32" t="str">
            <v>1736</v>
          </cell>
          <cell r="AV32">
            <v>0.7333333333333334</v>
          </cell>
          <cell r="AW32">
            <v>0</v>
          </cell>
          <cell r="AX32" t="str">
            <v>-</v>
          </cell>
          <cell r="AZ32" t="str">
            <v>1652</v>
          </cell>
          <cell r="BA32">
            <v>0.7027777777777778</v>
          </cell>
          <cell r="BB32">
            <v>0</v>
          </cell>
          <cell r="BE32" t="e">
            <v>#VALUE!</v>
          </cell>
          <cell r="BF32">
            <v>0</v>
          </cell>
          <cell r="BI32" t="e">
            <v>#VALUE!</v>
          </cell>
          <cell r="BJ32">
            <v>0</v>
          </cell>
          <cell r="BL32">
            <v>82.399999999999</v>
          </cell>
        </row>
        <row r="33">
          <cell r="A33">
            <v>27</v>
          </cell>
          <cell r="B33" t="str">
            <v>ГОРОДЕЦКИЙ Владимир</v>
          </cell>
          <cell r="C33" t="str">
            <v>1632</v>
          </cell>
          <cell r="D33">
            <v>0.688888888888889</v>
          </cell>
          <cell r="F33">
            <v>0.688888888888889</v>
          </cell>
          <cell r="G33">
            <v>0</v>
          </cell>
          <cell r="H33" t="str">
            <v> </v>
          </cell>
          <cell r="J33">
            <v>0.6909722222222223</v>
          </cell>
          <cell r="K33" t="str">
            <v>1637</v>
          </cell>
          <cell r="L33">
            <v>0.6923611111111111</v>
          </cell>
          <cell r="M33" t="str">
            <v>164042</v>
          </cell>
          <cell r="N33" t="str">
            <v>164042</v>
          </cell>
          <cell r="O33">
            <v>0.002569444444444513</v>
          </cell>
          <cell r="P33">
            <v>0.002569444444444513</v>
          </cell>
          <cell r="Q33">
            <v>42.000000000005926</v>
          </cell>
          <cell r="R33" t="str">
            <v>+</v>
          </cell>
          <cell r="S33" t="str">
            <v>164759</v>
          </cell>
          <cell r="T33" t="str">
            <v>164759</v>
          </cell>
          <cell r="U33">
            <v>0.00505787037037031</v>
          </cell>
          <cell r="V33">
            <v>0.00505787037037031</v>
          </cell>
          <cell r="W33">
            <v>0</v>
          </cell>
          <cell r="X33" t="str">
            <v/>
          </cell>
          <cell r="Z33">
            <v>0.7062499999999999</v>
          </cell>
          <cell r="AB33">
            <v>0.7062499999999999</v>
          </cell>
          <cell r="AC33">
            <v>0</v>
          </cell>
          <cell r="AD33" t="str">
            <v> </v>
          </cell>
          <cell r="AF33">
            <v>0.7083333333333333</v>
          </cell>
          <cell r="AG33" t="str">
            <v>1703</v>
          </cell>
          <cell r="AH33">
            <v>0.7104166666666667</v>
          </cell>
          <cell r="AI33">
            <v>36.6</v>
          </cell>
          <cell r="AK33">
            <v>36.6</v>
          </cell>
          <cell r="AO33" t="e">
            <v>#VALUE!</v>
          </cell>
          <cell r="AP33">
            <v>36.2</v>
          </cell>
          <cell r="AR33">
            <v>300</v>
          </cell>
          <cell r="AT33">
            <v>0.7451388888888889</v>
          </cell>
          <cell r="AU33" t="str">
            <v>1742</v>
          </cell>
          <cell r="AV33">
            <v>0.7374999999999999</v>
          </cell>
          <cell r="AW33">
            <v>0</v>
          </cell>
          <cell r="AX33" t="str">
            <v>-</v>
          </cell>
          <cell r="AZ33" t="str">
            <v>1656</v>
          </cell>
          <cell r="BA33">
            <v>0.7055555555555556</v>
          </cell>
          <cell r="BB33">
            <v>0</v>
          </cell>
          <cell r="BE33" t="e">
            <v>#VALUE!</v>
          </cell>
          <cell r="BF33">
            <v>0</v>
          </cell>
          <cell r="BI33" t="e">
            <v>#VALUE!</v>
          </cell>
          <cell r="BJ33">
            <v>0</v>
          </cell>
          <cell r="BL33">
            <v>378.60000000000593</v>
          </cell>
        </row>
        <row r="34">
          <cell r="A34">
            <v>28</v>
          </cell>
          <cell r="B34" t="str">
            <v>РУБЦОВ Павел</v>
          </cell>
          <cell r="C34" t="str">
            <v>1633</v>
          </cell>
          <cell r="D34">
            <v>0.6895833333333333</v>
          </cell>
          <cell r="F34">
            <v>0.6895833333333333</v>
          </cell>
          <cell r="G34">
            <v>0</v>
          </cell>
          <cell r="H34" t="str">
            <v> </v>
          </cell>
          <cell r="J34">
            <v>0.6916666666666667</v>
          </cell>
          <cell r="K34" t="str">
            <v>1638</v>
          </cell>
          <cell r="L34">
            <v>0.6930555555555555</v>
          </cell>
          <cell r="M34" t="str">
            <v>164125</v>
          </cell>
          <cell r="N34" t="str">
            <v>164125</v>
          </cell>
          <cell r="O34">
            <v>0.002372685185185186</v>
          </cell>
          <cell r="P34">
            <v>0.002372685185185186</v>
          </cell>
          <cell r="Q34">
            <v>25.000000000000075</v>
          </cell>
          <cell r="R34" t="str">
            <v>+</v>
          </cell>
          <cell r="S34" t="str">
            <v>164827</v>
          </cell>
          <cell r="T34" t="str">
            <v>164827</v>
          </cell>
          <cell r="U34">
            <v>0.004884259259259283</v>
          </cell>
          <cell r="V34">
            <v>0.004884259259259283</v>
          </cell>
          <cell r="W34">
            <v>0</v>
          </cell>
          <cell r="X34" t="str">
            <v/>
          </cell>
          <cell r="Z34">
            <v>0.7069444444444444</v>
          </cell>
          <cell r="AA34" t="str">
            <v>1700</v>
          </cell>
          <cell r="AB34">
            <v>0.7083333333333334</v>
          </cell>
          <cell r="AC34">
            <v>20.000000000001528</v>
          </cell>
          <cell r="AD34" t="str">
            <v>+</v>
          </cell>
          <cell r="AF34">
            <v>0.7104166666666667</v>
          </cell>
          <cell r="AG34" t="str">
            <v>1704</v>
          </cell>
          <cell r="AH34">
            <v>0.7111111111111111</v>
          </cell>
          <cell r="AI34">
            <v>36.3</v>
          </cell>
          <cell r="AK34">
            <v>36.3</v>
          </cell>
          <cell r="AO34" t="e">
            <v>#VALUE!</v>
          </cell>
          <cell r="AP34">
            <v>31.2</v>
          </cell>
          <cell r="AQ34">
            <v>10</v>
          </cell>
          <cell r="AR34">
            <v>41.2</v>
          </cell>
          <cell r="AT34">
            <v>0.7458333333333333</v>
          </cell>
          <cell r="AU34" t="str">
            <v>1739</v>
          </cell>
          <cell r="AV34">
            <v>0.7354166666666666</v>
          </cell>
          <cell r="AW34">
            <v>0</v>
          </cell>
          <cell r="AX34" t="str">
            <v>-</v>
          </cell>
          <cell r="AZ34" t="str">
            <v>1659</v>
          </cell>
          <cell r="BA34">
            <v>0.7076388888888889</v>
          </cell>
          <cell r="BB34">
            <v>0</v>
          </cell>
          <cell r="BE34" t="e">
            <v>#VALUE!</v>
          </cell>
          <cell r="BF34">
            <v>0</v>
          </cell>
          <cell r="BI34" t="e">
            <v>#VALUE!</v>
          </cell>
          <cell r="BJ34">
            <v>0</v>
          </cell>
          <cell r="BL34">
            <v>122.5000000000016</v>
          </cell>
        </row>
        <row r="35">
          <cell r="A35">
            <v>29</v>
          </cell>
          <cell r="B35" t="str">
            <v>ПЕРЕХОДОВ Антон</v>
          </cell>
          <cell r="C35" t="str">
            <v>1606</v>
          </cell>
          <cell r="D35">
            <v>0.6708333333333334</v>
          </cell>
          <cell r="F35">
            <v>0.6708333333333334</v>
          </cell>
          <cell r="G35">
            <v>0</v>
          </cell>
          <cell r="H35" t="str">
            <v> </v>
          </cell>
          <cell r="J35">
            <v>0.6729166666666667</v>
          </cell>
          <cell r="K35" t="str">
            <v>1609</v>
          </cell>
          <cell r="L35">
            <v>0.6729166666666666</v>
          </cell>
          <cell r="M35" t="str">
            <v>161612</v>
          </cell>
          <cell r="N35" t="str">
            <v>161612</v>
          </cell>
          <cell r="O35">
            <v>0.0050000000000000044</v>
          </cell>
          <cell r="P35">
            <v>0.0050000000000000044</v>
          </cell>
          <cell r="Q35">
            <v>252.0000000000004</v>
          </cell>
          <cell r="R35" t="str">
            <v>+</v>
          </cell>
          <cell r="S35" t="str">
            <v>162517</v>
          </cell>
          <cell r="T35" t="str">
            <v>162517</v>
          </cell>
          <cell r="U35">
            <v>0.006307870370370394</v>
          </cell>
          <cell r="V35">
            <v>0.006307870370370394</v>
          </cell>
          <cell r="W35">
            <v>0</v>
          </cell>
          <cell r="X35" t="str">
            <v/>
          </cell>
          <cell r="Z35">
            <v>0.6868055555555554</v>
          </cell>
          <cell r="AA35" t="str">
            <v>1652</v>
          </cell>
          <cell r="AB35">
            <v>0.7027777777777778</v>
          </cell>
          <cell r="AC35">
            <v>0</v>
          </cell>
          <cell r="AD35" t="str">
            <v>+</v>
          </cell>
          <cell r="AF35">
            <v>0.7048611111111112</v>
          </cell>
          <cell r="AG35" t="str">
            <v>1657</v>
          </cell>
          <cell r="AH35">
            <v>0.7062499999999999</v>
          </cell>
          <cell r="AI35">
            <v>38.1</v>
          </cell>
          <cell r="AK35">
            <v>38.1</v>
          </cell>
          <cell r="AO35" t="e">
            <v>#VALUE!</v>
          </cell>
          <cell r="AP35">
            <v>21.6</v>
          </cell>
          <cell r="AR35">
            <v>21.6</v>
          </cell>
          <cell r="AT35">
            <v>0.7409722222222221</v>
          </cell>
          <cell r="AU35" t="str">
            <v>1737</v>
          </cell>
          <cell r="AV35">
            <v>0.7340277777777778</v>
          </cell>
          <cell r="AW35">
            <v>0</v>
          </cell>
          <cell r="AX35" t="str">
            <v>-</v>
          </cell>
          <cell r="AZ35" t="str">
            <v>1650</v>
          </cell>
          <cell r="BA35">
            <v>0.7013888888888888</v>
          </cell>
          <cell r="BB35">
            <v>0</v>
          </cell>
          <cell r="BE35" t="e">
            <v>#VALUE!</v>
          </cell>
          <cell r="BF35">
            <v>0</v>
          </cell>
          <cell r="BI35" t="e">
            <v>#VALUE!</v>
          </cell>
          <cell r="BJ35">
            <v>0</v>
          </cell>
          <cell r="BL35">
            <v>311.70000000000044</v>
          </cell>
        </row>
        <row r="36">
          <cell r="A36">
            <v>30</v>
          </cell>
          <cell r="B36" t="str">
            <v>ШАРАФУТДИНОВ Максим</v>
          </cell>
          <cell r="BL36" t="str">
            <v>н/с</v>
          </cell>
        </row>
        <row r="37">
          <cell r="A37">
            <v>31</v>
          </cell>
          <cell r="B37" t="str">
            <v>ТЫЛНЕРС Андрис</v>
          </cell>
          <cell r="C37" t="str">
            <v>1626</v>
          </cell>
          <cell r="D37">
            <v>0.6847222222222222</v>
          </cell>
          <cell r="F37">
            <v>0.6847222222222222</v>
          </cell>
          <cell r="G37">
            <v>0</v>
          </cell>
          <cell r="H37" t="str">
            <v> </v>
          </cell>
          <cell r="J37">
            <v>0.6868055555555556</v>
          </cell>
          <cell r="K37" t="str">
            <v>1629</v>
          </cell>
          <cell r="L37">
            <v>0.6868055555555556</v>
          </cell>
          <cell r="M37" t="str">
            <v>163150</v>
          </cell>
          <cell r="N37" t="str">
            <v>163150</v>
          </cell>
          <cell r="O37">
            <v>0.001967592592592604</v>
          </cell>
          <cell r="P37">
            <v>0.001967592592592604</v>
          </cell>
          <cell r="Q37">
            <v>9.999999999999002</v>
          </cell>
          <cell r="R37" t="str">
            <v>-</v>
          </cell>
          <cell r="S37" t="str">
            <v>164100</v>
          </cell>
          <cell r="T37" t="str">
            <v>164100</v>
          </cell>
          <cell r="U37">
            <v>0.0063657407407407</v>
          </cell>
          <cell r="V37">
            <v>0.0063657407407407</v>
          </cell>
          <cell r="W37">
            <v>0</v>
          </cell>
          <cell r="X37" t="str">
            <v/>
          </cell>
          <cell r="Z37">
            <v>0.7006944444444444</v>
          </cell>
          <cell r="AA37" t="str">
            <v>1650</v>
          </cell>
          <cell r="AB37">
            <v>0.7013888888888888</v>
          </cell>
          <cell r="AC37">
            <v>9.999999999999964</v>
          </cell>
          <cell r="AD37" t="str">
            <v>+</v>
          </cell>
          <cell r="AF37">
            <v>0.7034722222222222</v>
          </cell>
          <cell r="AG37" t="str">
            <v>1653</v>
          </cell>
          <cell r="AH37">
            <v>0.7034722222222222</v>
          </cell>
          <cell r="AI37">
            <v>35.8</v>
          </cell>
          <cell r="AK37">
            <v>35.8</v>
          </cell>
          <cell r="AO37" t="e">
            <v>#VALUE!</v>
          </cell>
          <cell r="AP37">
            <v>22</v>
          </cell>
          <cell r="AR37">
            <v>22</v>
          </cell>
          <cell r="AT37">
            <v>0.7381944444444444</v>
          </cell>
          <cell r="AU37" t="str">
            <v>1727</v>
          </cell>
          <cell r="AV37">
            <v>0.7270833333333333</v>
          </cell>
          <cell r="AW37">
            <v>0</v>
          </cell>
          <cell r="AX37" t="str">
            <v>-</v>
          </cell>
          <cell r="AZ37" t="str">
            <v>1648</v>
          </cell>
          <cell r="BA37">
            <v>0.7000000000000001</v>
          </cell>
          <cell r="BB37">
            <v>0</v>
          </cell>
          <cell r="BE37" t="e">
            <v>#VALUE!</v>
          </cell>
          <cell r="BF37">
            <v>0</v>
          </cell>
          <cell r="BI37" t="e">
            <v>#VALUE!</v>
          </cell>
          <cell r="BJ37">
            <v>0</v>
          </cell>
          <cell r="BL37">
            <v>77.79999999999896</v>
          </cell>
        </row>
        <row r="38">
          <cell r="A38">
            <v>32</v>
          </cell>
          <cell r="B38" t="str">
            <v>ЛОРАН Алексей</v>
          </cell>
          <cell r="C38" t="str">
            <v>1627</v>
          </cell>
          <cell r="D38">
            <v>0.6854166666666667</v>
          </cell>
          <cell r="F38">
            <v>0.6854166666666667</v>
          </cell>
          <cell r="G38">
            <v>0</v>
          </cell>
          <cell r="H38" t="str">
            <v> </v>
          </cell>
          <cell r="J38">
            <v>0.6875</v>
          </cell>
          <cell r="K38" t="str">
            <v>1630</v>
          </cell>
          <cell r="L38">
            <v>0.6875</v>
          </cell>
          <cell r="M38" t="str">
            <v>163348</v>
          </cell>
          <cell r="N38" t="str">
            <v>163348</v>
          </cell>
          <cell r="O38">
            <v>0.0026388888888888573</v>
          </cell>
          <cell r="P38">
            <v>0.0026388888888888573</v>
          </cell>
          <cell r="Q38">
            <v>47.99999999999727</v>
          </cell>
          <cell r="R38" t="str">
            <v>+</v>
          </cell>
          <cell r="S38" t="str">
            <v>164156</v>
          </cell>
          <cell r="T38" t="str">
            <v>164156</v>
          </cell>
          <cell r="U38">
            <v>0.00564814814814818</v>
          </cell>
          <cell r="V38">
            <v>0.00564814814814818</v>
          </cell>
          <cell r="W38">
            <v>0</v>
          </cell>
          <cell r="X38" t="str">
            <v/>
          </cell>
          <cell r="Z38">
            <v>0.7013888888888888</v>
          </cell>
          <cell r="AA38" t="str">
            <v>1651</v>
          </cell>
          <cell r="AB38">
            <v>0.7020833333333334</v>
          </cell>
          <cell r="AC38">
            <v>10.000000000001563</v>
          </cell>
          <cell r="AD38" t="str">
            <v>+</v>
          </cell>
          <cell r="AF38">
            <v>0.7041666666666667</v>
          </cell>
          <cell r="AG38" t="str">
            <v>1654</v>
          </cell>
          <cell r="AH38">
            <v>0.7041666666666666</v>
          </cell>
          <cell r="AI38">
            <v>42</v>
          </cell>
          <cell r="AK38">
            <v>42</v>
          </cell>
          <cell r="AO38" t="e">
            <v>#VALUE!</v>
          </cell>
          <cell r="AP38">
            <v>36.2</v>
          </cell>
          <cell r="AQ38">
            <v>10</v>
          </cell>
          <cell r="AR38">
            <v>46.2</v>
          </cell>
          <cell r="AT38">
            <v>0.7388888888888888</v>
          </cell>
          <cell r="AU38" t="str">
            <v>1730</v>
          </cell>
          <cell r="AV38">
            <v>0.7291666666666666</v>
          </cell>
          <cell r="AW38">
            <v>0</v>
          </cell>
          <cell r="AX38" t="str">
            <v>-</v>
          </cell>
          <cell r="AZ38" t="str">
            <v>1649</v>
          </cell>
          <cell r="BA38">
            <v>0.7006944444444444</v>
          </cell>
          <cell r="BB38">
            <v>0</v>
          </cell>
          <cell r="BE38" t="e">
            <v>#VALUE!</v>
          </cell>
          <cell r="BF38">
            <v>0</v>
          </cell>
          <cell r="BI38" t="e">
            <v>#VALUE!</v>
          </cell>
          <cell r="BJ38">
            <v>0</v>
          </cell>
          <cell r="BL38">
            <v>146.19999999999885</v>
          </cell>
        </row>
        <row r="39">
          <cell r="A39">
            <v>33</v>
          </cell>
          <cell r="B39" t="str">
            <v>КИСЕЛЕВ Евгений</v>
          </cell>
          <cell r="BL39" t="str">
            <v>н/с</v>
          </cell>
        </row>
        <row r="40">
          <cell r="A40">
            <v>0</v>
          </cell>
          <cell r="B40" t="e">
            <v>#VALUE!</v>
          </cell>
          <cell r="D40">
            <v>0.6652777777777776</v>
          </cell>
          <cell r="F40">
            <v>0.6652777777777776</v>
          </cell>
          <cell r="G40">
            <v>0</v>
          </cell>
          <cell r="H40" t="str">
            <v> </v>
          </cell>
          <cell r="J40">
            <v>0.667361111111111</v>
          </cell>
          <cell r="L40">
            <v>0.667361111111111</v>
          </cell>
          <cell r="O40" t="e">
            <v>#VALUE!</v>
          </cell>
          <cell r="P40" t="e">
            <v>#VALUE!</v>
          </cell>
          <cell r="Q40" t="e">
            <v>#VALUE!</v>
          </cell>
          <cell r="R40" t="e">
            <v>#VALUE!</v>
          </cell>
          <cell r="U40" t="e">
            <v>#VALUE!</v>
          </cell>
          <cell r="V40" t="e">
            <v>#VALUE!</v>
          </cell>
          <cell r="W40" t="e">
            <v>#VALUE!</v>
          </cell>
          <cell r="X40" t="e">
            <v>#VALUE!</v>
          </cell>
          <cell r="Z40">
            <v>0.6812499999999998</v>
          </cell>
          <cell r="AB40">
            <v>0.6812499999999998</v>
          </cell>
          <cell r="AC40">
            <v>0</v>
          </cell>
          <cell r="AD40" t="str">
            <v> </v>
          </cell>
          <cell r="AF40">
            <v>0.6833333333333331</v>
          </cell>
          <cell r="AH40">
            <v>0.6833333333333331</v>
          </cell>
          <cell r="AK40">
            <v>0</v>
          </cell>
          <cell r="AO40" t="e">
            <v>#VALUE!</v>
          </cell>
          <cell r="AR40">
            <v>0</v>
          </cell>
          <cell r="AT40">
            <v>0.7180555555555553</v>
          </cell>
          <cell r="AV40">
            <v>0.7180555555555553</v>
          </cell>
          <cell r="AW40">
            <v>0</v>
          </cell>
          <cell r="AX40" t="str">
            <v/>
          </cell>
          <cell r="BA40" t="e">
            <v>#VALUE!</v>
          </cell>
          <cell r="BB40" t="e">
            <v>#VALUE!</v>
          </cell>
          <cell r="BE40" t="e">
            <v>#VALUE!</v>
          </cell>
          <cell r="BF40">
            <v>0</v>
          </cell>
          <cell r="BI40" t="e">
            <v>#VALUE!</v>
          </cell>
          <cell r="BJ40">
            <v>0</v>
          </cell>
          <cell r="BL40" t="e">
            <v>#VALUE!</v>
          </cell>
        </row>
        <row r="41">
          <cell r="A41">
            <v>0</v>
          </cell>
          <cell r="B41" t="e">
            <v>#VALUE!</v>
          </cell>
          <cell r="D41">
            <v>0.6652777777777776</v>
          </cell>
          <cell r="F41">
            <v>0.6652777777777776</v>
          </cell>
          <cell r="G41">
            <v>0</v>
          </cell>
          <cell r="H41" t="str">
            <v> </v>
          </cell>
          <cell r="J41">
            <v>0.667361111111111</v>
          </cell>
          <cell r="L41">
            <v>0.667361111111111</v>
          </cell>
          <cell r="O41" t="e">
            <v>#VALUE!</v>
          </cell>
          <cell r="P41" t="e">
            <v>#VALUE!</v>
          </cell>
          <cell r="Q41" t="e">
            <v>#VALUE!</v>
          </cell>
          <cell r="R41" t="e">
            <v>#VALUE!</v>
          </cell>
          <cell r="U41" t="e">
            <v>#VALUE!</v>
          </cell>
          <cell r="V41" t="e">
            <v>#VALUE!</v>
          </cell>
          <cell r="W41" t="e">
            <v>#VALUE!</v>
          </cell>
          <cell r="X41" t="e">
            <v>#VALUE!</v>
          </cell>
          <cell r="Z41">
            <v>0.6812499999999998</v>
          </cell>
          <cell r="AB41">
            <v>0.6812499999999998</v>
          </cell>
          <cell r="AC41">
            <v>0</v>
          </cell>
          <cell r="AD41" t="str">
            <v> </v>
          </cell>
          <cell r="AF41">
            <v>0.6833333333333331</v>
          </cell>
          <cell r="AH41">
            <v>0.6833333333333331</v>
          </cell>
          <cell r="AK41">
            <v>0</v>
          </cell>
          <cell r="AO41" t="e">
            <v>#VALUE!</v>
          </cell>
          <cell r="AR41">
            <v>0</v>
          </cell>
          <cell r="AT41">
            <v>0.7180555555555553</v>
          </cell>
          <cell r="AV41">
            <v>0.7180555555555553</v>
          </cell>
          <cell r="AW41">
            <v>0</v>
          </cell>
          <cell r="AX41" t="str">
            <v/>
          </cell>
          <cell r="BA41" t="e">
            <v>#VALUE!</v>
          </cell>
          <cell r="BB41" t="e">
            <v>#VALUE!</v>
          </cell>
          <cell r="BE41" t="e">
            <v>#VALUE!</v>
          </cell>
          <cell r="BF41">
            <v>0</v>
          </cell>
          <cell r="BI41" t="e">
            <v>#VALUE!</v>
          </cell>
          <cell r="BJ41">
            <v>0</v>
          </cell>
          <cell r="BL41" t="e">
            <v>#VALUE!</v>
          </cell>
        </row>
        <row r="42">
          <cell r="A42">
            <v>0</v>
          </cell>
          <cell r="B42" t="e">
            <v>#VALUE!</v>
          </cell>
          <cell r="D42">
            <v>0.6652777777777776</v>
          </cell>
          <cell r="F42">
            <v>0.6652777777777776</v>
          </cell>
          <cell r="G42">
            <v>0</v>
          </cell>
          <cell r="H42" t="str">
            <v> </v>
          </cell>
          <cell r="J42">
            <v>0.667361111111111</v>
          </cell>
          <cell r="L42">
            <v>0.667361111111111</v>
          </cell>
          <cell r="O42" t="e">
            <v>#VALUE!</v>
          </cell>
          <cell r="P42" t="e">
            <v>#VALUE!</v>
          </cell>
          <cell r="Q42" t="e">
            <v>#VALUE!</v>
          </cell>
          <cell r="R42" t="e">
            <v>#VALUE!</v>
          </cell>
          <cell r="U42" t="e">
            <v>#VALUE!</v>
          </cell>
          <cell r="V42" t="e">
            <v>#VALUE!</v>
          </cell>
          <cell r="W42" t="e">
            <v>#VALUE!</v>
          </cell>
          <cell r="X42" t="e">
            <v>#VALUE!</v>
          </cell>
          <cell r="Z42">
            <v>0.6812499999999998</v>
          </cell>
          <cell r="AB42">
            <v>0.6812499999999998</v>
          </cell>
          <cell r="AC42">
            <v>0</v>
          </cell>
          <cell r="AD42" t="str">
            <v> </v>
          </cell>
          <cell r="AF42">
            <v>0.6833333333333331</v>
          </cell>
          <cell r="AH42">
            <v>0.6833333333333331</v>
          </cell>
          <cell r="AK42">
            <v>0</v>
          </cell>
          <cell r="AO42" t="e">
            <v>#VALUE!</v>
          </cell>
          <cell r="AR42">
            <v>0</v>
          </cell>
          <cell r="AT42">
            <v>0.7180555555555553</v>
          </cell>
          <cell r="AV42">
            <v>0.7180555555555553</v>
          </cell>
          <cell r="AW42">
            <v>0</v>
          </cell>
          <cell r="AX42" t="str">
            <v/>
          </cell>
          <cell r="BA42" t="e">
            <v>#VALUE!</v>
          </cell>
          <cell r="BB42" t="e">
            <v>#VALUE!</v>
          </cell>
          <cell r="BE42" t="e">
            <v>#VALUE!</v>
          </cell>
          <cell r="BF42">
            <v>0</v>
          </cell>
          <cell r="BI42" t="e">
            <v>#VALUE!</v>
          </cell>
          <cell r="BJ42">
            <v>0</v>
          </cell>
          <cell r="BL42" t="e">
            <v>#VALUE!</v>
          </cell>
        </row>
        <row r="43">
          <cell r="A43">
            <v>0</v>
          </cell>
          <cell r="B43" t="e">
            <v>#VALUE!</v>
          </cell>
          <cell r="D43">
            <v>0.6652777777777776</v>
          </cell>
          <cell r="F43">
            <v>0.6652777777777776</v>
          </cell>
          <cell r="G43">
            <v>0</v>
          </cell>
          <cell r="H43" t="str">
            <v> </v>
          </cell>
          <cell r="J43">
            <v>0.667361111111111</v>
          </cell>
          <cell r="L43">
            <v>0.667361111111111</v>
          </cell>
          <cell r="O43" t="e">
            <v>#VALUE!</v>
          </cell>
          <cell r="P43" t="e">
            <v>#VALUE!</v>
          </cell>
          <cell r="Q43" t="e">
            <v>#VALUE!</v>
          </cell>
          <cell r="R43" t="e">
            <v>#VALUE!</v>
          </cell>
          <cell r="U43" t="e">
            <v>#VALUE!</v>
          </cell>
          <cell r="V43" t="e">
            <v>#VALUE!</v>
          </cell>
          <cell r="W43" t="e">
            <v>#VALUE!</v>
          </cell>
          <cell r="X43" t="e">
            <v>#VALUE!</v>
          </cell>
          <cell r="Z43">
            <v>0.6812499999999998</v>
          </cell>
          <cell r="AB43">
            <v>0.6812499999999998</v>
          </cell>
          <cell r="AC43">
            <v>0</v>
          </cell>
          <cell r="AD43" t="str">
            <v> </v>
          </cell>
          <cell r="AF43">
            <v>0.6833333333333331</v>
          </cell>
          <cell r="AH43">
            <v>0.6833333333333331</v>
          </cell>
          <cell r="AK43">
            <v>0</v>
          </cell>
          <cell r="AO43" t="e">
            <v>#VALUE!</v>
          </cell>
          <cell r="AR43">
            <v>0</v>
          </cell>
          <cell r="AT43">
            <v>0.7180555555555553</v>
          </cell>
          <cell r="AV43">
            <v>0.7180555555555553</v>
          </cell>
          <cell r="AW43">
            <v>0</v>
          </cell>
          <cell r="AX43" t="str">
            <v/>
          </cell>
          <cell r="BA43" t="e">
            <v>#VALUE!</v>
          </cell>
          <cell r="BB43" t="e">
            <v>#VALUE!</v>
          </cell>
          <cell r="BE43" t="e">
            <v>#VALUE!</v>
          </cell>
          <cell r="BF43">
            <v>0</v>
          </cell>
          <cell r="BI43" t="e">
            <v>#VALUE!</v>
          </cell>
          <cell r="BJ43">
            <v>0</v>
          </cell>
          <cell r="BL43" t="e">
            <v>#VALUE!</v>
          </cell>
        </row>
        <row r="44">
          <cell r="A44">
            <v>0</v>
          </cell>
          <cell r="B44" t="e">
            <v>#VALUE!</v>
          </cell>
          <cell r="D44">
            <v>0.6652777777777776</v>
          </cell>
          <cell r="F44">
            <v>0.6652777777777776</v>
          </cell>
          <cell r="G44">
            <v>0</v>
          </cell>
          <cell r="H44" t="str">
            <v> </v>
          </cell>
          <cell r="J44">
            <v>0.667361111111111</v>
          </cell>
          <cell r="L44">
            <v>0.667361111111111</v>
          </cell>
          <cell r="O44" t="e">
            <v>#VALUE!</v>
          </cell>
          <cell r="P44" t="e">
            <v>#VALUE!</v>
          </cell>
          <cell r="Q44" t="e">
            <v>#VALUE!</v>
          </cell>
          <cell r="R44" t="e">
            <v>#VALUE!</v>
          </cell>
          <cell r="U44" t="e">
            <v>#VALUE!</v>
          </cell>
          <cell r="V44" t="e">
            <v>#VALUE!</v>
          </cell>
          <cell r="W44" t="e">
            <v>#VALUE!</v>
          </cell>
          <cell r="X44" t="e">
            <v>#VALUE!</v>
          </cell>
          <cell r="Z44">
            <v>0.6812499999999998</v>
          </cell>
          <cell r="AB44">
            <v>0.6812499999999998</v>
          </cell>
          <cell r="AC44">
            <v>0</v>
          </cell>
          <cell r="AD44" t="str">
            <v> </v>
          </cell>
          <cell r="AF44">
            <v>0.6833333333333331</v>
          </cell>
          <cell r="AH44">
            <v>0.6833333333333331</v>
          </cell>
          <cell r="AK44">
            <v>0</v>
          </cell>
          <cell r="AO44" t="e">
            <v>#VALUE!</v>
          </cell>
          <cell r="AR44">
            <v>0</v>
          </cell>
          <cell r="AT44">
            <v>0.7180555555555553</v>
          </cell>
          <cell r="AV44">
            <v>0.7180555555555553</v>
          </cell>
          <cell r="AW44">
            <v>0</v>
          </cell>
          <cell r="AX44" t="str">
            <v/>
          </cell>
          <cell r="BA44" t="e">
            <v>#VALUE!</v>
          </cell>
          <cell r="BB44" t="e">
            <v>#VALUE!</v>
          </cell>
          <cell r="BE44" t="e">
            <v>#VALUE!</v>
          </cell>
          <cell r="BF44">
            <v>0</v>
          </cell>
          <cell r="BI44" t="e">
            <v>#VALUE!</v>
          </cell>
          <cell r="BJ44">
            <v>0</v>
          </cell>
          <cell r="BL44" t="e">
            <v>#VALUE!</v>
          </cell>
        </row>
        <row r="45">
          <cell r="A45">
            <v>0</v>
          </cell>
          <cell r="B45" t="e">
            <v>#VALUE!</v>
          </cell>
          <cell r="D45">
            <v>0.6652777777777776</v>
          </cell>
          <cell r="F45">
            <v>0.6652777777777776</v>
          </cell>
          <cell r="G45">
            <v>0</v>
          </cell>
          <cell r="H45" t="str">
            <v> </v>
          </cell>
          <cell r="J45">
            <v>0.667361111111111</v>
          </cell>
          <cell r="L45">
            <v>0.667361111111111</v>
          </cell>
          <cell r="O45" t="e">
            <v>#VALUE!</v>
          </cell>
          <cell r="P45" t="e">
            <v>#VALUE!</v>
          </cell>
          <cell r="Q45" t="e">
            <v>#VALUE!</v>
          </cell>
          <cell r="R45" t="e">
            <v>#VALUE!</v>
          </cell>
          <cell r="U45" t="e">
            <v>#VALUE!</v>
          </cell>
          <cell r="V45" t="e">
            <v>#VALUE!</v>
          </cell>
          <cell r="W45" t="e">
            <v>#VALUE!</v>
          </cell>
          <cell r="X45" t="e">
            <v>#VALUE!</v>
          </cell>
          <cell r="Z45">
            <v>0.6812499999999998</v>
          </cell>
          <cell r="AB45">
            <v>0.6812499999999998</v>
          </cell>
          <cell r="AC45">
            <v>0</v>
          </cell>
          <cell r="AD45" t="str">
            <v> </v>
          </cell>
          <cell r="AF45">
            <v>0.6833333333333331</v>
          </cell>
          <cell r="AH45">
            <v>0.6833333333333331</v>
          </cell>
          <cell r="AK45">
            <v>0</v>
          </cell>
          <cell r="AO45" t="e">
            <v>#VALUE!</v>
          </cell>
          <cell r="AR45">
            <v>0</v>
          </cell>
          <cell r="AT45">
            <v>0.7180555555555553</v>
          </cell>
          <cell r="AV45">
            <v>0.7180555555555553</v>
          </cell>
          <cell r="AW45">
            <v>0</v>
          </cell>
          <cell r="AX45" t="str">
            <v/>
          </cell>
          <cell r="BA45" t="e">
            <v>#VALUE!</v>
          </cell>
          <cell r="BB45" t="e">
            <v>#VALUE!</v>
          </cell>
          <cell r="BE45" t="e">
            <v>#VALUE!</v>
          </cell>
          <cell r="BF45">
            <v>0</v>
          </cell>
          <cell r="BI45" t="e">
            <v>#VALUE!</v>
          </cell>
          <cell r="BJ45">
            <v>0</v>
          </cell>
          <cell r="BL45" t="e">
            <v>#VALUE!</v>
          </cell>
        </row>
        <row r="46">
          <cell r="A46">
            <v>0</v>
          </cell>
          <cell r="B46" t="e">
            <v>#VALUE!</v>
          </cell>
          <cell r="D46">
            <v>0.6652777777777776</v>
          </cell>
          <cell r="F46">
            <v>0.6652777777777776</v>
          </cell>
          <cell r="G46">
            <v>0</v>
          </cell>
          <cell r="H46" t="str">
            <v> </v>
          </cell>
          <cell r="J46">
            <v>0.667361111111111</v>
          </cell>
          <cell r="L46">
            <v>0.667361111111111</v>
          </cell>
          <cell r="O46" t="e">
            <v>#VALUE!</v>
          </cell>
          <cell r="P46" t="e">
            <v>#VALUE!</v>
          </cell>
          <cell r="Q46" t="e">
            <v>#VALUE!</v>
          </cell>
          <cell r="R46" t="e">
            <v>#VALUE!</v>
          </cell>
          <cell r="U46" t="e">
            <v>#VALUE!</v>
          </cell>
          <cell r="V46" t="e">
            <v>#VALUE!</v>
          </cell>
          <cell r="W46" t="e">
            <v>#VALUE!</v>
          </cell>
          <cell r="X46" t="e">
            <v>#VALUE!</v>
          </cell>
          <cell r="Z46">
            <v>0.6812499999999998</v>
          </cell>
          <cell r="AB46">
            <v>0.6812499999999998</v>
          </cell>
          <cell r="AC46">
            <v>0</v>
          </cell>
          <cell r="AD46" t="str">
            <v> </v>
          </cell>
          <cell r="AF46">
            <v>0.6833333333333331</v>
          </cell>
          <cell r="AH46">
            <v>0.6833333333333331</v>
          </cell>
          <cell r="AK46">
            <v>0</v>
          </cell>
          <cell r="AO46" t="e">
            <v>#VALUE!</v>
          </cell>
          <cell r="AR46">
            <v>0</v>
          </cell>
          <cell r="AT46">
            <v>0.7180555555555553</v>
          </cell>
          <cell r="AV46">
            <v>0.7180555555555553</v>
          </cell>
          <cell r="AW46">
            <v>0</v>
          </cell>
          <cell r="AX46" t="str">
            <v/>
          </cell>
          <cell r="BA46" t="e">
            <v>#VALUE!</v>
          </cell>
          <cell r="BB46" t="e">
            <v>#VALUE!</v>
          </cell>
          <cell r="BE46" t="e">
            <v>#VALUE!</v>
          </cell>
          <cell r="BF46">
            <v>0</v>
          </cell>
          <cell r="BI46" t="e">
            <v>#VALUE!</v>
          </cell>
          <cell r="BJ46">
            <v>0</v>
          </cell>
          <cell r="BL46" t="e">
            <v>#VALUE!</v>
          </cell>
        </row>
        <row r="47">
          <cell r="A47">
            <v>0</v>
          </cell>
          <cell r="B47" t="e">
            <v>#VALUE!</v>
          </cell>
          <cell r="D47">
            <v>0.6652777777777776</v>
          </cell>
          <cell r="F47">
            <v>0.6652777777777776</v>
          </cell>
          <cell r="G47">
            <v>0</v>
          </cell>
          <cell r="H47" t="str">
            <v> </v>
          </cell>
          <cell r="J47">
            <v>0.667361111111111</v>
          </cell>
          <cell r="L47">
            <v>0.667361111111111</v>
          </cell>
          <cell r="O47" t="e">
            <v>#VALUE!</v>
          </cell>
          <cell r="P47" t="e">
            <v>#VALUE!</v>
          </cell>
          <cell r="Q47" t="e">
            <v>#VALUE!</v>
          </cell>
          <cell r="R47" t="e">
            <v>#VALUE!</v>
          </cell>
          <cell r="U47" t="e">
            <v>#VALUE!</v>
          </cell>
          <cell r="V47" t="e">
            <v>#VALUE!</v>
          </cell>
          <cell r="W47" t="e">
            <v>#VALUE!</v>
          </cell>
          <cell r="X47" t="e">
            <v>#VALUE!</v>
          </cell>
          <cell r="Z47">
            <v>0.6812499999999998</v>
          </cell>
          <cell r="AB47">
            <v>0.6812499999999998</v>
          </cell>
          <cell r="AC47">
            <v>0</v>
          </cell>
          <cell r="AD47" t="str">
            <v> </v>
          </cell>
          <cell r="AF47">
            <v>0.6833333333333331</v>
          </cell>
          <cell r="AH47">
            <v>0.6833333333333331</v>
          </cell>
          <cell r="AK47">
            <v>0</v>
          </cell>
          <cell r="AO47" t="e">
            <v>#VALUE!</v>
          </cell>
          <cell r="AR47">
            <v>0</v>
          </cell>
          <cell r="AT47">
            <v>0.7180555555555553</v>
          </cell>
          <cell r="AV47">
            <v>0.7180555555555553</v>
          </cell>
          <cell r="AW47">
            <v>0</v>
          </cell>
          <cell r="AX47" t="str">
            <v/>
          </cell>
          <cell r="BA47" t="e">
            <v>#VALUE!</v>
          </cell>
          <cell r="BB47" t="e">
            <v>#VALUE!</v>
          </cell>
          <cell r="BE47" t="e">
            <v>#VALUE!</v>
          </cell>
          <cell r="BF47">
            <v>0</v>
          </cell>
          <cell r="BI47" t="e">
            <v>#VALUE!</v>
          </cell>
          <cell r="BJ47">
            <v>0</v>
          </cell>
          <cell r="BL47" t="e">
            <v>#VALUE!</v>
          </cell>
        </row>
        <row r="48">
          <cell r="A48">
            <v>0</v>
          </cell>
          <cell r="B48" t="e">
            <v>#VALUE!</v>
          </cell>
          <cell r="D48">
            <v>0.6652777777777776</v>
          </cell>
          <cell r="F48">
            <v>0.6652777777777776</v>
          </cell>
          <cell r="G48">
            <v>0</v>
          </cell>
          <cell r="H48" t="str">
            <v> </v>
          </cell>
          <cell r="J48">
            <v>0.667361111111111</v>
          </cell>
          <cell r="L48">
            <v>0.667361111111111</v>
          </cell>
          <cell r="O48" t="e">
            <v>#VALUE!</v>
          </cell>
          <cell r="P48" t="e">
            <v>#VALUE!</v>
          </cell>
          <cell r="Q48" t="e">
            <v>#VALUE!</v>
          </cell>
          <cell r="R48" t="e">
            <v>#VALUE!</v>
          </cell>
          <cell r="U48" t="e">
            <v>#VALUE!</v>
          </cell>
          <cell r="V48" t="e">
            <v>#VALUE!</v>
          </cell>
          <cell r="W48" t="e">
            <v>#VALUE!</v>
          </cell>
          <cell r="X48" t="e">
            <v>#VALUE!</v>
          </cell>
          <cell r="Z48">
            <v>0.6812499999999998</v>
          </cell>
          <cell r="AB48">
            <v>0.6812499999999998</v>
          </cell>
          <cell r="AC48">
            <v>0</v>
          </cell>
          <cell r="AD48" t="str">
            <v> </v>
          </cell>
          <cell r="AF48">
            <v>0.6833333333333331</v>
          </cell>
          <cell r="AH48">
            <v>0.6833333333333331</v>
          </cell>
          <cell r="AK48">
            <v>0</v>
          </cell>
          <cell r="AO48" t="e">
            <v>#VALUE!</v>
          </cell>
          <cell r="AR48">
            <v>0</v>
          </cell>
          <cell r="AT48">
            <v>0.7180555555555553</v>
          </cell>
          <cell r="AV48">
            <v>0.7180555555555553</v>
          </cell>
          <cell r="AW48">
            <v>0</v>
          </cell>
          <cell r="AX48" t="str">
            <v/>
          </cell>
          <cell r="BA48" t="e">
            <v>#VALUE!</v>
          </cell>
          <cell r="BB48" t="e">
            <v>#VALUE!</v>
          </cell>
          <cell r="BE48" t="e">
            <v>#VALUE!</v>
          </cell>
          <cell r="BF48">
            <v>0</v>
          </cell>
          <cell r="BI48" t="e">
            <v>#VALUE!</v>
          </cell>
          <cell r="BJ48">
            <v>0</v>
          </cell>
          <cell r="BL48" t="e">
            <v>#VALUE!</v>
          </cell>
        </row>
        <row r="49">
          <cell r="A49">
            <v>0</v>
          </cell>
          <cell r="B49" t="e">
            <v>#VALUE!</v>
          </cell>
          <cell r="D49">
            <v>0.6652777777777776</v>
          </cell>
          <cell r="F49">
            <v>0.6652777777777776</v>
          </cell>
          <cell r="G49">
            <v>0</v>
          </cell>
          <cell r="H49" t="str">
            <v> </v>
          </cell>
          <cell r="J49">
            <v>0.667361111111111</v>
          </cell>
          <cell r="L49">
            <v>0.667361111111111</v>
          </cell>
          <cell r="O49" t="e">
            <v>#VALUE!</v>
          </cell>
          <cell r="P49" t="e">
            <v>#VALUE!</v>
          </cell>
          <cell r="Q49" t="e">
            <v>#VALUE!</v>
          </cell>
          <cell r="R49" t="e">
            <v>#VALUE!</v>
          </cell>
          <cell r="U49" t="e">
            <v>#VALUE!</v>
          </cell>
          <cell r="V49" t="e">
            <v>#VALUE!</v>
          </cell>
          <cell r="W49" t="e">
            <v>#VALUE!</v>
          </cell>
          <cell r="X49" t="e">
            <v>#VALUE!</v>
          </cell>
          <cell r="Z49">
            <v>0.6812499999999998</v>
          </cell>
          <cell r="AB49">
            <v>0.6812499999999998</v>
          </cell>
          <cell r="AC49">
            <v>0</v>
          </cell>
          <cell r="AD49" t="str">
            <v> </v>
          </cell>
          <cell r="AF49">
            <v>0.6833333333333331</v>
          </cell>
          <cell r="AH49">
            <v>0.6833333333333331</v>
          </cell>
          <cell r="AK49">
            <v>0</v>
          </cell>
          <cell r="AO49" t="e">
            <v>#VALUE!</v>
          </cell>
          <cell r="AR49">
            <v>0</v>
          </cell>
          <cell r="AT49">
            <v>0.7180555555555553</v>
          </cell>
          <cell r="AV49">
            <v>0.7180555555555553</v>
          </cell>
          <cell r="AW49">
            <v>0</v>
          </cell>
          <cell r="AX49" t="str">
            <v/>
          </cell>
          <cell r="BA49" t="e">
            <v>#VALUE!</v>
          </cell>
          <cell r="BB49" t="e">
            <v>#VALUE!</v>
          </cell>
          <cell r="BE49" t="e">
            <v>#VALUE!</v>
          </cell>
          <cell r="BF49">
            <v>0</v>
          </cell>
          <cell r="BI49" t="e">
            <v>#VALUE!</v>
          </cell>
          <cell r="BJ49">
            <v>0</v>
          </cell>
          <cell r="BL49" t="e">
            <v>#VALUE!</v>
          </cell>
        </row>
        <row r="50">
          <cell r="A50">
            <v>0</v>
          </cell>
          <cell r="B50" t="e">
            <v>#VALUE!</v>
          </cell>
          <cell r="D50">
            <v>0.6652777777777776</v>
          </cell>
          <cell r="F50">
            <v>0.6652777777777776</v>
          </cell>
          <cell r="G50">
            <v>0</v>
          </cell>
          <cell r="H50" t="str">
            <v> </v>
          </cell>
          <cell r="J50">
            <v>0.667361111111111</v>
          </cell>
          <cell r="L50">
            <v>0.667361111111111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  <cell r="U50" t="e">
            <v>#VALUE!</v>
          </cell>
          <cell r="V50" t="e">
            <v>#VALUE!</v>
          </cell>
          <cell r="W50" t="e">
            <v>#VALUE!</v>
          </cell>
          <cell r="X50" t="e">
            <v>#VALUE!</v>
          </cell>
          <cell r="Z50">
            <v>0.6812499999999998</v>
          </cell>
          <cell r="AB50">
            <v>0.6812499999999998</v>
          </cell>
          <cell r="AC50">
            <v>0</v>
          </cell>
          <cell r="AD50" t="str">
            <v> </v>
          </cell>
          <cell r="AF50">
            <v>0.6833333333333331</v>
          </cell>
          <cell r="AH50">
            <v>0.6833333333333331</v>
          </cell>
          <cell r="AK50">
            <v>0</v>
          </cell>
          <cell r="AO50" t="e">
            <v>#VALUE!</v>
          </cell>
          <cell r="AR50">
            <v>0</v>
          </cell>
          <cell r="AT50">
            <v>0.7180555555555553</v>
          </cell>
          <cell r="AV50">
            <v>0.7180555555555553</v>
          </cell>
          <cell r="AW50">
            <v>0</v>
          </cell>
          <cell r="AX50" t="str">
            <v/>
          </cell>
          <cell r="BA50" t="e">
            <v>#VALUE!</v>
          </cell>
          <cell r="BB50" t="e">
            <v>#VALUE!</v>
          </cell>
          <cell r="BE50" t="e">
            <v>#VALUE!</v>
          </cell>
          <cell r="BF50">
            <v>0</v>
          </cell>
          <cell r="BI50" t="e">
            <v>#VALUE!</v>
          </cell>
          <cell r="BJ50">
            <v>0</v>
          </cell>
          <cell r="BL50" t="e">
            <v>#VALUE!</v>
          </cell>
        </row>
        <row r="51">
          <cell r="A51">
            <v>0</v>
          </cell>
          <cell r="B51" t="e">
            <v>#VALUE!</v>
          </cell>
          <cell r="D51">
            <v>0.6652777777777776</v>
          </cell>
          <cell r="F51">
            <v>0.6652777777777776</v>
          </cell>
          <cell r="G51">
            <v>0</v>
          </cell>
          <cell r="H51" t="str">
            <v> </v>
          </cell>
          <cell r="J51">
            <v>0.667361111111111</v>
          </cell>
          <cell r="L51">
            <v>0.667361111111111</v>
          </cell>
          <cell r="O51" t="e">
            <v>#VALUE!</v>
          </cell>
          <cell r="P51" t="e">
            <v>#VALUE!</v>
          </cell>
          <cell r="Q51" t="e">
            <v>#VALUE!</v>
          </cell>
          <cell r="R51" t="e">
            <v>#VALUE!</v>
          </cell>
          <cell r="U51" t="e">
            <v>#VALUE!</v>
          </cell>
          <cell r="V51" t="e">
            <v>#VALUE!</v>
          </cell>
          <cell r="W51" t="e">
            <v>#VALUE!</v>
          </cell>
          <cell r="X51" t="e">
            <v>#VALUE!</v>
          </cell>
          <cell r="Z51">
            <v>0.6812499999999998</v>
          </cell>
          <cell r="AB51">
            <v>0.6812499999999998</v>
          </cell>
          <cell r="AC51">
            <v>0</v>
          </cell>
          <cell r="AD51" t="str">
            <v> </v>
          </cell>
          <cell r="AF51">
            <v>0.6833333333333331</v>
          </cell>
          <cell r="AH51">
            <v>0.6833333333333331</v>
          </cell>
          <cell r="AK51">
            <v>0</v>
          </cell>
          <cell r="AO51" t="e">
            <v>#VALUE!</v>
          </cell>
          <cell r="AR51">
            <v>0</v>
          </cell>
          <cell r="AT51">
            <v>0.7180555555555553</v>
          </cell>
          <cell r="AV51">
            <v>0.7180555555555553</v>
          </cell>
          <cell r="AW51">
            <v>0</v>
          </cell>
          <cell r="AX51" t="str">
            <v/>
          </cell>
          <cell r="BA51" t="e">
            <v>#VALUE!</v>
          </cell>
          <cell r="BB51" t="e">
            <v>#VALUE!</v>
          </cell>
          <cell r="BE51" t="e">
            <v>#VALUE!</v>
          </cell>
          <cell r="BF51">
            <v>0</v>
          </cell>
          <cell r="BI51" t="e">
            <v>#VALUE!</v>
          </cell>
          <cell r="BJ51">
            <v>0</v>
          </cell>
          <cell r="BL51" t="e">
            <v>#VALUE!</v>
          </cell>
        </row>
        <row r="52">
          <cell r="A52">
            <v>0</v>
          </cell>
          <cell r="B52" t="e">
            <v>#VALUE!</v>
          </cell>
          <cell r="D52">
            <v>0.6652777777777776</v>
          </cell>
          <cell r="F52">
            <v>0.6652777777777776</v>
          </cell>
          <cell r="G52">
            <v>0</v>
          </cell>
          <cell r="H52" t="str">
            <v> </v>
          </cell>
          <cell r="J52">
            <v>0.667361111111111</v>
          </cell>
          <cell r="L52">
            <v>0.667361111111111</v>
          </cell>
          <cell r="O52" t="e">
            <v>#VALUE!</v>
          </cell>
          <cell r="P52" t="e">
            <v>#VALUE!</v>
          </cell>
          <cell r="Q52" t="e">
            <v>#VALUE!</v>
          </cell>
          <cell r="R52" t="e">
            <v>#VALUE!</v>
          </cell>
          <cell r="U52" t="e">
            <v>#VALUE!</v>
          </cell>
          <cell r="V52" t="e">
            <v>#VALUE!</v>
          </cell>
          <cell r="W52" t="e">
            <v>#VALUE!</v>
          </cell>
          <cell r="X52" t="e">
            <v>#VALUE!</v>
          </cell>
          <cell r="Z52">
            <v>0.6812499999999998</v>
          </cell>
          <cell r="AB52">
            <v>0.6812499999999998</v>
          </cell>
          <cell r="AC52">
            <v>0</v>
          </cell>
          <cell r="AD52" t="str">
            <v> </v>
          </cell>
          <cell r="AF52">
            <v>0.6833333333333331</v>
          </cell>
          <cell r="AH52">
            <v>0.6833333333333331</v>
          </cell>
          <cell r="AK52">
            <v>0</v>
          </cell>
          <cell r="AO52" t="e">
            <v>#VALUE!</v>
          </cell>
          <cell r="AR52">
            <v>0</v>
          </cell>
          <cell r="AT52">
            <v>0.7180555555555553</v>
          </cell>
          <cell r="AV52">
            <v>0.7180555555555553</v>
          </cell>
          <cell r="AW52">
            <v>0</v>
          </cell>
          <cell r="AX52" t="str">
            <v/>
          </cell>
          <cell r="BA52" t="e">
            <v>#VALUE!</v>
          </cell>
          <cell r="BB52" t="e">
            <v>#VALUE!</v>
          </cell>
          <cell r="BE52" t="e">
            <v>#VALUE!</v>
          </cell>
          <cell r="BF52">
            <v>0</v>
          </cell>
          <cell r="BI52" t="e">
            <v>#VALUE!</v>
          </cell>
          <cell r="BJ52">
            <v>0</v>
          </cell>
          <cell r="BL52" t="e">
            <v>#VALUE!</v>
          </cell>
        </row>
        <row r="53">
          <cell r="A53">
            <v>0</v>
          </cell>
          <cell r="B53" t="e">
            <v>#VALUE!</v>
          </cell>
          <cell r="D53">
            <v>0.6652777777777776</v>
          </cell>
          <cell r="F53">
            <v>0.6652777777777776</v>
          </cell>
          <cell r="G53">
            <v>0</v>
          </cell>
          <cell r="H53" t="str">
            <v> </v>
          </cell>
          <cell r="J53">
            <v>0.667361111111111</v>
          </cell>
          <cell r="L53">
            <v>0.667361111111111</v>
          </cell>
          <cell r="O53" t="e">
            <v>#VALUE!</v>
          </cell>
          <cell r="P53" t="e">
            <v>#VALUE!</v>
          </cell>
          <cell r="Q53" t="e">
            <v>#VALUE!</v>
          </cell>
          <cell r="R53" t="e">
            <v>#VALUE!</v>
          </cell>
          <cell r="U53" t="e">
            <v>#VALUE!</v>
          </cell>
          <cell r="V53" t="e">
            <v>#VALUE!</v>
          </cell>
          <cell r="W53" t="e">
            <v>#VALUE!</v>
          </cell>
          <cell r="X53" t="e">
            <v>#VALUE!</v>
          </cell>
          <cell r="Z53">
            <v>0.6812499999999998</v>
          </cell>
          <cell r="AB53">
            <v>0.6812499999999998</v>
          </cell>
          <cell r="AC53">
            <v>0</v>
          </cell>
          <cell r="AD53" t="str">
            <v> </v>
          </cell>
          <cell r="AF53">
            <v>0.6833333333333331</v>
          </cell>
          <cell r="AH53">
            <v>0.6833333333333331</v>
          </cell>
          <cell r="AK53">
            <v>0</v>
          </cell>
          <cell r="AO53" t="e">
            <v>#VALUE!</v>
          </cell>
          <cell r="AR53">
            <v>0</v>
          </cell>
          <cell r="AT53">
            <v>0.7180555555555553</v>
          </cell>
          <cell r="AV53">
            <v>0.7180555555555553</v>
          </cell>
          <cell r="AW53">
            <v>0</v>
          </cell>
          <cell r="AX53" t="str">
            <v/>
          </cell>
          <cell r="BA53" t="e">
            <v>#VALUE!</v>
          </cell>
          <cell r="BB53" t="e">
            <v>#VALUE!</v>
          </cell>
          <cell r="BE53" t="e">
            <v>#VALUE!</v>
          </cell>
          <cell r="BF53">
            <v>0</v>
          </cell>
          <cell r="BI53" t="e">
            <v>#VALUE!</v>
          </cell>
          <cell r="BJ53">
            <v>0</v>
          </cell>
          <cell r="BL53" t="e">
            <v>#VALUE!</v>
          </cell>
        </row>
        <row r="54">
          <cell r="A54">
            <v>0</v>
          </cell>
          <cell r="B54" t="e">
            <v>#VALUE!</v>
          </cell>
          <cell r="D54">
            <v>0.6652777777777776</v>
          </cell>
          <cell r="F54">
            <v>0.6652777777777776</v>
          </cell>
          <cell r="G54">
            <v>0</v>
          </cell>
          <cell r="H54" t="str">
            <v> </v>
          </cell>
          <cell r="J54">
            <v>0.667361111111111</v>
          </cell>
          <cell r="L54">
            <v>0.667361111111111</v>
          </cell>
          <cell r="O54" t="e">
            <v>#VALUE!</v>
          </cell>
          <cell r="P54" t="e">
            <v>#VALUE!</v>
          </cell>
          <cell r="Q54" t="e">
            <v>#VALUE!</v>
          </cell>
          <cell r="R54" t="e">
            <v>#VALUE!</v>
          </cell>
          <cell r="U54" t="e">
            <v>#VALUE!</v>
          </cell>
          <cell r="V54" t="e">
            <v>#VALUE!</v>
          </cell>
          <cell r="W54" t="e">
            <v>#VALUE!</v>
          </cell>
          <cell r="X54" t="e">
            <v>#VALUE!</v>
          </cell>
          <cell r="Z54">
            <v>0.6812499999999998</v>
          </cell>
          <cell r="AB54">
            <v>0.6812499999999998</v>
          </cell>
          <cell r="AC54">
            <v>0</v>
          </cell>
          <cell r="AD54" t="str">
            <v> </v>
          </cell>
          <cell r="AF54">
            <v>0.6833333333333331</v>
          </cell>
          <cell r="AH54">
            <v>0.6833333333333331</v>
          </cell>
          <cell r="AK54">
            <v>0</v>
          </cell>
          <cell r="AO54" t="e">
            <v>#VALUE!</v>
          </cell>
          <cell r="AR54">
            <v>0</v>
          </cell>
          <cell r="AT54">
            <v>0.7180555555555553</v>
          </cell>
          <cell r="AV54">
            <v>0.7180555555555553</v>
          </cell>
          <cell r="AW54">
            <v>0</v>
          </cell>
          <cell r="AX54" t="str">
            <v/>
          </cell>
          <cell r="BA54" t="e">
            <v>#VALUE!</v>
          </cell>
          <cell r="BB54" t="e">
            <v>#VALUE!</v>
          </cell>
          <cell r="BE54" t="e">
            <v>#VALUE!</v>
          </cell>
          <cell r="BF54">
            <v>0</v>
          </cell>
          <cell r="BI54" t="e">
            <v>#VALUE!</v>
          </cell>
          <cell r="BJ54">
            <v>0</v>
          </cell>
          <cell r="BL54" t="e">
            <v>#VALUE!</v>
          </cell>
        </row>
        <row r="55">
          <cell r="A55">
            <v>0</v>
          </cell>
          <cell r="B55" t="e">
            <v>#VALUE!</v>
          </cell>
          <cell r="D55">
            <v>0.6652777777777776</v>
          </cell>
          <cell r="F55">
            <v>0.6652777777777776</v>
          </cell>
          <cell r="G55">
            <v>0</v>
          </cell>
          <cell r="H55" t="str">
            <v> </v>
          </cell>
          <cell r="J55">
            <v>0.667361111111111</v>
          </cell>
          <cell r="L55">
            <v>0.667361111111111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  <cell r="U55" t="e">
            <v>#VALUE!</v>
          </cell>
          <cell r="V55" t="e">
            <v>#VALUE!</v>
          </cell>
          <cell r="W55" t="e">
            <v>#VALUE!</v>
          </cell>
          <cell r="X55" t="e">
            <v>#VALUE!</v>
          </cell>
          <cell r="Z55">
            <v>0.6812499999999998</v>
          </cell>
          <cell r="AB55">
            <v>0.6812499999999998</v>
          </cell>
          <cell r="AC55">
            <v>0</v>
          </cell>
          <cell r="AD55" t="str">
            <v> </v>
          </cell>
          <cell r="AF55">
            <v>0.6833333333333331</v>
          </cell>
          <cell r="AH55">
            <v>0.6833333333333331</v>
          </cell>
          <cell r="AK55">
            <v>0</v>
          </cell>
          <cell r="AO55" t="e">
            <v>#VALUE!</v>
          </cell>
          <cell r="AR55">
            <v>0</v>
          </cell>
          <cell r="AT55">
            <v>0.7180555555555553</v>
          </cell>
          <cell r="AV55">
            <v>0.7180555555555553</v>
          </cell>
          <cell r="AW55">
            <v>0</v>
          </cell>
          <cell r="AX55" t="str">
            <v/>
          </cell>
          <cell r="BA55" t="e">
            <v>#VALUE!</v>
          </cell>
          <cell r="BB55" t="e">
            <v>#VALUE!</v>
          </cell>
          <cell r="BE55" t="e">
            <v>#VALUE!</v>
          </cell>
          <cell r="BF55">
            <v>0</v>
          </cell>
          <cell r="BI55" t="e">
            <v>#VALUE!</v>
          </cell>
          <cell r="BJ55">
            <v>0</v>
          </cell>
          <cell r="BL55" t="e">
            <v>#VALUE!</v>
          </cell>
        </row>
        <row r="56">
          <cell r="A56">
            <v>0</v>
          </cell>
          <cell r="B56" t="e">
            <v>#VALUE!</v>
          </cell>
          <cell r="D56">
            <v>0.6652777777777776</v>
          </cell>
          <cell r="F56">
            <v>0.6652777777777776</v>
          </cell>
          <cell r="G56">
            <v>0</v>
          </cell>
          <cell r="H56" t="str">
            <v> </v>
          </cell>
          <cell r="J56">
            <v>0.667361111111111</v>
          </cell>
          <cell r="L56">
            <v>0.667361111111111</v>
          </cell>
          <cell r="O56" t="e">
            <v>#VALUE!</v>
          </cell>
          <cell r="P56" t="e">
            <v>#VALUE!</v>
          </cell>
          <cell r="Q56" t="e">
            <v>#VALUE!</v>
          </cell>
          <cell r="R56" t="e">
            <v>#VALUE!</v>
          </cell>
          <cell r="U56" t="e">
            <v>#VALUE!</v>
          </cell>
          <cell r="V56" t="e">
            <v>#VALUE!</v>
          </cell>
          <cell r="W56" t="e">
            <v>#VALUE!</v>
          </cell>
          <cell r="X56" t="e">
            <v>#VALUE!</v>
          </cell>
          <cell r="Z56">
            <v>0.6812499999999998</v>
          </cell>
          <cell r="AB56">
            <v>0.6812499999999998</v>
          </cell>
          <cell r="AC56">
            <v>0</v>
          </cell>
          <cell r="AD56" t="str">
            <v> </v>
          </cell>
          <cell r="AF56">
            <v>0.6833333333333331</v>
          </cell>
          <cell r="AH56">
            <v>0.6833333333333331</v>
          </cell>
          <cell r="AK56">
            <v>0</v>
          </cell>
          <cell r="AO56" t="e">
            <v>#VALUE!</v>
          </cell>
          <cell r="AR56">
            <v>0</v>
          </cell>
          <cell r="AT56">
            <v>0.7180555555555553</v>
          </cell>
          <cell r="AV56">
            <v>0.7180555555555553</v>
          </cell>
          <cell r="AW56">
            <v>0</v>
          </cell>
          <cell r="AX56" t="str">
            <v/>
          </cell>
          <cell r="BA56" t="e">
            <v>#VALUE!</v>
          </cell>
          <cell r="BB56" t="e">
            <v>#VALUE!</v>
          </cell>
          <cell r="BE56" t="e">
            <v>#VALUE!</v>
          </cell>
          <cell r="BF56">
            <v>0</v>
          </cell>
          <cell r="BI56" t="e">
            <v>#VALUE!</v>
          </cell>
          <cell r="BJ56">
            <v>0</v>
          </cell>
          <cell r="BL56" t="e">
            <v>#VALUE!</v>
          </cell>
        </row>
        <row r="57">
          <cell r="A57">
            <v>0</v>
          </cell>
          <cell r="B57" t="e">
            <v>#VALUE!</v>
          </cell>
          <cell r="D57">
            <v>0.6652777777777776</v>
          </cell>
          <cell r="F57">
            <v>0.6652777777777776</v>
          </cell>
          <cell r="G57">
            <v>0</v>
          </cell>
          <cell r="H57" t="str">
            <v> </v>
          </cell>
          <cell r="J57">
            <v>0.667361111111111</v>
          </cell>
          <cell r="L57">
            <v>0.667361111111111</v>
          </cell>
          <cell r="O57" t="e">
            <v>#VALUE!</v>
          </cell>
          <cell r="P57" t="e">
            <v>#VALUE!</v>
          </cell>
          <cell r="Q57" t="e">
            <v>#VALUE!</v>
          </cell>
          <cell r="R57" t="e">
            <v>#VALUE!</v>
          </cell>
          <cell r="U57" t="e">
            <v>#VALUE!</v>
          </cell>
          <cell r="V57" t="e">
            <v>#VALUE!</v>
          </cell>
          <cell r="W57" t="e">
            <v>#VALUE!</v>
          </cell>
          <cell r="X57" t="e">
            <v>#VALUE!</v>
          </cell>
          <cell r="Z57">
            <v>0.6812499999999998</v>
          </cell>
          <cell r="AB57">
            <v>0.6812499999999998</v>
          </cell>
          <cell r="AC57">
            <v>0</v>
          </cell>
          <cell r="AD57" t="str">
            <v> </v>
          </cell>
          <cell r="AF57">
            <v>0.6833333333333331</v>
          </cell>
          <cell r="AH57">
            <v>0.6833333333333331</v>
          </cell>
          <cell r="AK57">
            <v>0</v>
          </cell>
          <cell r="AO57" t="e">
            <v>#VALUE!</v>
          </cell>
          <cell r="AR57">
            <v>0</v>
          </cell>
          <cell r="AT57">
            <v>0.7180555555555553</v>
          </cell>
          <cell r="AV57">
            <v>0.7180555555555553</v>
          </cell>
          <cell r="AW57">
            <v>0</v>
          </cell>
          <cell r="AX57" t="str">
            <v/>
          </cell>
          <cell r="BA57" t="e">
            <v>#VALUE!</v>
          </cell>
          <cell r="BB57" t="e">
            <v>#VALUE!</v>
          </cell>
          <cell r="BE57" t="e">
            <v>#VALUE!</v>
          </cell>
          <cell r="BF57">
            <v>0</v>
          </cell>
          <cell r="BI57" t="e">
            <v>#VALUE!</v>
          </cell>
          <cell r="BJ57">
            <v>0</v>
          </cell>
          <cell r="BL57" t="e">
            <v>#VALUE!</v>
          </cell>
        </row>
        <row r="58">
          <cell r="A58">
            <v>0</v>
          </cell>
          <cell r="B58" t="e">
            <v>#VALUE!</v>
          </cell>
          <cell r="D58">
            <v>0.6652777777777776</v>
          </cell>
          <cell r="F58">
            <v>0.6652777777777776</v>
          </cell>
          <cell r="G58">
            <v>0</v>
          </cell>
          <cell r="H58" t="str">
            <v> </v>
          </cell>
          <cell r="J58">
            <v>0.667361111111111</v>
          </cell>
          <cell r="L58">
            <v>0.667361111111111</v>
          </cell>
          <cell r="O58" t="e">
            <v>#VALUE!</v>
          </cell>
          <cell r="P58" t="e">
            <v>#VALUE!</v>
          </cell>
          <cell r="Q58" t="e">
            <v>#VALUE!</v>
          </cell>
          <cell r="R58" t="e">
            <v>#VALUE!</v>
          </cell>
          <cell r="U58" t="e">
            <v>#VALUE!</v>
          </cell>
          <cell r="V58" t="e">
            <v>#VALUE!</v>
          </cell>
          <cell r="W58" t="e">
            <v>#VALUE!</v>
          </cell>
          <cell r="X58" t="e">
            <v>#VALUE!</v>
          </cell>
          <cell r="Z58">
            <v>0.6812499999999998</v>
          </cell>
          <cell r="AB58">
            <v>0.6812499999999998</v>
          </cell>
          <cell r="AC58">
            <v>0</v>
          </cell>
          <cell r="AD58" t="str">
            <v> </v>
          </cell>
          <cell r="AF58">
            <v>0.6833333333333331</v>
          </cell>
          <cell r="AH58">
            <v>0.6833333333333331</v>
          </cell>
          <cell r="AK58">
            <v>0</v>
          </cell>
          <cell r="AO58" t="e">
            <v>#VALUE!</v>
          </cell>
          <cell r="AR58">
            <v>0</v>
          </cell>
          <cell r="AT58">
            <v>0.7180555555555553</v>
          </cell>
          <cell r="AV58">
            <v>0.7180555555555553</v>
          </cell>
          <cell r="AW58">
            <v>0</v>
          </cell>
          <cell r="AX58" t="str">
            <v/>
          </cell>
          <cell r="BA58" t="e">
            <v>#VALUE!</v>
          </cell>
          <cell r="BB58" t="e">
            <v>#VALUE!</v>
          </cell>
          <cell r="BE58" t="e">
            <v>#VALUE!</v>
          </cell>
          <cell r="BF58">
            <v>0</v>
          </cell>
          <cell r="BI58" t="e">
            <v>#VALUE!</v>
          </cell>
          <cell r="BJ58">
            <v>0</v>
          </cell>
          <cell r="BL58" t="e">
            <v>#VALUE!</v>
          </cell>
        </row>
        <row r="59">
          <cell r="A59">
            <v>0</v>
          </cell>
          <cell r="B59" t="e">
            <v>#VALUE!</v>
          </cell>
          <cell r="D59">
            <v>0.6652777777777776</v>
          </cell>
          <cell r="F59">
            <v>0.6652777777777776</v>
          </cell>
          <cell r="G59">
            <v>0</v>
          </cell>
          <cell r="H59" t="str">
            <v> </v>
          </cell>
          <cell r="J59">
            <v>0.667361111111111</v>
          </cell>
          <cell r="L59">
            <v>0.667361111111111</v>
          </cell>
          <cell r="O59" t="e">
            <v>#VALUE!</v>
          </cell>
          <cell r="P59" t="e">
            <v>#VALUE!</v>
          </cell>
          <cell r="Q59" t="e">
            <v>#VALUE!</v>
          </cell>
          <cell r="R59" t="e">
            <v>#VALUE!</v>
          </cell>
          <cell r="U59" t="e">
            <v>#VALUE!</v>
          </cell>
          <cell r="V59" t="e">
            <v>#VALUE!</v>
          </cell>
          <cell r="W59" t="e">
            <v>#VALUE!</v>
          </cell>
          <cell r="X59" t="e">
            <v>#VALUE!</v>
          </cell>
          <cell r="Z59">
            <v>0.6812499999999998</v>
          </cell>
          <cell r="AB59">
            <v>0.6812499999999998</v>
          </cell>
          <cell r="AC59">
            <v>0</v>
          </cell>
          <cell r="AD59" t="str">
            <v> </v>
          </cell>
          <cell r="AF59">
            <v>0.6833333333333331</v>
          </cell>
          <cell r="AH59">
            <v>0.6833333333333331</v>
          </cell>
          <cell r="AK59">
            <v>0</v>
          </cell>
          <cell r="AO59" t="e">
            <v>#VALUE!</v>
          </cell>
          <cell r="AR59">
            <v>0</v>
          </cell>
          <cell r="AT59">
            <v>0.7180555555555553</v>
          </cell>
          <cell r="AV59">
            <v>0.7180555555555553</v>
          </cell>
          <cell r="AW59">
            <v>0</v>
          </cell>
          <cell r="AX59" t="str">
            <v/>
          </cell>
          <cell r="BA59" t="e">
            <v>#VALUE!</v>
          </cell>
          <cell r="BB59" t="e">
            <v>#VALUE!</v>
          </cell>
          <cell r="BE59" t="e">
            <v>#VALUE!</v>
          </cell>
          <cell r="BF59">
            <v>0</v>
          </cell>
          <cell r="BI59" t="e">
            <v>#VALUE!</v>
          </cell>
          <cell r="BJ59">
            <v>0</v>
          </cell>
          <cell r="BL59" t="e">
            <v>#VALUE!</v>
          </cell>
        </row>
        <row r="60">
          <cell r="A60">
            <v>0</v>
          </cell>
          <cell r="B60" t="e">
            <v>#VALUE!</v>
          </cell>
          <cell r="D60">
            <v>0.6652777777777776</v>
          </cell>
          <cell r="F60">
            <v>0.6652777777777776</v>
          </cell>
          <cell r="G60">
            <v>0</v>
          </cell>
          <cell r="H60" t="str">
            <v> </v>
          </cell>
          <cell r="J60">
            <v>0.667361111111111</v>
          </cell>
          <cell r="L60">
            <v>0.667361111111111</v>
          </cell>
          <cell r="O60" t="e">
            <v>#VALUE!</v>
          </cell>
          <cell r="P60" t="e">
            <v>#VALUE!</v>
          </cell>
          <cell r="Q60" t="e">
            <v>#VALUE!</v>
          </cell>
          <cell r="R60" t="e">
            <v>#VALUE!</v>
          </cell>
          <cell r="U60" t="e">
            <v>#VALUE!</v>
          </cell>
          <cell r="V60" t="e">
            <v>#VALUE!</v>
          </cell>
          <cell r="W60" t="e">
            <v>#VALUE!</v>
          </cell>
          <cell r="X60" t="e">
            <v>#VALUE!</v>
          </cell>
          <cell r="Z60">
            <v>0.6812499999999998</v>
          </cell>
          <cell r="AB60">
            <v>0.6812499999999998</v>
          </cell>
          <cell r="AC60">
            <v>0</v>
          </cell>
          <cell r="AD60" t="str">
            <v> </v>
          </cell>
          <cell r="AF60">
            <v>0.6833333333333331</v>
          </cell>
          <cell r="AH60">
            <v>0.6833333333333331</v>
          </cell>
          <cell r="AK60">
            <v>0</v>
          </cell>
          <cell r="AO60" t="e">
            <v>#VALUE!</v>
          </cell>
          <cell r="AR60">
            <v>0</v>
          </cell>
          <cell r="AT60">
            <v>0.7180555555555553</v>
          </cell>
          <cell r="AV60">
            <v>0.7180555555555553</v>
          </cell>
          <cell r="AW60">
            <v>0</v>
          </cell>
          <cell r="AX60" t="str">
            <v/>
          </cell>
          <cell r="BA60" t="e">
            <v>#VALUE!</v>
          </cell>
          <cell r="BB60" t="e">
            <v>#VALUE!</v>
          </cell>
          <cell r="BE60" t="e">
            <v>#VALUE!</v>
          </cell>
          <cell r="BF60">
            <v>0</v>
          </cell>
          <cell r="BI60" t="e">
            <v>#VALUE!</v>
          </cell>
          <cell r="BJ60">
            <v>0</v>
          </cell>
          <cell r="BL60" t="e">
            <v>#VALUE!</v>
          </cell>
        </row>
        <row r="61">
          <cell r="A61">
            <v>0</v>
          </cell>
          <cell r="B61" t="e">
            <v>#VALUE!</v>
          </cell>
          <cell r="D61">
            <v>0.6652777777777776</v>
          </cell>
          <cell r="F61">
            <v>0.6652777777777776</v>
          </cell>
          <cell r="G61">
            <v>0</v>
          </cell>
          <cell r="H61" t="str">
            <v> </v>
          </cell>
          <cell r="J61">
            <v>0.667361111111111</v>
          </cell>
          <cell r="L61">
            <v>0.667361111111111</v>
          </cell>
          <cell r="O61" t="e">
            <v>#VALUE!</v>
          </cell>
          <cell r="P61" t="e">
            <v>#VALUE!</v>
          </cell>
          <cell r="Q61" t="e">
            <v>#VALUE!</v>
          </cell>
          <cell r="R61" t="e">
            <v>#VALUE!</v>
          </cell>
          <cell r="U61" t="e">
            <v>#VALUE!</v>
          </cell>
          <cell r="V61" t="e">
            <v>#VALUE!</v>
          </cell>
          <cell r="W61" t="e">
            <v>#VALUE!</v>
          </cell>
          <cell r="X61" t="e">
            <v>#VALUE!</v>
          </cell>
          <cell r="Z61">
            <v>0.6812499999999998</v>
          </cell>
          <cell r="AB61">
            <v>0.6812499999999998</v>
          </cell>
          <cell r="AC61">
            <v>0</v>
          </cell>
          <cell r="AD61" t="str">
            <v> </v>
          </cell>
          <cell r="AF61">
            <v>0.6833333333333331</v>
          </cell>
          <cell r="AH61">
            <v>0.6833333333333331</v>
          </cell>
          <cell r="AK61">
            <v>0</v>
          </cell>
          <cell r="AO61" t="e">
            <v>#VALUE!</v>
          </cell>
          <cell r="AR61">
            <v>0</v>
          </cell>
          <cell r="AT61">
            <v>0.7180555555555553</v>
          </cell>
          <cell r="AV61">
            <v>0.7180555555555553</v>
          </cell>
          <cell r="AW61">
            <v>0</v>
          </cell>
          <cell r="AX61" t="str">
            <v/>
          </cell>
          <cell r="BA61" t="e">
            <v>#VALUE!</v>
          </cell>
          <cell r="BB61" t="e">
            <v>#VALUE!</v>
          </cell>
          <cell r="BE61" t="e">
            <v>#VALUE!</v>
          </cell>
          <cell r="BF61">
            <v>0</v>
          </cell>
          <cell r="BI61" t="e">
            <v>#VALUE!</v>
          </cell>
          <cell r="BJ61">
            <v>0</v>
          </cell>
          <cell r="BL61" t="e">
            <v>#VALUE!</v>
          </cell>
        </row>
        <row r="62">
          <cell r="A62">
            <v>0</v>
          </cell>
          <cell r="B62" t="e">
            <v>#VALUE!</v>
          </cell>
          <cell r="D62">
            <v>0.6652777777777776</v>
          </cell>
          <cell r="F62">
            <v>0.6652777777777776</v>
          </cell>
          <cell r="G62">
            <v>0</v>
          </cell>
          <cell r="H62" t="str">
            <v> </v>
          </cell>
          <cell r="J62">
            <v>0.667361111111111</v>
          </cell>
          <cell r="L62">
            <v>0.667361111111111</v>
          </cell>
          <cell r="O62" t="e">
            <v>#VALUE!</v>
          </cell>
          <cell r="P62" t="e">
            <v>#VALUE!</v>
          </cell>
          <cell r="Q62" t="e">
            <v>#VALUE!</v>
          </cell>
          <cell r="R62" t="e">
            <v>#VALUE!</v>
          </cell>
          <cell r="U62" t="e">
            <v>#VALUE!</v>
          </cell>
          <cell r="V62" t="e">
            <v>#VALUE!</v>
          </cell>
          <cell r="W62" t="e">
            <v>#VALUE!</v>
          </cell>
          <cell r="X62" t="e">
            <v>#VALUE!</v>
          </cell>
          <cell r="Z62">
            <v>0.6812499999999998</v>
          </cell>
          <cell r="AB62">
            <v>0.6812499999999998</v>
          </cell>
          <cell r="AC62">
            <v>0</v>
          </cell>
          <cell r="AD62" t="str">
            <v> </v>
          </cell>
          <cell r="AF62">
            <v>0.6833333333333331</v>
          </cell>
          <cell r="AH62">
            <v>0.6833333333333331</v>
          </cell>
          <cell r="AK62">
            <v>0</v>
          </cell>
          <cell r="AO62" t="e">
            <v>#VALUE!</v>
          </cell>
          <cell r="AR62">
            <v>0</v>
          </cell>
          <cell r="AT62">
            <v>0.7180555555555553</v>
          </cell>
          <cell r="AV62">
            <v>0.7180555555555553</v>
          </cell>
          <cell r="AW62">
            <v>0</v>
          </cell>
          <cell r="AX62" t="str">
            <v/>
          </cell>
          <cell r="BA62" t="e">
            <v>#VALUE!</v>
          </cell>
          <cell r="BB62" t="e">
            <v>#VALUE!</v>
          </cell>
          <cell r="BE62" t="e">
            <v>#VALUE!</v>
          </cell>
          <cell r="BF62">
            <v>0</v>
          </cell>
          <cell r="BI62" t="e">
            <v>#VALUE!</v>
          </cell>
          <cell r="BJ62">
            <v>0</v>
          </cell>
          <cell r="BL62" t="e">
            <v>#VALUE!</v>
          </cell>
        </row>
        <row r="63">
          <cell r="A63">
            <v>0</v>
          </cell>
          <cell r="B63" t="e">
            <v>#VALUE!</v>
          </cell>
          <cell r="D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J63" t="e">
            <v>#REF!</v>
          </cell>
          <cell r="L63" t="e">
            <v>#REF!</v>
          </cell>
          <cell r="O63" t="e">
            <v>#VALUE!</v>
          </cell>
          <cell r="P63" t="e">
            <v>#VALUE!</v>
          </cell>
          <cell r="Q63" t="e">
            <v>#VALUE!</v>
          </cell>
          <cell r="R63" t="e">
            <v>#VALUE!</v>
          </cell>
          <cell r="U63" t="e">
            <v>#VALUE!</v>
          </cell>
          <cell r="V63" t="e">
            <v>#VALUE!</v>
          </cell>
          <cell r="W63" t="e">
            <v>#VALUE!</v>
          </cell>
          <cell r="X63" t="e">
            <v>#VALUE!</v>
          </cell>
          <cell r="Z63" t="e">
            <v>#REF!</v>
          </cell>
          <cell r="AB63" t="e">
            <v>#REF!</v>
          </cell>
          <cell r="AC63" t="e">
            <v>#REF!</v>
          </cell>
          <cell r="AD63" t="e">
            <v>#REF!</v>
          </cell>
          <cell r="AF63" t="e">
            <v>#REF!</v>
          </cell>
          <cell r="AH63" t="e">
            <v>#REF!</v>
          </cell>
          <cell r="AK63">
            <v>0</v>
          </cell>
          <cell r="AO63" t="e">
            <v>#VALUE!</v>
          </cell>
          <cell r="AR63">
            <v>0</v>
          </cell>
          <cell r="AT63" t="e">
            <v>#REF!</v>
          </cell>
          <cell r="AV63" t="e">
            <v>#REF!</v>
          </cell>
          <cell r="AW63" t="e">
            <v>#REF!</v>
          </cell>
          <cell r="AX63" t="e">
            <v>#REF!</v>
          </cell>
          <cell r="BA63" t="e">
            <v>#VALUE!</v>
          </cell>
          <cell r="BB63" t="e">
            <v>#VALUE!</v>
          </cell>
          <cell r="BE63" t="e">
            <v>#VALUE!</v>
          </cell>
          <cell r="BF63">
            <v>0</v>
          </cell>
          <cell r="BI63" t="e">
            <v>#VALUE!</v>
          </cell>
          <cell r="BJ63">
            <v>0</v>
          </cell>
          <cell r="BL63" t="e">
            <v>#REF!</v>
          </cell>
        </row>
        <row r="64">
          <cell r="A64">
            <v>0</v>
          </cell>
          <cell r="B64" t="e">
            <v>#VALUE!</v>
          </cell>
          <cell r="D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J64" t="e">
            <v>#REF!</v>
          </cell>
          <cell r="L64" t="e">
            <v>#REF!</v>
          </cell>
          <cell r="O64" t="e">
            <v>#VALUE!</v>
          </cell>
          <cell r="P64" t="e">
            <v>#VALUE!</v>
          </cell>
          <cell r="Q64" t="e">
            <v>#VALUE!</v>
          </cell>
          <cell r="R64" t="e">
            <v>#VALUE!</v>
          </cell>
          <cell r="U64" t="e">
            <v>#VALUE!</v>
          </cell>
          <cell r="V64" t="e">
            <v>#VALUE!</v>
          </cell>
          <cell r="W64" t="e">
            <v>#VALUE!</v>
          </cell>
          <cell r="X64" t="e">
            <v>#VALUE!</v>
          </cell>
          <cell r="Z64" t="e">
            <v>#REF!</v>
          </cell>
          <cell r="AB64" t="e">
            <v>#REF!</v>
          </cell>
          <cell r="AC64" t="e">
            <v>#REF!</v>
          </cell>
          <cell r="AD64" t="e">
            <v>#REF!</v>
          </cell>
          <cell r="AF64" t="e">
            <v>#REF!</v>
          </cell>
          <cell r="AH64" t="e">
            <v>#REF!</v>
          </cell>
          <cell r="AK64">
            <v>0</v>
          </cell>
          <cell r="AO64" t="e">
            <v>#VALUE!</v>
          </cell>
          <cell r="AR64">
            <v>0</v>
          </cell>
          <cell r="AT64" t="e">
            <v>#REF!</v>
          </cell>
          <cell r="AV64" t="e">
            <v>#REF!</v>
          </cell>
          <cell r="AW64" t="e">
            <v>#REF!</v>
          </cell>
          <cell r="AX64" t="e">
            <v>#REF!</v>
          </cell>
          <cell r="BA64" t="e">
            <v>#VALUE!</v>
          </cell>
          <cell r="BB64" t="e">
            <v>#VALUE!</v>
          </cell>
          <cell r="BE64" t="e">
            <v>#VALUE!</v>
          </cell>
          <cell r="BF64">
            <v>0</v>
          </cell>
          <cell r="BI64" t="e">
            <v>#VALUE!</v>
          </cell>
          <cell r="BJ64">
            <v>0</v>
          </cell>
          <cell r="BL64" t="e">
            <v>#REF!</v>
          </cell>
        </row>
        <row r="65">
          <cell r="A65">
            <v>0</v>
          </cell>
          <cell r="B65" t="e">
            <v>#VALUE!</v>
          </cell>
          <cell r="D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J65" t="e">
            <v>#REF!</v>
          </cell>
          <cell r="L65" t="e">
            <v>#REF!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U65" t="e">
            <v>#VALUE!</v>
          </cell>
          <cell r="V65" t="e">
            <v>#VALUE!</v>
          </cell>
          <cell r="W65" t="e">
            <v>#VALUE!</v>
          </cell>
          <cell r="X65" t="e">
            <v>#VALUE!</v>
          </cell>
          <cell r="Z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F65" t="e">
            <v>#REF!</v>
          </cell>
          <cell r="AH65" t="e">
            <v>#REF!</v>
          </cell>
          <cell r="AK65">
            <v>0</v>
          </cell>
          <cell r="AO65" t="e">
            <v>#VALUE!</v>
          </cell>
          <cell r="AR65">
            <v>0</v>
          </cell>
          <cell r="AT65" t="e">
            <v>#REF!</v>
          </cell>
          <cell r="AV65" t="e">
            <v>#REF!</v>
          </cell>
          <cell r="AW65" t="e">
            <v>#REF!</v>
          </cell>
          <cell r="AX65" t="e">
            <v>#REF!</v>
          </cell>
          <cell r="BA65" t="e">
            <v>#VALUE!</v>
          </cell>
          <cell r="BB65" t="e">
            <v>#VALUE!</v>
          </cell>
          <cell r="BE65" t="e">
            <v>#VALUE!</v>
          </cell>
          <cell r="BF65">
            <v>0</v>
          </cell>
          <cell r="BI65" t="e">
            <v>#VALUE!</v>
          </cell>
          <cell r="BJ65">
            <v>0</v>
          </cell>
          <cell r="BL65" t="e">
            <v>#REF!</v>
          </cell>
        </row>
        <row r="66">
          <cell r="A66">
            <v>0</v>
          </cell>
          <cell r="B66" t="e">
            <v>#VALUE!</v>
          </cell>
          <cell r="D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J66" t="e">
            <v>#REF!</v>
          </cell>
          <cell r="L66" t="e">
            <v>#REF!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U66" t="e">
            <v>#VALUE!</v>
          </cell>
          <cell r="V66" t="e">
            <v>#VALUE!</v>
          </cell>
          <cell r="W66" t="e">
            <v>#VALUE!</v>
          </cell>
          <cell r="X66" t="e">
            <v>#VALUE!</v>
          </cell>
          <cell r="Z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F66" t="e">
            <v>#REF!</v>
          </cell>
          <cell r="AH66" t="e">
            <v>#REF!</v>
          </cell>
          <cell r="AK66">
            <v>0</v>
          </cell>
          <cell r="AO66" t="e">
            <v>#VALUE!</v>
          </cell>
          <cell r="AR66">
            <v>0</v>
          </cell>
          <cell r="AT66" t="e">
            <v>#REF!</v>
          </cell>
          <cell r="AV66" t="e">
            <v>#REF!</v>
          </cell>
          <cell r="AW66" t="e">
            <v>#REF!</v>
          </cell>
          <cell r="AX66" t="e">
            <v>#REF!</v>
          </cell>
          <cell r="BA66" t="e">
            <v>#VALUE!</v>
          </cell>
          <cell r="BB66" t="e">
            <v>#VALUE!</v>
          </cell>
          <cell r="BE66" t="e">
            <v>#VALUE!</v>
          </cell>
          <cell r="BF66">
            <v>0</v>
          </cell>
          <cell r="BI66" t="e">
            <v>#VALUE!</v>
          </cell>
          <cell r="BJ66">
            <v>0</v>
          </cell>
          <cell r="BL66" t="e">
            <v>#REF!</v>
          </cell>
        </row>
        <row r="67">
          <cell r="A67">
            <v>0</v>
          </cell>
          <cell r="B67" t="e">
            <v>#VALUE!</v>
          </cell>
          <cell r="D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J67" t="e">
            <v>#REF!</v>
          </cell>
          <cell r="L67" t="e">
            <v>#REF!</v>
          </cell>
          <cell r="O67" t="e">
            <v>#VALUE!</v>
          </cell>
          <cell r="P67" t="e">
            <v>#VALUE!</v>
          </cell>
          <cell r="Q67" t="e">
            <v>#VALUE!</v>
          </cell>
          <cell r="R67" t="e">
            <v>#VALUE!</v>
          </cell>
          <cell r="U67" t="e">
            <v>#VALUE!</v>
          </cell>
          <cell r="V67" t="e">
            <v>#VALUE!</v>
          </cell>
          <cell r="W67" t="e">
            <v>#VALUE!</v>
          </cell>
          <cell r="X67" t="e">
            <v>#VALUE!</v>
          </cell>
          <cell r="Z67" t="e">
            <v>#REF!</v>
          </cell>
          <cell r="AB67" t="e">
            <v>#REF!</v>
          </cell>
          <cell r="AC67" t="e">
            <v>#REF!</v>
          </cell>
          <cell r="AD67" t="e">
            <v>#REF!</v>
          </cell>
          <cell r="AF67" t="e">
            <v>#REF!</v>
          </cell>
          <cell r="AH67" t="e">
            <v>#REF!</v>
          </cell>
          <cell r="AK67">
            <v>0</v>
          </cell>
          <cell r="AO67" t="e">
            <v>#VALUE!</v>
          </cell>
          <cell r="AR67">
            <v>0</v>
          </cell>
          <cell r="AT67" t="e">
            <v>#REF!</v>
          </cell>
          <cell r="AV67" t="e">
            <v>#REF!</v>
          </cell>
          <cell r="AW67" t="e">
            <v>#REF!</v>
          </cell>
          <cell r="AX67" t="e">
            <v>#REF!</v>
          </cell>
          <cell r="BA67" t="e">
            <v>#VALUE!</v>
          </cell>
          <cell r="BB67" t="e">
            <v>#VALUE!</v>
          </cell>
          <cell r="BE67" t="e">
            <v>#VALUE!</v>
          </cell>
          <cell r="BF67">
            <v>0</v>
          </cell>
          <cell r="BI67" t="e">
            <v>#VALUE!</v>
          </cell>
          <cell r="BJ67">
            <v>0</v>
          </cell>
          <cell r="BL67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Абс"/>
      <sheetName val="Итог Ком."/>
    </sheetNames>
    <sheetDataSet>
      <sheetData sheetId="0">
        <row r="8">
          <cell r="B8">
            <v>1</v>
          </cell>
          <cell r="C8" t="str">
            <v>ОСАДЧИЙ Алексей
ЖУКОВ Михаил</v>
          </cell>
          <cell r="D8" t="str">
            <v>Кузьмоловский,ЛО
Санкт-Петербург</v>
          </cell>
          <cell r="E8" t="str">
            <v>ВАЗ 2105</v>
          </cell>
          <cell r="F8" t="str">
            <v>А</v>
          </cell>
          <cell r="G8">
            <v>110.20000000000061</v>
          </cell>
          <cell r="H8">
            <v>60.100000000004144</v>
          </cell>
          <cell r="I8">
            <v>1</v>
          </cell>
          <cell r="J8">
            <v>1</v>
          </cell>
          <cell r="K8">
            <v>1</v>
          </cell>
          <cell r="L8">
            <v>110.20000000000061</v>
          </cell>
          <cell r="M8">
            <v>170.30000000000476</v>
          </cell>
          <cell r="N8">
            <v>1</v>
          </cell>
          <cell r="O8">
            <v>100</v>
          </cell>
          <cell r="P8">
            <v>0</v>
          </cell>
          <cell r="Q8" t="str">
            <v> </v>
          </cell>
          <cell r="R8" t="str">
            <v/>
          </cell>
        </row>
        <row r="9">
          <cell r="B9">
            <v>4</v>
          </cell>
          <cell r="C9" t="str">
            <v>РОМАШЕВ Павел
КОЛПАКОВ Иван</v>
          </cell>
          <cell r="D9" t="str">
            <v>Санкт-Петербург
Санкт-Петербург</v>
          </cell>
          <cell r="E9" t="str">
            <v>Nissan Almera</v>
          </cell>
          <cell r="F9" t="str">
            <v>А,Ст</v>
          </cell>
          <cell r="G9">
            <v>225.70000000001028</v>
          </cell>
          <cell r="H9">
            <v>58.799999999988</v>
          </cell>
          <cell r="I9">
            <v>1</v>
          </cell>
          <cell r="J9">
            <v>1</v>
          </cell>
          <cell r="K9">
            <v>1</v>
          </cell>
          <cell r="L9">
            <v>225.70000000001028</v>
          </cell>
          <cell r="M9">
            <v>284.4999999999983</v>
          </cell>
          <cell r="N9">
            <v>2</v>
          </cell>
          <cell r="O9">
            <v>91</v>
          </cell>
          <cell r="P9">
            <v>0</v>
          </cell>
          <cell r="Q9" t="str">
            <v> </v>
          </cell>
          <cell r="R9" t="str">
            <v/>
          </cell>
        </row>
        <row r="10">
          <cell r="B10">
            <v>5</v>
          </cell>
          <cell r="C10" t="str">
            <v>САПРЫКИН Илья
САПРЫКИНА Ольга</v>
          </cell>
          <cell r="D10" t="str">
            <v>Санкт-Петербург
Санкт-Петербург</v>
          </cell>
          <cell r="E10" t="str">
            <v>Лянча каппа</v>
          </cell>
          <cell r="F10" t="str">
            <v>А</v>
          </cell>
          <cell r="G10">
            <v>193.6000000000135</v>
          </cell>
          <cell r="H10">
            <v>126.20000000000617</v>
          </cell>
          <cell r="I10">
            <v>1</v>
          </cell>
          <cell r="J10">
            <v>1</v>
          </cell>
          <cell r="K10">
            <v>1</v>
          </cell>
          <cell r="L10">
            <v>193.6000000000135</v>
          </cell>
          <cell r="M10">
            <v>319.8000000000197</v>
          </cell>
          <cell r="N10">
            <v>3</v>
          </cell>
          <cell r="O10">
            <v>84</v>
          </cell>
          <cell r="P10">
            <v>0</v>
          </cell>
          <cell r="Q10" t="str">
            <v> </v>
          </cell>
          <cell r="R10" t="str">
            <v/>
          </cell>
        </row>
        <row r="11">
          <cell r="B11">
            <v>12</v>
          </cell>
          <cell r="C11" t="str">
            <v>ГРЕХОВА Варвара
ВОЛКОВА Евгения</v>
          </cell>
          <cell r="D11" t="str">
            <v>Санкт-Петербург
Санкт-Петербург</v>
          </cell>
          <cell r="E11" t="str">
            <v>Киа Рио</v>
          </cell>
          <cell r="F11" t="str">
            <v>А,Ст,Лд</v>
          </cell>
          <cell r="G11">
            <v>321.60000000002026</v>
          </cell>
          <cell r="H11">
            <v>74.29999999998907</v>
          </cell>
          <cell r="I11">
            <v>1</v>
          </cell>
          <cell r="J11">
            <v>1</v>
          </cell>
          <cell r="K11">
            <v>1</v>
          </cell>
          <cell r="L11">
            <v>321.60000000002026</v>
          </cell>
          <cell r="M11">
            <v>395.9000000000093</v>
          </cell>
          <cell r="N11">
            <v>4</v>
          </cell>
          <cell r="O11">
            <v>79</v>
          </cell>
          <cell r="P11">
            <v>0</v>
          </cell>
          <cell r="Q11" t="str">
            <v> </v>
          </cell>
          <cell r="R11" t="str">
            <v/>
          </cell>
        </row>
        <row r="12">
          <cell r="B12">
            <v>2</v>
          </cell>
          <cell r="C12" t="str">
            <v>ФРОСТ Михаил
ФРОСТ Александр</v>
          </cell>
          <cell r="D12" t="str">
            <v>Санкт-Петербург
Санкт-Петербург</v>
          </cell>
          <cell r="E12" t="str">
            <v>Citroen C4</v>
          </cell>
          <cell r="F12" t="str">
            <v>А,Ст</v>
          </cell>
          <cell r="G12">
            <v>343.4999999999879</v>
          </cell>
          <cell r="H12">
            <v>72.70000000000415</v>
          </cell>
          <cell r="I12">
            <v>1</v>
          </cell>
          <cell r="J12">
            <v>1</v>
          </cell>
          <cell r="K12">
            <v>1</v>
          </cell>
          <cell r="L12">
            <v>343.4999999999879</v>
          </cell>
          <cell r="M12">
            <v>416.19999999999203</v>
          </cell>
          <cell r="N12">
            <v>5</v>
          </cell>
          <cell r="O12">
            <v>74</v>
          </cell>
          <cell r="P12">
            <v>0</v>
          </cell>
          <cell r="Q12" t="str">
            <v> </v>
          </cell>
          <cell r="R12" t="str">
            <v/>
          </cell>
        </row>
        <row r="13">
          <cell r="B13">
            <v>23</v>
          </cell>
          <cell r="C13" t="str">
            <v>МАКАРОВ Артем
ОБУХОВ Александр</v>
          </cell>
          <cell r="D13" t="str">
            <v>Санкт-Петербург
Санкт-Петербург</v>
          </cell>
          <cell r="E13" t="str">
            <v>Шевроле Нива</v>
          </cell>
          <cell r="F13" t="str">
            <v>А,Н</v>
          </cell>
          <cell r="G13">
            <v>736.099999999997</v>
          </cell>
          <cell r="H13">
            <v>91.90000000000995</v>
          </cell>
          <cell r="I13">
            <v>1</v>
          </cell>
          <cell r="J13">
            <v>1</v>
          </cell>
          <cell r="K13">
            <v>1</v>
          </cell>
          <cell r="L13">
            <v>736.099999999997</v>
          </cell>
          <cell r="M13">
            <v>828.0000000000069</v>
          </cell>
          <cell r="N13">
            <v>6</v>
          </cell>
          <cell r="O13">
            <v>69</v>
          </cell>
          <cell r="P13">
            <v>0</v>
          </cell>
          <cell r="Q13" t="str">
            <v> </v>
          </cell>
          <cell r="R13" t="str">
            <v/>
          </cell>
        </row>
        <row r="14">
          <cell r="B14">
            <v>22</v>
          </cell>
          <cell r="C14" t="str">
            <v>ОРЕХОВА Анна
ГАЛКИНА Полина</v>
          </cell>
          <cell r="D14" t="str">
            <v>Санкт-Петербург
Санкт-Петербург</v>
          </cell>
          <cell r="E14" t="str">
            <v>Хундай Ассент</v>
          </cell>
          <cell r="F14" t="str">
            <v>А,Лд,Н,Ст</v>
          </cell>
          <cell r="G14">
            <v>1384.3999999999778</v>
          </cell>
          <cell r="H14">
            <v>105.40000000001457</v>
          </cell>
          <cell r="I14">
            <v>1</v>
          </cell>
          <cell r="J14">
            <v>1</v>
          </cell>
          <cell r="K14">
            <v>1</v>
          </cell>
          <cell r="L14">
            <v>1384.3999999999778</v>
          </cell>
          <cell r="M14">
            <v>1489.7999999999925</v>
          </cell>
          <cell r="N14">
            <v>7</v>
          </cell>
          <cell r="O14">
            <v>65</v>
          </cell>
          <cell r="P14">
            <v>0</v>
          </cell>
          <cell r="Q14" t="str">
            <v> </v>
          </cell>
          <cell r="R14" t="str">
            <v/>
          </cell>
        </row>
        <row r="15">
          <cell r="B15">
            <v>7</v>
          </cell>
          <cell r="C15" t="str">
            <v>ШКВИДОРОВ Олег
ГОЛАНЦЕВА Светлана</v>
          </cell>
          <cell r="D15" t="str">
            <v>Санкт-Петербург
Санкт-Петербург</v>
          </cell>
          <cell r="E15" t="str">
            <v>Renault SR</v>
          </cell>
          <cell r="F15" t="str">
            <v>А</v>
          </cell>
          <cell r="G15">
            <v>1427.7</v>
          </cell>
          <cell r="H15">
            <v>86.80000000000591</v>
          </cell>
          <cell r="I15">
            <v>1</v>
          </cell>
          <cell r="J15">
            <v>1</v>
          </cell>
          <cell r="K15">
            <v>1</v>
          </cell>
          <cell r="L15">
            <v>1427.7</v>
          </cell>
          <cell r="M15">
            <v>1514.5</v>
          </cell>
          <cell r="N15">
            <v>8</v>
          </cell>
          <cell r="O15">
            <v>61</v>
          </cell>
          <cell r="P15">
            <v>0</v>
          </cell>
          <cell r="Q15" t="str">
            <v> </v>
          </cell>
          <cell r="R15" t="str">
            <v/>
          </cell>
        </row>
        <row r="16">
          <cell r="B16">
            <v>26</v>
          </cell>
          <cell r="C16" t="str">
            <v>ШУЛЕНИН Александр
МАКЕЕВ Сергей</v>
          </cell>
          <cell r="D16" t="str">
            <v>Подольск,МО
Санкт-Петербург</v>
          </cell>
          <cell r="E16" t="str">
            <v>Форд Фокус</v>
          </cell>
          <cell r="F16" t="str">
            <v>А,Н</v>
          </cell>
          <cell r="G16">
            <v>1490.200000000026</v>
          </cell>
          <cell r="H16">
            <v>82.399999999999</v>
          </cell>
          <cell r="I16">
            <v>1</v>
          </cell>
          <cell r="J16">
            <v>1</v>
          </cell>
          <cell r="K16">
            <v>1</v>
          </cell>
          <cell r="L16">
            <v>1490.200000000026</v>
          </cell>
          <cell r="M16">
            <v>1572.600000000025</v>
          </cell>
          <cell r="N16">
            <v>9</v>
          </cell>
          <cell r="O16">
            <v>57</v>
          </cell>
          <cell r="P16">
            <v>0</v>
          </cell>
          <cell r="Q16" t="str">
            <v> </v>
          </cell>
          <cell r="R16" t="str">
            <v/>
          </cell>
        </row>
        <row r="17">
          <cell r="B17">
            <v>10</v>
          </cell>
          <cell r="C17" t="str">
            <v>БАБИЧ Виктор
ГРОМОВ Павел</v>
          </cell>
          <cell r="D17" t="str">
            <v>Санкт-Петербург
Санкт-Петербург</v>
          </cell>
          <cell r="E17" t="str">
            <v>ГАЗ 21Л</v>
          </cell>
          <cell r="F17" t="str">
            <v>А,Р</v>
          </cell>
          <cell r="G17">
            <v>1480.9999999999686</v>
          </cell>
          <cell r="H17">
            <v>110.59999999998885</v>
          </cell>
          <cell r="I17">
            <v>1</v>
          </cell>
          <cell r="J17">
            <v>1</v>
          </cell>
          <cell r="K17">
            <v>1</v>
          </cell>
          <cell r="L17">
            <v>1480.9999999999686</v>
          </cell>
          <cell r="M17">
            <v>1591.5999999999574</v>
          </cell>
          <cell r="N17">
            <v>10</v>
          </cell>
          <cell r="O17">
            <v>54</v>
          </cell>
          <cell r="P17">
            <v>0</v>
          </cell>
          <cell r="Q17" t="str">
            <v> </v>
          </cell>
          <cell r="R17" t="str">
            <v/>
          </cell>
        </row>
        <row r="18">
          <cell r="B18">
            <v>15</v>
          </cell>
          <cell r="C18" t="str">
            <v>АБАШЕВА Елена
ВОСКРЕСЕНСКАЯ Ирина</v>
          </cell>
          <cell r="D18" t="str">
            <v>Тосно,ЛО
Тосно,ЛО</v>
          </cell>
          <cell r="E18" t="str">
            <v>Хендай Гетц</v>
          </cell>
          <cell r="F18" t="str">
            <v>А,Лд</v>
          </cell>
          <cell r="G18">
            <v>1609.799999999987</v>
          </cell>
          <cell r="H18">
            <v>274.5</v>
          </cell>
          <cell r="I18">
            <v>1</v>
          </cell>
          <cell r="J18">
            <v>1</v>
          </cell>
          <cell r="K18">
            <v>1</v>
          </cell>
          <cell r="L18">
            <v>1609.799999999987</v>
          </cell>
          <cell r="M18">
            <v>1884.2999999999865</v>
          </cell>
          <cell r="N18">
            <v>11</v>
          </cell>
          <cell r="O18">
            <v>51</v>
          </cell>
          <cell r="P18">
            <v>0</v>
          </cell>
          <cell r="Q18" t="str">
            <v> </v>
          </cell>
          <cell r="R18" t="str">
            <v/>
          </cell>
        </row>
        <row r="19">
          <cell r="B19">
            <v>31</v>
          </cell>
          <cell r="C19" t="str">
            <v>ТЫЛНЕРС Андрис
ВОЛЧЕНКОВА Елена</v>
          </cell>
          <cell r="D19" t="str">
            <v>Санкт-Петербург
Санкт-Петербург</v>
          </cell>
          <cell r="E19" t="str">
            <v>ВАЗ 2108</v>
          </cell>
          <cell r="F19" t="str">
            <v>А</v>
          </cell>
          <cell r="G19">
            <v>1948.9000000000183</v>
          </cell>
          <cell r="H19">
            <v>77.79999999999896</v>
          </cell>
          <cell r="I19">
            <v>1</v>
          </cell>
          <cell r="J19">
            <v>1</v>
          </cell>
          <cell r="K19">
            <v>1</v>
          </cell>
          <cell r="L19">
            <v>1948.9000000000183</v>
          </cell>
          <cell r="M19">
            <v>2026.7000000000173</v>
          </cell>
          <cell r="N19">
            <v>12</v>
          </cell>
          <cell r="O19">
            <v>48</v>
          </cell>
          <cell r="P19">
            <v>0</v>
          </cell>
          <cell r="Q19" t="str">
            <v> </v>
          </cell>
          <cell r="R19" t="str">
            <v/>
          </cell>
        </row>
        <row r="20">
          <cell r="B20">
            <v>28</v>
          </cell>
          <cell r="C20" t="str">
            <v>РУБЦОВ Павел
КОЛПИН Михаил</v>
          </cell>
          <cell r="D20" t="str">
            <v>Санкт-Петербург
Санкт-Петербург</v>
          </cell>
          <cell r="E20" t="str">
            <v>Mitsubishi Lancer 9</v>
          </cell>
          <cell r="F20" t="str">
            <v>А,Н</v>
          </cell>
          <cell r="G20">
            <v>1905.8999999999583</v>
          </cell>
          <cell r="H20">
            <v>122.5000000000016</v>
          </cell>
          <cell r="I20">
            <v>1</v>
          </cell>
          <cell r="J20">
            <v>1</v>
          </cell>
          <cell r="K20">
            <v>1</v>
          </cell>
          <cell r="L20">
            <v>1905.8999999999583</v>
          </cell>
          <cell r="M20">
            <v>2028.3999999999598</v>
          </cell>
          <cell r="N20">
            <v>13</v>
          </cell>
          <cell r="O20">
            <v>45</v>
          </cell>
          <cell r="P20">
            <v>0</v>
          </cell>
          <cell r="Q20" t="str">
            <v> </v>
          </cell>
          <cell r="R20" t="str">
            <v/>
          </cell>
        </row>
        <row r="21">
          <cell r="B21">
            <v>3</v>
          </cell>
          <cell r="C21" t="str">
            <v>МИРОЛЮБОВ Сергей
ПРОКОФЬЕВ Александр</v>
          </cell>
          <cell r="D21" t="str">
            <v>Санкт-Петербург
Санкт-Петербург</v>
          </cell>
          <cell r="E21" t="str">
            <v>Москвич 412</v>
          </cell>
          <cell r="F21" t="str">
            <v>А,Р</v>
          </cell>
          <cell r="G21">
            <v>2163.800000000008</v>
          </cell>
          <cell r="H21">
            <v>58.20000000000415</v>
          </cell>
          <cell r="I21">
            <v>1</v>
          </cell>
          <cell r="J21">
            <v>1</v>
          </cell>
          <cell r="K21">
            <v>1</v>
          </cell>
          <cell r="L21">
            <v>2163.800000000008</v>
          </cell>
          <cell r="M21">
            <v>2222.0000000000123</v>
          </cell>
          <cell r="N21">
            <v>14</v>
          </cell>
          <cell r="O21">
            <v>42</v>
          </cell>
          <cell r="P21">
            <v>0</v>
          </cell>
          <cell r="Q21" t="str">
            <v> </v>
          </cell>
          <cell r="R21" t="str">
            <v/>
          </cell>
        </row>
        <row r="22">
          <cell r="B22">
            <v>9</v>
          </cell>
          <cell r="C22" t="str">
            <v>ФОМИН Алексей
ОСОКИН Михаил</v>
          </cell>
          <cell r="D22" t="str">
            <v>Санкт-Петербург
Санкт-Петербург</v>
          </cell>
          <cell r="E22" t="str">
            <v>ГАЗ 24</v>
          </cell>
          <cell r="F22" t="str">
            <v>А,Р</v>
          </cell>
          <cell r="G22">
            <v>2046.7</v>
          </cell>
          <cell r="H22">
            <v>340.199999999985</v>
          </cell>
          <cell r="I22">
            <v>1</v>
          </cell>
          <cell r="J22">
            <v>1</v>
          </cell>
          <cell r="K22">
            <v>1</v>
          </cell>
          <cell r="L22">
            <v>2046.7</v>
          </cell>
          <cell r="M22">
            <v>2386.8999999999824</v>
          </cell>
          <cell r="N22">
            <v>15</v>
          </cell>
          <cell r="O22">
            <v>39</v>
          </cell>
          <cell r="P22">
            <v>0</v>
          </cell>
          <cell r="Q22" t="str">
            <v> </v>
          </cell>
          <cell r="R22" t="str">
            <v/>
          </cell>
        </row>
        <row r="23">
          <cell r="B23">
            <v>19</v>
          </cell>
          <cell r="C23" t="str">
            <v>МЕДВЕДЬ Сергей
ВЕЛИКАНОВА Екатерина</v>
          </cell>
          <cell r="D23" t="str">
            <v>Санкт-Петербург
Санкт-Петербург</v>
          </cell>
          <cell r="E23" t="str">
            <v>ВАЗ 2110</v>
          </cell>
          <cell r="F23" t="str">
            <v>А</v>
          </cell>
          <cell r="G23">
            <v>2945.999999999981</v>
          </cell>
          <cell r="H23">
            <v>98.39999999999601</v>
          </cell>
          <cell r="I23">
            <v>1</v>
          </cell>
          <cell r="J23">
            <v>1</v>
          </cell>
          <cell r="K23">
            <v>1</v>
          </cell>
          <cell r="L23">
            <v>2945.999999999981</v>
          </cell>
          <cell r="M23">
            <v>3044.399999999977</v>
          </cell>
          <cell r="N23">
            <v>16</v>
          </cell>
          <cell r="O23">
            <v>36</v>
          </cell>
          <cell r="P23">
            <v>0</v>
          </cell>
          <cell r="Q23" t="str">
            <v> </v>
          </cell>
          <cell r="R23" t="str">
            <v/>
          </cell>
        </row>
        <row r="24">
          <cell r="B24">
            <v>20</v>
          </cell>
          <cell r="C24" t="str">
            <v>ЕФИМОВА Елена
ХАТАНЗЕЙСКАЯ Мария</v>
          </cell>
          <cell r="D24" t="str">
            <v>Санкт-Петербург
Санкт-Петербург</v>
          </cell>
          <cell r="E24" t="str">
            <v>Чери</v>
          </cell>
          <cell r="F24" t="str">
            <v>А,Лд</v>
          </cell>
          <cell r="G24">
            <v>3272.599999999984</v>
          </cell>
          <cell r="H24">
            <v>274.89999999998537</v>
          </cell>
          <cell r="I24">
            <v>1</v>
          </cell>
          <cell r="J24">
            <v>1</v>
          </cell>
          <cell r="K24">
            <v>1</v>
          </cell>
          <cell r="L24">
            <v>3272.599999999984</v>
          </cell>
          <cell r="M24">
            <v>3547.4999999999695</v>
          </cell>
          <cell r="N24">
            <v>17</v>
          </cell>
          <cell r="O24">
            <v>34</v>
          </cell>
          <cell r="P24">
            <v>0</v>
          </cell>
          <cell r="Q24" t="str">
            <v> </v>
          </cell>
          <cell r="R24" t="str">
            <v/>
          </cell>
        </row>
        <row r="25">
          <cell r="B25">
            <v>18</v>
          </cell>
          <cell r="C25" t="str">
            <v>СИНЬКОВ Александр
ЛИЧКЕВИЧ Евгений</v>
          </cell>
          <cell r="D25" t="str">
            <v>Санкт-Петербург
Санкт-Петербург</v>
          </cell>
          <cell r="E25" t="str">
            <v>ВАЗ 2108</v>
          </cell>
          <cell r="F25" t="str">
            <v>А,Н</v>
          </cell>
          <cell r="G25">
            <v>1471.399999999994</v>
          </cell>
          <cell r="H25">
            <v>2282.5</v>
          </cell>
          <cell r="I25">
            <v>1</v>
          </cell>
          <cell r="J25">
            <v>1</v>
          </cell>
          <cell r="K25">
            <v>1</v>
          </cell>
          <cell r="L25">
            <v>1471.399999999994</v>
          </cell>
          <cell r="M25">
            <v>3753.9</v>
          </cell>
          <cell r="N25">
            <v>18</v>
          </cell>
          <cell r="O25">
            <v>31</v>
          </cell>
          <cell r="P25">
            <v>0</v>
          </cell>
          <cell r="Q25" t="str">
            <v> </v>
          </cell>
          <cell r="R25" t="str">
            <v/>
          </cell>
        </row>
        <row r="26">
          <cell r="B26">
            <v>14</v>
          </cell>
          <cell r="C26" t="str">
            <v>ВАРЮШИН Николай
КОМАРОВ Виктор</v>
          </cell>
          <cell r="D26" t="str">
            <v>Санкт-Петербург
Санкт-Петербург</v>
          </cell>
          <cell r="E26" t="str">
            <v>Москвич 2140</v>
          </cell>
          <cell r="F26" t="str">
            <v>А,Р,Ст</v>
          </cell>
          <cell r="G26">
            <v>1397.19999999998</v>
          </cell>
          <cell r="H26">
            <v>2432</v>
          </cell>
          <cell r="I26">
            <v>1</v>
          </cell>
          <cell r="J26">
            <v>1</v>
          </cell>
          <cell r="K26">
            <v>1</v>
          </cell>
          <cell r="L26">
            <v>1397.19999999998</v>
          </cell>
          <cell r="M26">
            <v>3829.1999999999825</v>
          </cell>
          <cell r="N26">
            <v>19</v>
          </cell>
          <cell r="O26">
            <v>29</v>
          </cell>
          <cell r="P26">
            <v>0</v>
          </cell>
          <cell r="Q26" t="str">
            <v> </v>
          </cell>
          <cell r="R26" t="str">
            <v/>
          </cell>
        </row>
        <row r="27">
          <cell r="B27">
            <v>8</v>
          </cell>
          <cell r="C27" t="str">
            <v>КУЗНЕЦОВА Екатерина
ПРОКОФЬЕВА Ольга</v>
          </cell>
          <cell r="D27" t="str">
            <v>Зеленогорск
Санкт-Петербург</v>
          </cell>
          <cell r="E27" t="str">
            <v>ВАЗ 21099</v>
          </cell>
          <cell r="F27" t="str">
            <v>А,Лд</v>
          </cell>
          <cell r="G27">
            <v>1337.0999999999785</v>
          </cell>
          <cell r="H27">
            <v>2586.7999999999934</v>
          </cell>
          <cell r="I27">
            <v>1</v>
          </cell>
          <cell r="J27">
            <v>1</v>
          </cell>
          <cell r="K27">
            <v>1</v>
          </cell>
          <cell r="L27">
            <v>1337.0999999999785</v>
          </cell>
          <cell r="M27">
            <v>3923.899999999972</v>
          </cell>
          <cell r="N27">
            <v>20</v>
          </cell>
          <cell r="O27">
            <v>26</v>
          </cell>
          <cell r="P27">
            <v>0</v>
          </cell>
          <cell r="Q27" t="str">
            <v> </v>
          </cell>
          <cell r="R27" t="str">
            <v/>
          </cell>
        </row>
        <row r="28">
          <cell r="B28">
            <v>11</v>
          </cell>
          <cell r="C28" t="str">
            <v>СЕРГИЕНКО Алексей
СЕРГИЕНКО Игорь</v>
          </cell>
          <cell r="D28" t="str">
            <v>Выборг,ЛО
Выборг,ЛО</v>
          </cell>
          <cell r="E28" t="str">
            <v>ВАЗ 21074</v>
          </cell>
          <cell r="F28" t="str">
            <v>А,Ст</v>
          </cell>
          <cell r="G28">
            <v>3748.499999999978</v>
          </cell>
          <cell r="H28">
            <v>187.60000000000548</v>
          </cell>
          <cell r="I28">
            <v>1</v>
          </cell>
          <cell r="J28">
            <v>1</v>
          </cell>
          <cell r="K28">
            <v>1</v>
          </cell>
          <cell r="L28">
            <v>3748.499999999978</v>
          </cell>
          <cell r="M28">
            <v>3936.0999999999835</v>
          </cell>
          <cell r="N28">
            <v>21</v>
          </cell>
          <cell r="O28">
            <v>24</v>
          </cell>
          <cell r="P28">
            <v>0</v>
          </cell>
          <cell r="Q28" t="str">
            <v> </v>
          </cell>
          <cell r="R28" t="str">
            <v/>
          </cell>
        </row>
        <row r="29">
          <cell r="B29">
            <v>6</v>
          </cell>
          <cell r="C29" t="str">
            <v>КОННЫЧЕВА Светлана
ДМИТРИЕВА Арина</v>
          </cell>
          <cell r="D29" t="str">
            <v>Тосно,ЛО
Тосно,ЛО</v>
          </cell>
          <cell r="E29" t="str">
            <v>VW Polo</v>
          </cell>
          <cell r="F29" t="str">
            <v>А,Лд</v>
          </cell>
          <cell r="G29">
            <v>3909.2999999999843</v>
          </cell>
          <cell r="H29">
            <v>113.69999999999328</v>
          </cell>
          <cell r="I29">
            <v>1</v>
          </cell>
          <cell r="J29">
            <v>1</v>
          </cell>
          <cell r="K29">
            <v>1</v>
          </cell>
          <cell r="L29">
            <v>3909.2999999999843</v>
          </cell>
          <cell r="M29">
            <v>4022.9999999999777</v>
          </cell>
          <cell r="N29">
            <v>22</v>
          </cell>
          <cell r="O29">
            <v>22</v>
          </cell>
          <cell r="P29">
            <v>0</v>
          </cell>
          <cell r="Q29" t="str">
            <v> </v>
          </cell>
          <cell r="R29" t="str">
            <v/>
          </cell>
        </row>
        <row r="30">
          <cell r="B30">
            <v>16</v>
          </cell>
          <cell r="C30" t="str">
            <v>ВЕСЕЛОВ Андрей
ТИТОВ Артем</v>
          </cell>
          <cell r="D30" t="str">
            <v>Санкт-Петербург
Санкт-Петербург</v>
          </cell>
          <cell r="E30" t="str">
            <v>VW Golf</v>
          </cell>
          <cell r="F30" t="str">
            <v>А,Ст</v>
          </cell>
          <cell r="G30">
            <v>3837.3000000000206</v>
          </cell>
          <cell r="H30">
            <v>369.8000000000022</v>
          </cell>
          <cell r="I30">
            <v>1</v>
          </cell>
          <cell r="J30">
            <v>1</v>
          </cell>
          <cell r="K30">
            <v>1</v>
          </cell>
          <cell r="L30">
            <v>3837.3000000000206</v>
          </cell>
          <cell r="M30">
            <v>4207.100000000023</v>
          </cell>
          <cell r="N30">
            <v>23</v>
          </cell>
          <cell r="O30">
            <v>19</v>
          </cell>
          <cell r="P30">
            <v>0</v>
          </cell>
          <cell r="Q30" t="str">
            <v> </v>
          </cell>
          <cell r="R30" t="str">
            <v/>
          </cell>
        </row>
        <row r="31">
          <cell r="B31">
            <v>24</v>
          </cell>
          <cell r="C31" t="str">
            <v>КАНЕВСКИЙ Роман
МОХОВИКОВ Василий</v>
          </cell>
          <cell r="D31" t="str">
            <v>Санкт-Петербург
Санкт-Петербург</v>
          </cell>
          <cell r="E31" t="str">
            <v>Москвич 412</v>
          </cell>
          <cell r="F31" t="str">
            <v>А,Р</v>
          </cell>
          <cell r="G31">
            <v>3112.499999999981</v>
          </cell>
          <cell r="H31">
            <v>2168.4</v>
          </cell>
          <cell r="I31">
            <v>1</v>
          </cell>
          <cell r="J31">
            <v>1</v>
          </cell>
          <cell r="K31">
            <v>1</v>
          </cell>
          <cell r="L31">
            <v>3112.499999999981</v>
          </cell>
          <cell r="M31">
            <v>5280.899999999978</v>
          </cell>
          <cell r="N31">
            <v>24</v>
          </cell>
          <cell r="O31">
            <v>17</v>
          </cell>
          <cell r="P31">
            <v>0</v>
          </cell>
          <cell r="Q31" t="str">
            <v> </v>
          </cell>
          <cell r="R31" t="str">
            <v/>
          </cell>
        </row>
        <row r="32">
          <cell r="B32">
            <v>32</v>
          </cell>
          <cell r="C32" t="str">
            <v>ЛОРАН Алексей
КНЯЗЕВ Валерий</v>
          </cell>
          <cell r="D32" t="str">
            <v>Санкт-Петербург
Санкт-Петербург</v>
          </cell>
          <cell r="E32" t="str">
            <v>ЗАЗ Шанс</v>
          </cell>
          <cell r="F32" t="str">
            <v>А</v>
          </cell>
          <cell r="G32">
            <v>5638.000000000026</v>
          </cell>
          <cell r="H32">
            <v>146.19999999999885</v>
          </cell>
          <cell r="I32">
            <v>1</v>
          </cell>
          <cell r="J32">
            <v>1</v>
          </cell>
          <cell r="K32">
            <v>1</v>
          </cell>
          <cell r="L32">
            <v>5638.000000000026</v>
          </cell>
          <cell r="M32">
            <v>5784.200000000025</v>
          </cell>
          <cell r="N32">
            <v>25</v>
          </cell>
          <cell r="O32">
            <v>15</v>
          </cell>
          <cell r="P32">
            <v>0</v>
          </cell>
          <cell r="Q32" t="str">
            <v> </v>
          </cell>
          <cell r="R32" t="str">
            <v/>
          </cell>
        </row>
        <row r="33">
          <cell r="B33">
            <v>25</v>
          </cell>
          <cell r="C33" t="str">
            <v>НИКИТИН Сергей
НИКИТИНА Юлия</v>
          </cell>
          <cell r="D33" t="str">
            <v>Гатчина,ЛО
Гатчина,ЛО</v>
          </cell>
          <cell r="E33" t="str">
            <v>Шевроле Нива</v>
          </cell>
          <cell r="F33" t="str">
            <v>А,Н</v>
          </cell>
          <cell r="G33">
            <v>3429.899999999993</v>
          </cell>
          <cell r="H33">
            <v>2768.8999999999874</v>
          </cell>
          <cell r="I33">
            <v>1</v>
          </cell>
          <cell r="J33">
            <v>1</v>
          </cell>
          <cell r="K33">
            <v>1</v>
          </cell>
          <cell r="L33">
            <v>3429.899999999993</v>
          </cell>
          <cell r="M33">
            <v>6198.79999999998</v>
          </cell>
          <cell r="N33">
            <v>26</v>
          </cell>
          <cell r="O33">
            <v>13</v>
          </cell>
          <cell r="P33">
            <v>0</v>
          </cell>
          <cell r="Q33" t="str">
            <v> </v>
          </cell>
          <cell r="R33" t="str">
            <v/>
          </cell>
        </row>
        <row r="34">
          <cell r="B34">
            <v>27</v>
          </cell>
          <cell r="C34" t="str">
            <v>ГОРОДЕЦКИЙ Владимир
ФЕДОРОВА Камила</v>
          </cell>
          <cell r="D34" t="str">
            <v>Сертолово,ЛО
Сертолово,ЛО</v>
          </cell>
          <cell r="E34" t="str">
            <v>Nissan Tiida</v>
          </cell>
          <cell r="F34" t="str">
            <v>А,Н</v>
          </cell>
          <cell r="G34">
            <v>6471.600000000007</v>
          </cell>
          <cell r="H34">
            <v>378.60000000000593</v>
          </cell>
          <cell r="I34">
            <v>1</v>
          </cell>
          <cell r="J34">
            <v>1</v>
          </cell>
          <cell r="K34">
            <v>1</v>
          </cell>
          <cell r="L34">
            <v>6471.600000000007</v>
          </cell>
          <cell r="M34">
            <v>6850.200000000013</v>
          </cell>
          <cell r="N34">
            <v>27</v>
          </cell>
          <cell r="O34">
            <v>11</v>
          </cell>
          <cell r="P34">
            <v>0</v>
          </cell>
          <cell r="Q34" t="str">
            <v> </v>
          </cell>
          <cell r="R34" t="str">
            <v/>
          </cell>
        </row>
        <row r="35">
          <cell r="B35">
            <v>29</v>
          </cell>
          <cell r="C35" t="str">
            <v>ПЕРЕХОДОВ Антон
МИЛОВАНОВА Алиса</v>
          </cell>
          <cell r="D35" t="str">
            <v>Санкт-Петербург
Санкт-Петербург</v>
          </cell>
          <cell r="E35" t="str">
            <v>Шкода Октавия</v>
          </cell>
          <cell r="F35" t="str">
            <v>А,Ст</v>
          </cell>
          <cell r="G35">
            <v>19986</v>
          </cell>
          <cell r="H35">
            <v>311.7</v>
          </cell>
          <cell r="I35">
            <v>1</v>
          </cell>
          <cell r="J35">
            <v>1</v>
          </cell>
          <cell r="K35">
            <v>1</v>
          </cell>
          <cell r="L35">
            <v>19986</v>
          </cell>
          <cell r="M35">
            <v>20297.7</v>
          </cell>
          <cell r="N35">
            <v>28</v>
          </cell>
          <cell r="O35">
            <v>9</v>
          </cell>
          <cell r="P35">
            <v>0</v>
          </cell>
          <cell r="Q35" t="str">
            <v> </v>
          </cell>
          <cell r="R35" t="str">
            <v/>
          </cell>
        </row>
        <row r="36">
          <cell r="B36">
            <v>17</v>
          </cell>
          <cell r="C36" t="str">
            <v>ЧЕРЕПАХИН Дмитрий
МИХАЙЛОВ Максим</v>
          </cell>
          <cell r="D36" t="str">
            <v>Санкт-Петербург
Санкт-Петербург</v>
          </cell>
          <cell r="E36" t="str">
            <v>ВАЗ 2106</v>
          </cell>
          <cell r="F36" t="str">
            <v>А,Р</v>
          </cell>
          <cell r="G36">
            <v>19336</v>
          </cell>
          <cell r="H36">
            <v>1090.099999999993</v>
          </cell>
          <cell r="I36">
            <v>1</v>
          </cell>
          <cell r="J36">
            <v>1</v>
          </cell>
          <cell r="K36">
            <v>1</v>
          </cell>
          <cell r="L36">
            <v>19336</v>
          </cell>
          <cell r="M36">
            <v>20426.1</v>
          </cell>
          <cell r="N36">
            <v>29</v>
          </cell>
          <cell r="O36">
            <v>7</v>
          </cell>
          <cell r="P36">
            <v>0</v>
          </cell>
          <cell r="Q36" t="str">
            <v> </v>
          </cell>
          <cell r="R36" t="str">
            <v/>
          </cell>
        </row>
        <row r="37">
          <cell r="B37">
            <v>21</v>
          </cell>
          <cell r="C37" t="str">
            <v>БРИНКЕН Николай
ЗОБОВА Екатерина</v>
          </cell>
          <cell r="D37" t="str">
            <v>Санкт-Петербург
Санкт-Петербург</v>
          </cell>
          <cell r="E37" t="str">
            <v>Форд Фокус</v>
          </cell>
          <cell r="F37" t="str">
            <v>А</v>
          </cell>
          <cell r="G37">
            <v>20965.2</v>
          </cell>
          <cell r="H37">
            <v>1934.7</v>
          </cell>
          <cell r="I37">
            <v>1</v>
          </cell>
          <cell r="J37">
            <v>1</v>
          </cell>
          <cell r="K37">
            <v>1</v>
          </cell>
          <cell r="L37">
            <v>20965.2</v>
          </cell>
          <cell r="M37">
            <v>22899.9</v>
          </cell>
          <cell r="N37">
            <v>30</v>
          </cell>
          <cell r="O37">
            <v>5</v>
          </cell>
          <cell r="P37">
            <v>0</v>
          </cell>
          <cell r="Q37" t="str">
            <v> </v>
          </cell>
          <cell r="R37" t="str">
            <v/>
          </cell>
        </row>
        <row r="38">
          <cell r="B38">
            <v>30</v>
          </cell>
          <cell r="C38" t="str">
            <v>ШАРАФУТДИНОВ Максим
НОВИКОВ Игорь</v>
          </cell>
          <cell r="D38" t="str">
            <v>Сестрорецк
Сестрорецк</v>
          </cell>
          <cell r="E38" t="str">
            <v>ВАЗ 2105</v>
          </cell>
          <cell r="F38" t="str">
            <v>А,Н,Р</v>
          </cell>
          <cell r="G38" t="str">
            <v>сход</v>
          </cell>
          <cell r="H38" t="str">
            <v>н/с</v>
          </cell>
          <cell r="I38">
            <v>1</v>
          </cell>
          <cell r="J38">
            <v>0</v>
          </cell>
          <cell r="K38">
            <v>0</v>
          </cell>
          <cell r="L38" t="str">
            <v>сход</v>
          </cell>
          <cell r="M38" t="str">
            <v>сход</v>
          </cell>
          <cell r="N38" t="str">
            <v>-</v>
          </cell>
          <cell r="O38">
            <v>0</v>
          </cell>
          <cell r="P38">
            <v>0</v>
          </cell>
          <cell r="Q38" t="str">
            <v> </v>
          </cell>
          <cell r="R38" t="str">
            <v/>
          </cell>
        </row>
        <row r="39">
          <cell r="B39">
            <v>33</v>
          </cell>
          <cell r="C39" t="str">
            <v>КИСЕЛЕВ Евгений
ЕФРЕМОВ Михаил</v>
          </cell>
          <cell r="D39" t="str">
            <v>Санкт-Петербург
Санкт-Петербург</v>
          </cell>
          <cell r="E39" t="str">
            <v>Лада Гранта</v>
          </cell>
          <cell r="F39" t="str">
            <v>А,Ст</v>
          </cell>
          <cell r="G39" t="str">
            <v>сход</v>
          </cell>
          <cell r="H39" t="str">
            <v>н/с</v>
          </cell>
          <cell r="I39">
            <v>1</v>
          </cell>
          <cell r="J39">
            <v>0</v>
          </cell>
          <cell r="K39">
            <v>0</v>
          </cell>
          <cell r="L39" t="str">
            <v>сход</v>
          </cell>
          <cell r="M39" t="str">
            <v>сход</v>
          </cell>
          <cell r="N39" t="str">
            <v>-</v>
          </cell>
          <cell r="O39">
            <v>0</v>
          </cell>
          <cell r="P39">
            <v>0</v>
          </cell>
          <cell r="Q39" t="str">
            <v> </v>
          </cell>
          <cell r="R39" t="str">
            <v/>
          </cell>
        </row>
        <row r="40"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>
            <v>0</v>
          </cell>
          <cell r="J40">
            <v>0</v>
          </cell>
          <cell r="K40">
            <v>0</v>
          </cell>
          <cell r="L40" t="str">
            <v>н/с</v>
          </cell>
          <cell r="M40" t="str">
            <v>н/с</v>
          </cell>
          <cell r="N40" t="str">
            <v>-</v>
          </cell>
          <cell r="O40">
            <v>0</v>
          </cell>
          <cell r="P40">
            <v>0</v>
          </cell>
          <cell r="Q40" t="str">
            <v> </v>
          </cell>
          <cell r="R40" t="str">
            <v/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>
            <v>0</v>
          </cell>
          <cell r="J41">
            <v>0</v>
          </cell>
          <cell r="K41">
            <v>0</v>
          </cell>
          <cell r="L41" t="str">
            <v>н/с</v>
          </cell>
          <cell r="M41" t="str">
            <v>н/с</v>
          </cell>
          <cell r="N41" t="str">
            <v>-</v>
          </cell>
          <cell r="O41">
            <v>0</v>
          </cell>
          <cell r="P41">
            <v>0</v>
          </cell>
          <cell r="Q41" t="str">
            <v> </v>
          </cell>
          <cell r="R41" t="str">
            <v/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>
            <v>0</v>
          </cell>
          <cell r="J42">
            <v>0</v>
          </cell>
          <cell r="K42">
            <v>0</v>
          </cell>
          <cell r="L42" t="str">
            <v>н/с</v>
          </cell>
          <cell r="M42" t="str">
            <v>н/с</v>
          </cell>
          <cell r="N42" t="str">
            <v>-</v>
          </cell>
          <cell r="O42">
            <v>0</v>
          </cell>
          <cell r="P42">
            <v>0</v>
          </cell>
          <cell r="Q42" t="str">
            <v> </v>
          </cell>
          <cell r="R42" t="str">
            <v/>
          </cell>
        </row>
        <row r="43"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I43">
            <v>0</v>
          </cell>
          <cell r="J43">
            <v>0</v>
          </cell>
          <cell r="K43">
            <v>0</v>
          </cell>
          <cell r="L43" t="str">
            <v>н/с</v>
          </cell>
          <cell r="M43" t="str">
            <v>н/с</v>
          </cell>
          <cell r="N43" t="str">
            <v>-</v>
          </cell>
          <cell r="O43">
            <v>0</v>
          </cell>
          <cell r="P43">
            <v>0</v>
          </cell>
          <cell r="Q43" t="str">
            <v> </v>
          </cell>
          <cell r="R43" t="str">
            <v/>
          </cell>
        </row>
        <row r="44"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H44" t="e">
            <v>#REF!</v>
          </cell>
          <cell r="I44">
            <v>0</v>
          </cell>
          <cell r="J44">
            <v>0</v>
          </cell>
          <cell r="K44">
            <v>0</v>
          </cell>
          <cell r="L44" t="str">
            <v>н/с</v>
          </cell>
          <cell r="M44" t="str">
            <v>н/с</v>
          </cell>
          <cell r="N44" t="str">
            <v>-</v>
          </cell>
          <cell r="O44">
            <v>0</v>
          </cell>
          <cell r="P44">
            <v>0</v>
          </cell>
          <cell r="Q44" t="str">
            <v> </v>
          </cell>
          <cell r="R44" t="str">
            <v/>
          </cell>
        </row>
        <row r="45"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I45">
            <v>0</v>
          </cell>
          <cell r="J45">
            <v>0</v>
          </cell>
          <cell r="K45">
            <v>0</v>
          </cell>
          <cell r="L45" t="str">
            <v>н/с</v>
          </cell>
          <cell r="M45" t="str">
            <v>н/с</v>
          </cell>
          <cell r="N45" t="str">
            <v>-</v>
          </cell>
          <cell r="O45">
            <v>0</v>
          </cell>
          <cell r="P45">
            <v>0</v>
          </cell>
          <cell r="Q45" t="str">
            <v> </v>
          </cell>
          <cell r="R45" t="str">
            <v/>
          </cell>
        </row>
        <row r="46"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>
            <v>0</v>
          </cell>
          <cell r="J46">
            <v>0</v>
          </cell>
          <cell r="K46">
            <v>0</v>
          </cell>
          <cell r="L46" t="str">
            <v>н/с</v>
          </cell>
          <cell r="M46" t="str">
            <v>н/с</v>
          </cell>
          <cell r="N46" t="str">
            <v>-</v>
          </cell>
          <cell r="O46">
            <v>0</v>
          </cell>
          <cell r="P46">
            <v>0</v>
          </cell>
          <cell r="Q46" t="str">
            <v> </v>
          </cell>
          <cell r="R46" t="str">
            <v/>
          </cell>
        </row>
        <row r="47"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>
            <v>0</v>
          </cell>
          <cell r="J47">
            <v>0</v>
          </cell>
          <cell r="K47">
            <v>0</v>
          </cell>
          <cell r="L47" t="str">
            <v>н/с</v>
          </cell>
          <cell r="M47" t="str">
            <v>н/с</v>
          </cell>
          <cell r="N47" t="str">
            <v>-</v>
          </cell>
          <cell r="O47">
            <v>0</v>
          </cell>
          <cell r="P47">
            <v>0</v>
          </cell>
          <cell r="Q47" t="str">
            <v> </v>
          </cell>
          <cell r="R47" t="str">
            <v/>
          </cell>
        </row>
        <row r="48"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I48">
            <v>0</v>
          </cell>
          <cell r="J48">
            <v>0</v>
          </cell>
          <cell r="K48">
            <v>0</v>
          </cell>
          <cell r="L48" t="str">
            <v>н/с</v>
          </cell>
          <cell r="M48" t="str">
            <v>н/с</v>
          </cell>
          <cell r="N48" t="str">
            <v>-</v>
          </cell>
          <cell r="O48">
            <v>0</v>
          </cell>
          <cell r="P48">
            <v>0</v>
          </cell>
          <cell r="Q48" t="str">
            <v> </v>
          </cell>
          <cell r="R48" t="str">
            <v/>
          </cell>
        </row>
        <row r="49"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>
            <v>0</v>
          </cell>
          <cell r="J49">
            <v>0</v>
          </cell>
          <cell r="K49">
            <v>0</v>
          </cell>
          <cell r="L49" t="str">
            <v>н/с</v>
          </cell>
          <cell r="M49" t="str">
            <v>н/с</v>
          </cell>
          <cell r="N49" t="str">
            <v>-</v>
          </cell>
          <cell r="O49">
            <v>0</v>
          </cell>
          <cell r="P49">
            <v>0</v>
          </cell>
          <cell r="Q49" t="str">
            <v> </v>
          </cell>
          <cell r="R49" t="str">
            <v/>
          </cell>
        </row>
        <row r="50"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I50">
            <v>0</v>
          </cell>
          <cell r="J50">
            <v>0</v>
          </cell>
          <cell r="K50">
            <v>0</v>
          </cell>
          <cell r="L50" t="str">
            <v>н/с</v>
          </cell>
          <cell r="M50" t="str">
            <v>н/с</v>
          </cell>
          <cell r="N50" t="str">
            <v>-</v>
          </cell>
          <cell r="O50">
            <v>0</v>
          </cell>
          <cell r="P50">
            <v>0</v>
          </cell>
          <cell r="Q50" t="str">
            <v> </v>
          </cell>
          <cell r="R50" t="str">
            <v/>
          </cell>
        </row>
        <row r="51"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>
            <v>0</v>
          </cell>
          <cell r="J51">
            <v>0</v>
          </cell>
          <cell r="K51">
            <v>0</v>
          </cell>
          <cell r="L51" t="str">
            <v>н/с</v>
          </cell>
          <cell r="M51" t="str">
            <v>н/с</v>
          </cell>
          <cell r="N51" t="str">
            <v>-</v>
          </cell>
          <cell r="O51">
            <v>0</v>
          </cell>
          <cell r="P51">
            <v>0</v>
          </cell>
          <cell r="Q51" t="str">
            <v> </v>
          </cell>
          <cell r="R51" t="str">
            <v/>
          </cell>
        </row>
        <row r="52"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>
            <v>0</v>
          </cell>
          <cell r="K52">
            <v>0</v>
          </cell>
          <cell r="L52" t="str">
            <v>н/с</v>
          </cell>
          <cell r="M52" t="str">
            <v>н/с</v>
          </cell>
          <cell r="N52" t="str">
            <v>-</v>
          </cell>
          <cell r="O52">
            <v>0</v>
          </cell>
          <cell r="P52">
            <v>0</v>
          </cell>
          <cell r="Q52" t="str">
            <v> </v>
          </cell>
          <cell r="R52" t="str">
            <v/>
          </cell>
        </row>
        <row r="53"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>
            <v>0</v>
          </cell>
          <cell r="J53">
            <v>0</v>
          </cell>
          <cell r="K53">
            <v>0</v>
          </cell>
          <cell r="L53" t="str">
            <v>н/с</v>
          </cell>
          <cell r="M53" t="str">
            <v>н/с</v>
          </cell>
          <cell r="N53" t="str">
            <v>-</v>
          </cell>
          <cell r="O53">
            <v>0</v>
          </cell>
          <cell r="P53">
            <v>0</v>
          </cell>
          <cell r="Q53" t="str">
            <v> </v>
          </cell>
          <cell r="R53" t="str">
            <v/>
          </cell>
        </row>
        <row r="54"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>
            <v>0</v>
          </cell>
          <cell r="K54">
            <v>0</v>
          </cell>
          <cell r="L54" t="str">
            <v>н/с</v>
          </cell>
          <cell r="M54" t="str">
            <v>н/с</v>
          </cell>
          <cell r="N54" t="str">
            <v>-</v>
          </cell>
          <cell r="O54">
            <v>0</v>
          </cell>
          <cell r="P54">
            <v>0</v>
          </cell>
          <cell r="Q54" t="str">
            <v> </v>
          </cell>
          <cell r="R54" t="str">
            <v/>
          </cell>
        </row>
        <row r="55"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>
            <v>0</v>
          </cell>
          <cell r="J55">
            <v>0</v>
          </cell>
          <cell r="K55">
            <v>0</v>
          </cell>
          <cell r="L55" t="str">
            <v>н/с</v>
          </cell>
          <cell r="M55" t="str">
            <v>н/с</v>
          </cell>
          <cell r="N55" t="str">
            <v>-</v>
          </cell>
          <cell r="O55">
            <v>0</v>
          </cell>
          <cell r="P55">
            <v>0</v>
          </cell>
          <cell r="Q55" t="str">
            <v> </v>
          </cell>
          <cell r="R55" t="str">
            <v/>
          </cell>
        </row>
        <row r="56"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>
            <v>0</v>
          </cell>
          <cell r="J56">
            <v>0</v>
          </cell>
          <cell r="K56">
            <v>0</v>
          </cell>
          <cell r="L56" t="str">
            <v>н/с</v>
          </cell>
          <cell r="M56" t="str">
            <v>н/с</v>
          </cell>
          <cell r="N56" t="str">
            <v>-</v>
          </cell>
          <cell r="O56">
            <v>0</v>
          </cell>
          <cell r="P56">
            <v>0</v>
          </cell>
          <cell r="Q56" t="str">
            <v> </v>
          </cell>
          <cell r="R56" t="str">
            <v/>
          </cell>
        </row>
        <row r="57"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>
            <v>0</v>
          </cell>
          <cell r="J57">
            <v>0</v>
          </cell>
          <cell r="K57">
            <v>0</v>
          </cell>
          <cell r="L57" t="str">
            <v>н/с</v>
          </cell>
          <cell r="M57" t="str">
            <v>н/с</v>
          </cell>
          <cell r="N57" t="str">
            <v>-</v>
          </cell>
          <cell r="O57">
            <v>0</v>
          </cell>
          <cell r="P57">
            <v>0</v>
          </cell>
          <cell r="Q57" t="str">
            <v> </v>
          </cell>
          <cell r="R57" t="str">
            <v/>
          </cell>
        </row>
        <row r="58"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I58">
            <v>0</v>
          </cell>
          <cell r="J58">
            <v>0</v>
          </cell>
          <cell r="K58">
            <v>0</v>
          </cell>
          <cell r="L58" t="str">
            <v>н/с</v>
          </cell>
          <cell r="M58" t="str">
            <v>н/с</v>
          </cell>
          <cell r="N58" t="str">
            <v>-</v>
          </cell>
          <cell r="O58">
            <v>0</v>
          </cell>
          <cell r="P58">
            <v>0</v>
          </cell>
          <cell r="Q58" t="str">
            <v> </v>
          </cell>
          <cell r="R58" t="str">
            <v/>
          </cell>
        </row>
        <row r="59"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I59">
            <v>0</v>
          </cell>
          <cell r="J59">
            <v>0</v>
          </cell>
          <cell r="K59">
            <v>0</v>
          </cell>
          <cell r="L59" t="str">
            <v>н/с</v>
          </cell>
          <cell r="M59" t="str">
            <v>н/с</v>
          </cell>
          <cell r="N59" t="str">
            <v>-</v>
          </cell>
          <cell r="O59">
            <v>0</v>
          </cell>
          <cell r="P59">
            <v>0</v>
          </cell>
          <cell r="Q59" t="str">
            <v> </v>
          </cell>
          <cell r="R59" t="str">
            <v/>
          </cell>
        </row>
        <row r="60"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I60">
            <v>0</v>
          </cell>
          <cell r="J60">
            <v>0</v>
          </cell>
          <cell r="K60">
            <v>0</v>
          </cell>
          <cell r="L60" t="str">
            <v>н/с</v>
          </cell>
          <cell r="M60" t="str">
            <v>н/с</v>
          </cell>
          <cell r="N60" t="str">
            <v>-</v>
          </cell>
          <cell r="O60">
            <v>0</v>
          </cell>
          <cell r="P60">
            <v>0</v>
          </cell>
          <cell r="Q60" t="str">
            <v> </v>
          </cell>
          <cell r="R60" t="str">
            <v/>
          </cell>
        </row>
        <row r="61"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>
            <v>0</v>
          </cell>
          <cell r="J61">
            <v>0</v>
          </cell>
          <cell r="K61">
            <v>0</v>
          </cell>
          <cell r="L61" t="str">
            <v>н/с</v>
          </cell>
          <cell r="M61" t="str">
            <v>н/с</v>
          </cell>
          <cell r="N61" t="str">
            <v>-</v>
          </cell>
          <cell r="O61">
            <v>0</v>
          </cell>
          <cell r="P61">
            <v>0</v>
          </cell>
          <cell r="Q61" t="str">
            <v> </v>
          </cell>
          <cell r="R61" t="str">
            <v/>
          </cell>
        </row>
        <row r="62"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I62">
            <v>0</v>
          </cell>
          <cell r="J62">
            <v>0</v>
          </cell>
          <cell r="K62">
            <v>0</v>
          </cell>
          <cell r="L62" t="str">
            <v>н/с</v>
          </cell>
          <cell r="M62" t="str">
            <v>н/с</v>
          </cell>
          <cell r="N62" t="str">
            <v>-</v>
          </cell>
          <cell r="O62">
            <v>0</v>
          </cell>
          <cell r="P62">
            <v>0</v>
          </cell>
          <cell r="Q62" t="str">
            <v> </v>
          </cell>
          <cell r="R62" t="str">
            <v/>
          </cell>
        </row>
        <row r="63"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I63">
            <v>0</v>
          </cell>
          <cell r="J63">
            <v>0</v>
          </cell>
          <cell r="K63">
            <v>0</v>
          </cell>
          <cell r="L63" t="str">
            <v>н/с</v>
          </cell>
          <cell r="M63" t="str">
            <v>н/с</v>
          </cell>
          <cell r="N63" t="str">
            <v>-</v>
          </cell>
          <cell r="O63">
            <v>0</v>
          </cell>
          <cell r="P63">
            <v>0</v>
          </cell>
          <cell r="Q63" t="str">
            <v> </v>
          </cell>
          <cell r="R63" t="str">
            <v/>
          </cell>
        </row>
        <row r="64"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I64">
            <v>0</v>
          </cell>
          <cell r="J64">
            <v>0</v>
          </cell>
          <cell r="K64">
            <v>0</v>
          </cell>
          <cell r="L64" t="str">
            <v>н/с</v>
          </cell>
          <cell r="M64" t="str">
            <v>н/с</v>
          </cell>
          <cell r="N64" t="str">
            <v>-</v>
          </cell>
          <cell r="O64">
            <v>0</v>
          </cell>
          <cell r="P64">
            <v>0</v>
          </cell>
          <cell r="Q64" t="str">
            <v> </v>
          </cell>
          <cell r="R64" t="str">
            <v/>
          </cell>
        </row>
        <row r="65"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I65">
            <v>0</v>
          </cell>
          <cell r="J65">
            <v>0</v>
          </cell>
          <cell r="K65">
            <v>0</v>
          </cell>
          <cell r="L65" t="str">
            <v>н/с</v>
          </cell>
          <cell r="M65" t="str">
            <v>н/с</v>
          </cell>
          <cell r="N65" t="str">
            <v>-</v>
          </cell>
          <cell r="O65">
            <v>0</v>
          </cell>
          <cell r="P65">
            <v>0</v>
          </cell>
          <cell r="Q65" t="str">
            <v> </v>
          </cell>
          <cell r="R65" t="str">
            <v/>
          </cell>
        </row>
        <row r="66"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I66">
            <v>0</v>
          </cell>
          <cell r="J66">
            <v>0</v>
          </cell>
          <cell r="K66">
            <v>0</v>
          </cell>
          <cell r="L66" t="str">
            <v>н/с</v>
          </cell>
          <cell r="M66" t="str">
            <v>н/с</v>
          </cell>
          <cell r="N66" t="str">
            <v>-</v>
          </cell>
          <cell r="O66">
            <v>0</v>
          </cell>
          <cell r="P66">
            <v>0</v>
          </cell>
          <cell r="Q66" t="str">
            <v> </v>
          </cell>
          <cell r="R66" t="str">
            <v/>
          </cell>
        </row>
        <row r="67"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I67">
            <v>0</v>
          </cell>
          <cell r="J67">
            <v>0</v>
          </cell>
          <cell r="K67">
            <v>0</v>
          </cell>
          <cell r="L67" t="str">
            <v>н/с</v>
          </cell>
          <cell r="M67" t="str">
            <v>н/с</v>
          </cell>
          <cell r="N67" t="str">
            <v>-</v>
          </cell>
          <cell r="O67">
            <v>0</v>
          </cell>
          <cell r="P67">
            <v>0</v>
          </cell>
          <cell r="Q67" t="str">
            <v> </v>
          </cell>
          <cell r="R67" t="str">
            <v/>
          </cell>
        </row>
        <row r="68">
          <cell r="I68">
            <v>32</v>
          </cell>
          <cell r="K68">
            <v>30</v>
          </cell>
          <cell r="M68" t="str">
            <v>Стартовало:</v>
          </cell>
          <cell r="N68">
            <v>32</v>
          </cell>
          <cell r="P68">
            <v>0</v>
          </cell>
          <cell r="Q68">
            <v>0</v>
          </cell>
          <cell r="R68">
            <v>0</v>
          </cell>
        </row>
        <row r="69">
          <cell r="C69" t="str">
            <v>Спортивный коммисар</v>
          </cell>
          <cell r="F69" t="str">
            <v>М.Орехов</v>
          </cell>
        </row>
        <row r="71">
          <cell r="C71" t="str">
            <v>Гл.секретарь</v>
          </cell>
          <cell r="F71" t="str">
            <v>И.Гурьянова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75" zoomScaleSheetLayoutView="75" zoomScalePageLayoutView="0" workbookViewId="0" topLeftCell="A1">
      <pane ySplit="7" topLeftCell="A8" activePane="bottomLeft" state="frozen"/>
      <selection pane="topLeft" activeCell="C1" sqref="C1"/>
      <selection pane="bottomLeft" activeCell="A8" sqref="A8:P39"/>
    </sheetView>
  </sheetViews>
  <sheetFormatPr defaultColWidth="8.875" defaultRowHeight="12.75"/>
  <cols>
    <col min="1" max="1" width="4.75390625" style="68" customWidth="1"/>
    <col min="2" max="2" width="6.375" style="69" customWidth="1"/>
    <col min="3" max="3" width="25.75390625" style="129" customWidth="1"/>
    <col min="4" max="4" width="10.875" style="70" hidden="1" customWidth="1"/>
    <col min="5" max="5" width="9.75390625" style="71" customWidth="1"/>
    <col min="6" max="6" width="10.75390625" style="71" customWidth="1"/>
    <col min="7" max="7" width="19.75390625" style="71" hidden="1" customWidth="1"/>
    <col min="8" max="8" width="18.75390625" style="90" customWidth="1"/>
    <col min="9" max="9" width="25.75390625" style="129" customWidth="1"/>
    <col min="10" max="10" width="12.00390625" style="70" hidden="1" customWidth="1"/>
    <col min="11" max="11" width="9.75390625" style="71" customWidth="1"/>
    <col min="12" max="12" width="10.75390625" style="71" customWidth="1"/>
    <col min="13" max="13" width="19.75390625" style="71" hidden="1" customWidth="1"/>
    <col min="14" max="14" width="17.75390625" style="90" customWidth="1"/>
    <col min="15" max="15" width="23.25390625" style="71" customWidth="1"/>
    <col min="16" max="16" width="20.375" style="72" customWidth="1"/>
    <col min="17" max="17" width="8.75390625" style="72" customWidth="1"/>
    <col min="18" max="16384" width="8.875" style="22" customWidth="1"/>
  </cols>
  <sheetData>
    <row r="1" spans="1:17" ht="27.75">
      <c r="A1" s="230" t="s">
        <v>94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10"/>
    </row>
    <row r="2" spans="1:15" ht="5.25" customHeight="1">
      <c r="A2" s="14"/>
      <c r="B2" s="10"/>
      <c r="C2" s="128"/>
      <c r="D2" s="10"/>
      <c r="E2" s="10"/>
      <c r="F2" s="10"/>
      <c r="G2" s="10"/>
      <c r="H2" s="10"/>
      <c r="I2" s="134"/>
      <c r="J2" s="4"/>
      <c r="N2" s="4"/>
      <c r="O2" s="4"/>
    </row>
    <row r="3" spans="1:15" ht="4.5" customHeight="1">
      <c r="A3" s="14"/>
      <c r="B3" s="5"/>
      <c r="D3" s="9"/>
      <c r="E3" s="76"/>
      <c r="F3" s="200"/>
      <c r="G3" s="6"/>
      <c r="H3" s="86"/>
      <c r="I3" s="134"/>
      <c r="J3" s="4"/>
      <c r="N3" s="4"/>
      <c r="O3" s="4"/>
    </row>
    <row r="4" spans="1:17" ht="25.5">
      <c r="A4" s="231" t="s">
        <v>57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110"/>
    </row>
    <row r="5" spans="1:15" ht="8.25" customHeight="1">
      <c r="A5" s="14"/>
      <c r="B5" s="5"/>
      <c r="C5" s="130"/>
      <c r="D5" s="9"/>
      <c r="E5" s="76"/>
      <c r="F5" s="200"/>
      <c r="G5" s="6"/>
      <c r="H5" s="86"/>
      <c r="I5" s="134"/>
      <c r="J5" s="4"/>
      <c r="N5" s="4"/>
      <c r="O5" s="4"/>
    </row>
    <row r="6" spans="1:21" ht="17.25" customHeight="1">
      <c r="A6" s="232" t="s">
        <v>12</v>
      </c>
      <c r="B6" s="233" t="s">
        <v>40</v>
      </c>
      <c r="C6" s="235" t="s">
        <v>1</v>
      </c>
      <c r="D6" s="235"/>
      <c r="E6" s="235"/>
      <c r="F6" s="235"/>
      <c r="G6" s="235"/>
      <c r="H6" s="235"/>
      <c r="I6" s="236" t="s">
        <v>2</v>
      </c>
      <c r="J6" s="236"/>
      <c r="K6" s="236"/>
      <c r="L6" s="236"/>
      <c r="M6" s="236"/>
      <c r="N6" s="236"/>
      <c r="O6" s="233" t="s">
        <v>5</v>
      </c>
      <c r="P6" s="237" t="s">
        <v>4</v>
      </c>
      <c r="Q6" s="161" t="s">
        <v>84</v>
      </c>
      <c r="R6" s="161" t="s">
        <v>89</v>
      </c>
      <c r="S6" s="161" t="s">
        <v>90</v>
      </c>
      <c r="T6" s="161" t="s">
        <v>91</v>
      </c>
      <c r="U6" s="161" t="s">
        <v>92</v>
      </c>
    </row>
    <row r="7" spans="1:21" s="67" customFormat="1" ht="33.75" customHeight="1">
      <c r="A7" s="232"/>
      <c r="B7" s="234"/>
      <c r="C7" s="66" t="s">
        <v>60</v>
      </c>
      <c r="D7" s="66" t="s">
        <v>41</v>
      </c>
      <c r="E7" s="66" t="s">
        <v>42</v>
      </c>
      <c r="F7" s="66" t="s">
        <v>43</v>
      </c>
      <c r="G7" s="66" t="s">
        <v>44</v>
      </c>
      <c r="H7" s="66" t="s">
        <v>0</v>
      </c>
      <c r="I7" s="66" t="s">
        <v>60</v>
      </c>
      <c r="J7" s="66" t="s">
        <v>41</v>
      </c>
      <c r="K7" s="66" t="s">
        <v>42</v>
      </c>
      <c r="L7" s="66" t="s">
        <v>43</v>
      </c>
      <c r="M7" s="66" t="s">
        <v>44</v>
      </c>
      <c r="N7" s="66" t="s">
        <v>0</v>
      </c>
      <c r="O7" s="234"/>
      <c r="P7" s="237"/>
      <c r="Q7" s="111" t="s">
        <v>64</v>
      </c>
      <c r="R7" s="112" t="s">
        <v>61</v>
      </c>
      <c r="S7" s="112" t="s">
        <v>62</v>
      </c>
      <c r="T7" s="112" t="s">
        <v>63</v>
      </c>
      <c r="U7" s="112" t="s">
        <v>65</v>
      </c>
    </row>
    <row r="8" spans="1:21" s="82" customFormat="1" ht="27" customHeight="1">
      <c r="A8" s="81">
        <v>1</v>
      </c>
      <c r="B8" s="135">
        <v>1</v>
      </c>
      <c r="C8" s="79" t="s">
        <v>122</v>
      </c>
      <c r="D8" s="77" t="s">
        <v>123</v>
      </c>
      <c r="E8" s="198" t="s">
        <v>143</v>
      </c>
      <c r="F8" s="198" t="s">
        <v>145</v>
      </c>
      <c r="G8" s="77" t="s">
        <v>125</v>
      </c>
      <c r="H8" s="102" t="s">
        <v>142</v>
      </c>
      <c r="I8" s="79" t="s">
        <v>124</v>
      </c>
      <c r="K8" s="77" t="s">
        <v>143</v>
      </c>
      <c r="L8" s="102" t="s">
        <v>144</v>
      </c>
      <c r="M8" s="102"/>
      <c r="N8" s="77" t="s">
        <v>260</v>
      </c>
      <c r="O8" s="104" t="s">
        <v>125</v>
      </c>
      <c r="P8" s="102" t="s">
        <v>84</v>
      </c>
      <c r="Q8" s="113">
        <f>IF(ISERR(SEARCH("А",P8))=FALSE,1,0)</f>
        <v>1</v>
      </c>
      <c r="R8" s="82">
        <f>IF(ISERR(SEARCH("Т",P8))=FALSE,1,0)</f>
        <v>0</v>
      </c>
      <c r="S8" s="82">
        <f>IF(ISERR(SEARCH("Лд",P8))=FALSE,1,0)</f>
        <v>0</v>
      </c>
      <c r="T8" s="82">
        <f>IF(ISERR(SEARCH("Р",P8))=FALSE,1,0)</f>
        <v>0</v>
      </c>
      <c r="U8" s="82">
        <f>IF(ISERR(SEARCH("Н",P8))=FALSE,1,0)</f>
        <v>0</v>
      </c>
    </row>
    <row r="9" spans="1:21" s="82" customFormat="1" ht="27" customHeight="1">
      <c r="A9" s="81">
        <v>2</v>
      </c>
      <c r="B9" s="135">
        <v>2</v>
      </c>
      <c r="C9" s="79" t="s">
        <v>126</v>
      </c>
      <c r="D9" s="77" t="s">
        <v>112</v>
      </c>
      <c r="E9" s="198" t="s">
        <v>258</v>
      </c>
      <c r="F9" s="198" t="s">
        <v>259</v>
      </c>
      <c r="G9" s="77" t="s">
        <v>128</v>
      </c>
      <c r="H9" s="77" t="s">
        <v>260</v>
      </c>
      <c r="I9" s="79" t="s">
        <v>127</v>
      </c>
      <c r="K9" s="77"/>
      <c r="L9" s="102" t="s">
        <v>146</v>
      </c>
      <c r="M9" s="102"/>
      <c r="N9" s="77" t="s">
        <v>260</v>
      </c>
      <c r="O9" s="104" t="s">
        <v>128</v>
      </c>
      <c r="P9" s="102" t="s">
        <v>129</v>
      </c>
      <c r="Q9" s="113">
        <f aca="true" t="shared" si="0" ref="Q9:Q67">IF(ISERR(SEARCH("А",P9))=FALSE,1,0)</f>
        <v>1</v>
      </c>
      <c r="R9" s="82">
        <f aca="true" t="shared" si="1" ref="R9:R67">IF(ISERR(SEARCH("Т",P9))=FALSE,1,0)</f>
        <v>1</v>
      </c>
      <c r="S9" s="82">
        <f aca="true" t="shared" si="2" ref="S9:S67">IF(ISERR(SEARCH("Лд",P9))=FALSE,1,0)</f>
        <v>0</v>
      </c>
      <c r="T9" s="82">
        <f aca="true" t="shared" si="3" ref="T9:T67">IF(ISERR(SEARCH("Р",P9))=FALSE,1,0)</f>
        <v>0</v>
      </c>
      <c r="U9" s="82">
        <f aca="true" t="shared" si="4" ref="U9:U67">IF(ISERR(SEARCH("Н",P9))=FALSE,1,0)</f>
        <v>0</v>
      </c>
    </row>
    <row r="10" spans="1:21" s="82" customFormat="1" ht="27" customHeight="1">
      <c r="A10" s="81">
        <v>3</v>
      </c>
      <c r="B10" s="135">
        <v>3</v>
      </c>
      <c r="C10" s="79" t="s">
        <v>130</v>
      </c>
      <c r="D10" s="77" t="s">
        <v>112</v>
      </c>
      <c r="E10" s="198" t="s">
        <v>147</v>
      </c>
      <c r="F10" s="198" t="s">
        <v>149</v>
      </c>
      <c r="G10" s="77" t="s">
        <v>132</v>
      </c>
      <c r="H10" s="77" t="s">
        <v>260</v>
      </c>
      <c r="I10" s="79" t="s">
        <v>131</v>
      </c>
      <c r="K10" s="77" t="s">
        <v>147</v>
      </c>
      <c r="L10" s="102" t="s">
        <v>148</v>
      </c>
      <c r="M10" s="102"/>
      <c r="N10" s="77" t="s">
        <v>260</v>
      </c>
      <c r="O10" s="104" t="s">
        <v>132</v>
      </c>
      <c r="P10" s="102" t="s">
        <v>152</v>
      </c>
      <c r="Q10" s="113">
        <f t="shared" si="0"/>
        <v>1</v>
      </c>
      <c r="R10" s="82">
        <f t="shared" si="1"/>
        <v>0</v>
      </c>
      <c r="S10" s="82">
        <f t="shared" si="2"/>
        <v>0</v>
      </c>
      <c r="T10" s="82">
        <f t="shared" si="3"/>
        <v>1</v>
      </c>
      <c r="U10" s="82">
        <f t="shared" si="4"/>
        <v>0</v>
      </c>
    </row>
    <row r="11" spans="1:21" s="82" customFormat="1" ht="27" customHeight="1">
      <c r="A11" s="81">
        <v>4</v>
      </c>
      <c r="B11" s="135">
        <v>4</v>
      </c>
      <c r="C11" s="79" t="s">
        <v>133</v>
      </c>
      <c r="D11" s="77" t="s">
        <v>112</v>
      </c>
      <c r="E11" s="198" t="s">
        <v>258</v>
      </c>
      <c r="F11" s="198" t="s">
        <v>150</v>
      </c>
      <c r="G11" s="77" t="s">
        <v>135</v>
      </c>
      <c r="H11" s="77" t="s">
        <v>260</v>
      </c>
      <c r="I11" s="79" t="s">
        <v>134</v>
      </c>
      <c r="K11" s="77"/>
      <c r="L11" s="102" t="s">
        <v>151</v>
      </c>
      <c r="M11" s="102"/>
      <c r="N11" s="77" t="s">
        <v>260</v>
      </c>
      <c r="O11" s="104" t="s">
        <v>135</v>
      </c>
      <c r="P11" s="102" t="s">
        <v>129</v>
      </c>
      <c r="Q11" s="113">
        <f t="shared" si="0"/>
        <v>1</v>
      </c>
      <c r="R11" s="82">
        <f t="shared" si="1"/>
        <v>1</v>
      </c>
      <c r="S11" s="82">
        <f t="shared" si="2"/>
        <v>0</v>
      </c>
      <c r="T11" s="82">
        <f t="shared" si="3"/>
        <v>0</v>
      </c>
      <c r="U11" s="82">
        <f t="shared" si="4"/>
        <v>0</v>
      </c>
    </row>
    <row r="12" spans="1:21" s="82" customFormat="1" ht="27" customHeight="1">
      <c r="A12" s="81">
        <v>5</v>
      </c>
      <c r="B12" s="135">
        <v>5</v>
      </c>
      <c r="C12" s="132" t="s">
        <v>221</v>
      </c>
      <c r="D12" s="102"/>
      <c r="E12" s="102" t="s">
        <v>258</v>
      </c>
      <c r="F12" s="102" t="s">
        <v>222</v>
      </c>
      <c r="G12" s="102"/>
      <c r="H12" s="77" t="s">
        <v>260</v>
      </c>
      <c r="I12" s="132" t="s">
        <v>223</v>
      </c>
      <c r="J12" s="185"/>
      <c r="K12" s="102"/>
      <c r="L12" s="102" t="s">
        <v>224</v>
      </c>
      <c r="M12" s="102"/>
      <c r="N12" s="77" t="s">
        <v>260</v>
      </c>
      <c r="O12" s="104" t="s">
        <v>225</v>
      </c>
      <c r="P12" s="102" t="s">
        <v>84</v>
      </c>
      <c r="Q12" s="113">
        <f t="shared" si="0"/>
        <v>1</v>
      </c>
      <c r="R12" s="82">
        <f t="shared" si="1"/>
        <v>0</v>
      </c>
      <c r="S12" s="82">
        <f t="shared" si="2"/>
        <v>0</v>
      </c>
      <c r="T12" s="82">
        <f t="shared" si="3"/>
        <v>0</v>
      </c>
      <c r="U12" s="82">
        <f t="shared" si="4"/>
        <v>0</v>
      </c>
    </row>
    <row r="13" spans="1:21" s="83" customFormat="1" ht="27" customHeight="1">
      <c r="A13" s="81">
        <v>6</v>
      </c>
      <c r="B13" s="135">
        <v>6</v>
      </c>
      <c r="C13" s="182" t="s">
        <v>234</v>
      </c>
      <c r="D13" s="102"/>
      <c r="E13" s="102" t="s">
        <v>258</v>
      </c>
      <c r="F13" s="102" t="s">
        <v>259</v>
      </c>
      <c r="G13" s="102"/>
      <c r="H13" s="102" t="s">
        <v>235</v>
      </c>
      <c r="I13" s="182" t="s">
        <v>236</v>
      </c>
      <c r="J13" s="185"/>
      <c r="K13" s="102"/>
      <c r="L13" s="102"/>
      <c r="M13" s="102"/>
      <c r="N13" s="102" t="s">
        <v>235</v>
      </c>
      <c r="O13" s="104" t="s">
        <v>237</v>
      </c>
      <c r="P13" s="102" t="s">
        <v>189</v>
      </c>
      <c r="Q13" s="113">
        <f t="shared" si="0"/>
        <v>1</v>
      </c>
      <c r="R13" s="82">
        <f t="shared" si="1"/>
        <v>0</v>
      </c>
      <c r="S13" s="82">
        <f t="shared" si="2"/>
        <v>1</v>
      </c>
      <c r="T13" s="82">
        <f t="shared" si="3"/>
        <v>0</v>
      </c>
      <c r="U13" s="82">
        <f t="shared" si="4"/>
        <v>0</v>
      </c>
    </row>
    <row r="14" spans="1:21" s="83" customFormat="1" ht="27" customHeight="1">
      <c r="A14" s="81">
        <v>7</v>
      </c>
      <c r="B14" s="135">
        <v>7</v>
      </c>
      <c r="C14" s="183" t="s">
        <v>137</v>
      </c>
      <c r="D14" s="184" t="s">
        <v>112</v>
      </c>
      <c r="E14" s="198" t="s">
        <v>258</v>
      </c>
      <c r="F14" s="198" t="s">
        <v>153</v>
      </c>
      <c r="G14" s="184" t="s">
        <v>138</v>
      </c>
      <c r="H14" s="77" t="s">
        <v>260</v>
      </c>
      <c r="I14" s="183" t="s">
        <v>136</v>
      </c>
      <c r="J14" s="82"/>
      <c r="K14" s="77"/>
      <c r="L14" s="102" t="s">
        <v>154</v>
      </c>
      <c r="M14" s="102"/>
      <c r="N14" s="77" t="s">
        <v>260</v>
      </c>
      <c r="O14" s="104" t="s">
        <v>138</v>
      </c>
      <c r="P14" s="102" t="s">
        <v>84</v>
      </c>
      <c r="Q14" s="113">
        <f t="shared" si="0"/>
        <v>1</v>
      </c>
      <c r="R14" s="82">
        <f t="shared" si="1"/>
        <v>0</v>
      </c>
      <c r="S14" s="82">
        <f t="shared" si="2"/>
        <v>0</v>
      </c>
      <c r="T14" s="82">
        <f t="shared" si="3"/>
        <v>0</v>
      </c>
      <c r="U14" s="82">
        <f t="shared" si="4"/>
        <v>0</v>
      </c>
    </row>
    <row r="15" spans="1:21" s="83" customFormat="1" ht="27" customHeight="1">
      <c r="A15" s="81">
        <v>8</v>
      </c>
      <c r="B15" s="135">
        <v>8</v>
      </c>
      <c r="C15" s="132" t="s">
        <v>226</v>
      </c>
      <c r="D15" s="102"/>
      <c r="E15" s="102" t="s">
        <v>258</v>
      </c>
      <c r="F15" s="102" t="s">
        <v>259</v>
      </c>
      <c r="G15" s="102"/>
      <c r="H15" s="77" t="s">
        <v>227</v>
      </c>
      <c r="I15" s="131" t="s">
        <v>228</v>
      </c>
      <c r="J15" s="185"/>
      <c r="K15" s="102"/>
      <c r="L15" s="102"/>
      <c r="M15" s="102"/>
      <c r="N15" s="77" t="s">
        <v>260</v>
      </c>
      <c r="O15" s="104" t="s">
        <v>229</v>
      </c>
      <c r="P15" s="102" t="s">
        <v>189</v>
      </c>
      <c r="Q15" s="113">
        <f t="shared" si="0"/>
        <v>1</v>
      </c>
      <c r="R15" s="82">
        <f t="shared" si="1"/>
        <v>0</v>
      </c>
      <c r="S15" s="82">
        <f t="shared" si="2"/>
        <v>1</v>
      </c>
      <c r="T15" s="82">
        <f t="shared" si="3"/>
        <v>0</v>
      </c>
      <c r="U15" s="82">
        <f t="shared" si="4"/>
        <v>0</v>
      </c>
    </row>
    <row r="16" spans="1:21" s="83" customFormat="1" ht="27" customHeight="1">
      <c r="A16" s="81">
        <v>9</v>
      </c>
      <c r="B16" s="135">
        <v>9</v>
      </c>
      <c r="C16" s="183" t="s">
        <v>139</v>
      </c>
      <c r="D16" s="184" t="s">
        <v>112</v>
      </c>
      <c r="E16" s="198" t="s">
        <v>258</v>
      </c>
      <c r="F16" s="198" t="s">
        <v>259</v>
      </c>
      <c r="G16" s="184" t="s">
        <v>141</v>
      </c>
      <c r="H16" s="77" t="s">
        <v>260</v>
      </c>
      <c r="I16" s="183" t="s">
        <v>140</v>
      </c>
      <c r="K16" s="77"/>
      <c r="L16" s="102"/>
      <c r="M16" s="102"/>
      <c r="N16" s="77" t="s">
        <v>260</v>
      </c>
      <c r="O16" s="104" t="s">
        <v>141</v>
      </c>
      <c r="P16" s="102" t="s">
        <v>152</v>
      </c>
      <c r="Q16" s="113">
        <f t="shared" si="0"/>
        <v>1</v>
      </c>
      <c r="R16" s="82">
        <f t="shared" si="1"/>
        <v>0</v>
      </c>
      <c r="S16" s="82">
        <f t="shared" si="2"/>
        <v>0</v>
      </c>
      <c r="T16" s="82">
        <f t="shared" si="3"/>
        <v>1</v>
      </c>
      <c r="U16" s="82">
        <f t="shared" si="4"/>
        <v>0</v>
      </c>
    </row>
    <row r="17" spans="1:21" s="83" customFormat="1" ht="27" customHeight="1">
      <c r="A17" s="81">
        <v>10</v>
      </c>
      <c r="B17" s="135">
        <v>10</v>
      </c>
      <c r="C17" s="132" t="s">
        <v>155</v>
      </c>
      <c r="D17" s="132"/>
      <c r="E17" s="198" t="s">
        <v>258</v>
      </c>
      <c r="F17" s="198" t="s">
        <v>259</v>
      </c>
      <c r="G17" s="132"/>
      <c r="H17" s="77" t="s">
        <v>260</v>
      </c>
      <c r="I17" s="132" t="s">
        <v>156</v>
      </c>
      <c r="K17" s="186"/>
      <c r="L17" s="102"/>
      <c r="M17" s="102"/>
      <c r="N17" s="77" t="s">
        <v>260</v>
      </c>
      <c r="O17" s="104" t="s">
        <v>157</v>
      </c>
      <c r="P17" s="102" t="s">
        <v>152</v>
      </c>
      <c r="Q17" s="113">
        <f t="shared" si="0"/>
        <v>1</v>
      </c>
      <c r="R17" s="82">
        <f t="shared" si="1"/>
        <v>0</v>
      </c>
      <c r="S17" s="82">
        <f t="shared" si="2"/>
        <v>0</v>
      </c>
      <c r="T17" s="82">
        <f t="shared" si="3"/>
        <v>1</v>
      </c>
      <c r="U17" s="82">
        <f t="shared" si="4"/>
        <v>0</v>
      </c>
    </row>
    <row r="18" spans="1:21" s="83" customFormat="1" ht="27" customHeight="1">
      <c r="A18" s="81">
        <v>11</v>
      </c>
      <c r="B18" s="135">
        <v>11</v>
      </c>
      <c r="C18" s="132" t="s">
        <v>230</v>
      </c>
      <c r="D18" s="102"/>
      <c r="E18" s="102" t="s">
        <v>258</v>
      </c>
      <c r="F18" s="102" t="s">
        <v>259</v>
      </c>
      <c r="G18" s="102"/>
      <c r="H18" s="102" t="s">
        <v>231</v>
      </c>
      <c r="I18" s="132" t="s">
        <v>232</v>
      </c>
      <c r="J18" s="102"/>
      <c r="K18" s="102"/>
      <c r="L18" s="102"/>
      <c r="M18" s="102"/>
      <c r="N18" s="77" t="s">
        <v>231</v>
      </c>
      <c r="O18" s="104" t="s">
        <v>233</v>
      </c>
      <c r="P18" s="102" t="s">
        <v>129</v>
      </c>
      <c r="Q18" s="113">
        <f t="shared" si="0"/>
        <v>1</v>
      </c>
      <c r="R18" s="82">
        <f t="shared" si="1"/>
        <v>1</v>
      </c>
      <c r="S18" s="82">
        <f t="shared" si="2"/>
        <v>0</v>
      </c>
      <c r="T18" s="82">
        <f t="shared" si="3"/>
        <v>0</v>
      </c>
      <c r="U18" s="82">
        <f t="shared" si="4"/>
        <v>0</v>
      </c>
    </row>
    <row r="19" spans="1:21" s="83" customFormat="1" ht="27" customHeight="1">
      <c r="A19" s="81">
        <v>12</v>
      </c>
      <c r="B19" s="135">
        <v>12</v>
      </c>
      <c r="C19" s="79" t="s">
        <v>158</v>
      </c>
      <c r="D19" s="77" t="s">
        <v>227</v>
      </c>
      <c r="E19" s="199" t="s">
        <v>258</v>
      </c>
      <c r="F19" s="198" t="s">
        <v>159</v>
      </c>
      <c r="G19" s="77" t="s">
        <v>229</v>
      </c>
      <c r="H19" s="77" t="s">
        <v>260</v>
      </c>
      <c r="I19" s="79" t="s">
        <v>160</v>
      </c>
      <c r="J19" s="132"/>
      <c r="K19" s="77"/>
      <c r="L19" s="102" t="s">
        <v>161</v>
      </c>
      <c r="M19" s="102"/>
      <c r="N19" s="77" t="s">
        <v>260</v>
      </c>
      <c r="O19" s="104" t="s">
        <v>162</v>
      </c>
      <c r="P19" s="102" t="s">
        <v>163</v>
      </c>
      <c r="Q19" s="113">
        <f t="shared" si="0"/>
        <v>1</v>
      </c>
      <c r="R19" s="82">
        <f t="shared" si="1"/>
        <v>1</v>
      </c>
      <c r="S19" s="82">
        <f t="shared" si="2"/>
        <v>1</v>
      </c>
      <c r="T19" s="82">
        <f t="shared" si="3"/>
        <v>0</v>
      </c>
      <c r="U19" s="82">
        <f t="shared" si="4"/>
        <v>0</v>
      </c>
    </row>
    <row r="20" spans="1:21" s="83" customFormat="1" ht="27" customHeight="1">
      <c r="A20" s="81">
        <v>13</v>
      </c>
      <c r="B20" s="135">
        <v>14</v>
      </c>
      <c r="C20" s="132" t="s">
        <v>164</v>
      </c>
      <c r="D20" s="132"/>
      <c r="E20" s="198" t="s">
        <v>258</v>
      </c>
      <c r="F20" s="198" t="s">
        <v>259</v>
      </c>
      <c r="G20" s="132"/>
      <c r="H20" s="77" t="s">
        <v>260</v>
      </c>
      <c r="I20" s="132" t="s">
        <v>165</v>
      </c>
      <c r="J20" s="132"/>
      <c r="K20" s="77"/>
      <c r="L20" s="102" t="s">
        <v>166</v>
      </c>
      <c r="M20" s="102"/>
      <c r="N20" s="77" t="s">
        <v>260</v>
      </c>
      <c r="O20" s="104" t="s">
        <v>167</v>
      </c>
      <c r="P20" s="102" t="s">
        <v>168</v>
      </c>
      <c r="Q20" s="113">
        <f t="shared" si="0"/>
        <v>1</v>
      </c>
      <c r="R20" s="82">
        <f t="shared" si="1"/>
        <v>1</v>
      </c>
      <c r="S20" s="82">
        <f t="shared" si="2"/>
        <v>0</v>
      </c>
      <c r="T20" s="82">
        <f t="shared" si="3"/>
        <v>1</v>
      </c>
      <c r="U20" s="82">
        <f t="shared" si="4"/>
        <v>0</v>
      </c>
    </row>
    <row r="21" spans="1:21" s="83" customFormat="1" ht="27" customHeight="1">
      <c r="A21" s="81">
        <v>14</v>
      </c>
      <c r="B21" s="135">
        <v>15</v>
      </c>
      <c r="C21" s="132" t="s">
        <v>238</v>
      </c>
      <c r="D21" s="102"/>
      <c r="E21" s="104" t="s">
        <v>258</v>
      </c>
      <c r="F21" s="102" t="s">
        <v>259</v>
      </c>
      <c r="G21" s="102"/>
      <c r="H21" s="102" t="s">
        <v>235</v>
      </c>
      <c r="I21" s="132" t="s">
        <v>239</v>
      </c>
      <c r="J21" s="102"/>
      <c r="K21" s="102"/>
      <c r="L21" s="102"/>
      <c r="M21" s="102"/>
      <c r="N21" s="77" t="s">
        <v>235</v>
      </c>
      <c r="O21" s="104" t="s">
        <v>240</v>
      </c>
      <c r="P21" s="102" t="s">
        <v>189</v>
      </c>
      <c r="Q21" s="113">
        <f t="shared" si="0"/>
        <v>1</v>
      </c>
      <c r="R21" s="82">
        <f t="shared" si="1"/>
        <v>0</v>
      </c>
      <c r="S21" s="82">
        <f t="shared" si="2"/>
        <v>1</v>
      </c>
      <c r="T21" s="82">
        <f t="shared" si="3"/>
        <v>0</v>
      </c>
      <c r="U21" s="82">
        <f t="shared" si="4"/>
        <v>0</v>
      </c>
    </row>
    <row r="22" spans="1:21" s="83" customFormat="1" ht="27" customHeight="1">
      <c r="A22" s="81">
        <v>15</v>
      </c>
      <c r="B22" s="135">
        <v>16</v>
      </c>
      <c r="C22" s="131" t="s">
        <v>169</v>
      </c>
      <c r="D22" s="102"/>
      <c r="E22" s="199" t="s">
        <v>258</v>
      </c>
      <c r="F22" s="198" t="s">
        <v>170</v>
      </c>
      <c r="G22" s="102"/>
      <c r="H22" s="77" t="s">
        <v>260</v>
      </c>
      <c r="I22" s="102" t="s">
        <v>171</v>
      </c>
      <c r="J22" s="132"/>
      <c r="K22" s="102"/>
      <c r="L22" s="102" t="s">
        <v>172</v>
      </c>
      <c r="M22" s="102"/>
      <c r="N22" s="77" t="s">
        <v>260</v>
      </c>
      <c r="O22" s="104" t="s">
        <v>173</v>
      </c>
      <c r="P22" s="102" t="s">
        <v>129</v>
      </c>
      <c r="Q22" s="113">
        <f t="shared" si="0"/>
        <v>1</v>
      </c>
      <c r="R22" s="82">
        <f t="shared" si="1"/>
        <v>1</v>
      </c>
      <c r="S22" s="82">
        <f t="shared" si="2"/>
        <v>0</v>
      </c>
      <c r="T22" s="82">
        <f t="shared" si="3"/>
        <v>0</v>
      </c>
      <c r="U22" s="82">
        <f t="shared" si="4"/>
        <v>0</v>
      </c>
    </row>
    <row r="23" spans="1:21" s="83" customFormat="1" ht="27" customHeight="1">
      <c r="A23" s="81">
        <v>16</v>
      </c>
      <c r="B23" s="135">
        <v>17</v>
      </c>
      <c r="C23" s="131" t="s">
        <v>174</v>
      </c>
      <c r="D23" s="102"/>
      <c r="E23" s="199" t="s">
        <v>258</v>
      </c>
      <c r="F23" s="198" t="s">
        <v>259</v>
      </c>
      <c r="G23" s="102"/>
      <c r="H23" s="77" t="s">
        <v>260</v>
      </c>
      <c r="I23" s="132" t="s">
        <v>175</v>
      </c>
      <c r="J23" s="102"/>
      <c r="K23" s="104"/>
      <c r="L23" s="102"/>
      <c r="M23" s="102"/>
      <c r="N23" s="77" t="s">
        <v>260</v>
      </c>
      <c r="O23" s="102" t="s">
        <v>176</v>
      </c>
      <c r="P23" s="102" t="s">
        <v>152</v>
      </c>
      <c r="Q23" s="113">
        <f t="shared" si="0"/>
        <v>1</v>
      </c>
      <c r="R23" s="82">
        <f t="shared" si="1"/>
        <v>0</v>
      </c>
      <c r="S23" s="82">
        <f t="shared" si="2"/>
        <v>0</v>
      </c>
      <c r="T23" s="82">
        <f t="shared" si="3"/>
        <v>1</v>
      </c>
      <c r="U23" s="82">
        <f t="shared" si="4"/>
        <v>0</v>
      </c>
    </row>
    <row r="24" spans="1:21" s="83" customFormat="1" ht="27" customHeight="1">
      <c r="A24" s="81">
        <v>17</v>
      </c>
      <c r="B24" s="135">
        <v>18</v>
      </c>
      <c r="C24" s="132" t="s">
        <v>177</v>
      </c>
      <c r="D24" s="102"/>
      <c r="E24" s="104" t="s">
        <v>258</v>
      </c>
      <c r="F24" s="102" t="s">
        <v>259</v>
      </c>
      <c r="G24" s="102"/>
      <c r="H24" s="77" t="s">
        <v>260</v>
      </c>
      <c r="I24" s="132" t="s">
        <v>178</v>
      </c>
      <c r="J24" s="102"/>
      <c r="K24" s="102"/>
      <c r="L24" s="102"/>
      <c r="M24" s="102"/>
      <c r="N24" s="77" t="s">
        <v>260</v>
      </c>
      <c r="O24" s="104" t="s">
        <v>179</v>
      </c>
      <c r="P24" s="102" t="s">
        <v>180</v>
      </c>
      <c r="Q24" s="113">
        <f t="shared" si="0"/>
        <v>1</v>
      </c>
      <c r="R24" s="82">
        <f t="shared" si="1"/>
        <v>0</v>
      </c>
      <c r="S24" s="82">
        <f t="shared" si="2"/>
        <v>0</v>
      </c>
      <c r="T24" s="82">
        <f t="shared" si="3"/>
        <v>0</v>
      </c>
      <c r="U24" s="82">
        <f t="shared" si="4"/>
        <v>1</v>
      </c>
    </row>
    <row r="25" spans="1:21" s="83" customFormat="1" ht="27" customHeight="1">
      <c r="A25" s="81">
        <v>18</v>
      </c>
      <c r="B25" s="135">
        <v>19</v>
      </c>
      <c r="C25" s="131" t="s">
        <v>181</v>
      </c>
      <c r="D25" s="102"/>
      <c r="E25" s="104" t="s">
        <v>258</v>
      </c>
      <c r="F25" s="102" t="s">
        <v>182</v>
      </c>
      <c r="G25" s="102"/>
      <c r="H25" s="77" t="s">
        <v>260</v>
      </c>
      <c r="I25" s="131" t="s">
        <v>183</v>
      </c>
      <c r="J25" s="102"/>
      <c r="K25" s="102"/>
      <c r="L25" s="102" t="s">
        <v>184</v>
      </c>
      <c r="M25" s="102"/>
      <c r="N25" s="77" t="s">
        <v>260</v>
      </c>
      <c r="O25" s="104" t="s">
        <v>185</v>
      </c>
      <c r="P25" s="102" t="s">
        <v>84</v>
      </c>
      <c r="Q25" s="113">
        <f t="shared" si="0"/>
        <v>1</v>
      </c>
      <c r="R25" s="82">
        <f t="shared" si="1"/>
        <v>0</v>
      </c>
      <c r="S25" s="82">
        <f t="shared" si="2"/>
        <v>0</v>
      </c>
      <c r="T25" s="82">
        <f t="shared" si="3"/>
        <v>0</v>
      </c>
      <c r="U25" s="82">
        <f t="shared" si="4"/>
        <v>0</v>
      </c>
    </row>
    <row r="26" spans="1:21" s="83" customFormat="1" ht="27" customHeight="1">
      <c r="A26" s="81">
        <v>19</v>
      </c>
      <c r="B26" s="135">
        <v>20</v>
      </c>
      <c r="C26" s="132" t="s">
        <v>186</v>
      </c>
      <c r="D26" s="102"/>
      <c r="E26" s="104" t="s">
        <v>258</v>
      </c>
      <c r="F26" s="102" t="s">
        <v>259</v>
      </c>
      <c r="G26" s="102"/>
      <c r="H26" s="77" t="s">
        <v>260</v>
      </c>
      <c r="I26" s="132" t="s">
        <v>187</v>
      </c>
      <c r="J26" s="102"/>
      <c r="K26" s="102"/>
      <c r="L26" s="102"/>
      <c r="M26" s="102"/>
      <c r="N26" s="77" t="s">
        <v>260</v>
      </c>
      <c r="O26" s="104" t="s">
        <v>188</v>
      </c>
      <c r="P26" s="102" t="s">
        <v>189</v>
      </c>
      <c r="Q26" s="113">
        <f t="shared" si="0"/>
        <v>1</v>
      </c>
      <c r="R26" s="82">
        <f t="shared" si="1"/>
        <v>0</v>
      </c>
      <c r="S26" s="82">
        <f t="shared" si="2"/>
        <v>1</v>
      </c>
      <c r="T26" s="82">
        <f t="shared" si="3"/>
        <v>0</v>
      </c>
      <c r="U26" s="82">
        <f t="shared" si="4"/>
        <v>0</v>
      </c>
    </row>
    <row r="27" spans="1:21" s="83" customFormat="1" ht="27" customHeight="1">
      <c r="A27" s="81">
        <v>20</v>
      </c>
      <c r="B27" s="135">
        <v>21</v>
      </c>
      <c r="C27" s="182" t="s">
        <v>190</v>
      </c>
      <c r="D27" s="102"/>
      <c r="E27" s="104" t="s">
        <v>258</v>
      </c>
      <c r="F27" s="102" t="s">
        <v>191</v>
      </c>
      <c r="G27" s="102"/>
      <c r="H27" s="77" t="s">
        <v>260</v>
      </c>
      <c r="I27" s="132" t="s">
        <v>192</v>
      </c>
      <c r="J27" s="102"/>
      <c r="K27" s="102"/>
      <c r="L27" s="102" t="s">
        <v>193</v>
      </c>
      <c r="M27" s="102"/>
      <c r="N27" s="77" t="s">
        <v>260</v>
      </c>
      <c r="O27" s="104" t="s">
        <v>194</v>
      </c>
      <c r="P27" s="102" t="s">
        <v>84</v>
      </c>
      <c r="Q27" s="113">
        <f t="shared" si="0"/>
        <v>1</v>
      </c>
      <c r="R27" s="82">
        <f t="shared" si="1"/>
        <v>0</v>
      </c>
      <c r="S27" s="82">
        <f t="shared" si="2"/>
        <v>0</v>
      </c>
      <c r="T27" s="82">
        <f t="shared" si="3"/>
        <v>0</v>
      </c>
      <c r="U27" s="82">
        <f t="shared" si="4"/>
        <v>0</v>
      </c>
    </row>
    <row r="28" spans="1:21" s="83" customFormat="1" ht="27" customHeight="1">
      <c r="A28" s="81">
        <v>21</v>
      </c>
      <c r="B28" s="135">
        <v>22</v>
      </c>
      <c r="C28" s="182" t="s">
        <v>195</v>
      </c>
      <c r="D28" s="102"/>
      <c r="E28" s="104" t="s">
        <v>258</v>
      </c>
      <c r="F28" s="102" t="s">
        <v>259</v>
      </c>
      <c r="G28" s="102"/>
      <c r="H28" s="77" t="s">
        <v>260</v>
      </c>
      <c r="I28" s="132" t="s">
        <v>196</v>
      </c>
      <c r="J28" s="102"/>
      <c r="K28" s="102"/>
      <c r="L28" s="102"/>
      <c r="M28" s="102"/>
      <c r="N28" s="77" t="s">
        <v>260</v>
      </c>
      <c r="O28" s="104" t="s">
        <v>197</v>
      </c>
      <c r="P28" s="102" t="s">
        <v>257</v>
      </c>
      <c r="Q28" s="113">
        <f t="shared" si="0"/>
        <v>1</v>
      </c>
      <c r="R28" s="82">
        <f t="shared" si="1"/>
        <v>1</v>
      </c>
      <c r="S28" s="82">
        <f t="shared" si="2"/>
        <v>1</v>
      </c>
      <c r="T28" s="82">
        <f t="shared" si="3"/>
        <v>0</v>
      </c>
      <c r="U28" s="82">
        <f t="shared" si="4"/>
        <v>1</v>
      </c>
    </row>
    <row r="29" spans="1:21" s="83" customFormat="1" ht="27" customHeight="1">
      <c r="A29" s="81">
        <v>22</v>
      </c>
      <c r="B29" s="135">
        <v>23</v>
      </c>
      <c r="C29" s="131" t="s">
        <v>198</v>
      </c>
      <c r="D29" s="102"/>
      <c r="E29" s="104" t="s">
        <v>258</v>
      </c>
      <c r="F29" s="102" t="s">
        <v>259</v>
      </c>
      <c r="G29" s="102"/>
      <c r="H29" s="77" t="s">
        <v>260</v>
      </c>
      <c r="I29" s="131" t="s">
        <v>199</v>
      </c>
      <c r="J29" s="102"/>
      <c r="K29" s="104"/>
      <c r="L29" s="102"/>
      <c r="M29" s="102"/>
      <c r="N29" s="77" t="s">
        <v>260</v>
      </c>
      <c r="O29" s="104" t="s">
        <v>200</v>
      </c>
      <c r="P29" s="102" t="s">
        <v>180</v>
      </c>
      <c r="Q29" s="113">
        <f t="shared" si="0"/>
        <v>1</v>
      </c>
      <c r="R29" s="82">
        <f t="shared" si="1"/>
        <v>0</v>
      </c>
      <c r="S29" s="82">
        <f t="shared" si="2"/>
        <v>0</v>
      </c>
      <c r="T29" s="82">
        <f t="shared" si="3"/>
        <v>0</v>
      </c>
      <c r="U29" s="82">
        <f t="shared" si="4"/>
        <v>1</v>
      </c>
    </row>
    <row r="30" spans="1:21" s="83" customFormat="1" ht="27" customHeight="1">
      <c r="A30" s="81">
        <v>23</v>
      </c>
      <c r="B30" s="135">
        <v>24</v>
      </c>
      <c r="C30" s="182" t="s">
        <v>241</v>
      </c>
      <c r="D30" s="102"/>
      <c r="E30" s="104" t="s">
        <v>258</v>
      </c>
      <c r="F30" s="102" t="s">
        <v>259</v>
      </c>
      <c r="G30" s="102"/>
      <c r="H30" s="77" t="s">
        <v>260</v>
      </c>
      <c r="I30" s="182" t="s">
        <v>242</v>
      </c>
      <c r="J30" s="102"/>
      <c r="K30" s="102"/>
      <c r="L30" s="102"/>
      <c r="M30" s="102"/>
      <c r="N30" s="77" t="s">
        <v>260</v>
      </c>
      <c r="O30" s="104" t="s">
        <v>132</v>
      </c>
      <c r="P30" s="102" t="s">
        <v>152</v>
      </c>
      <c r="Q30" s="113">
        <f t="shared" si="0"/>
        <v>1</v>
      </c>
      <c r="R30" s="82">
        <f t="shared" si="1"/>
        <v>0</v>
      </c>
      <c r="S30" s="82">
        <f t="shared" si="2"/>
        <v>0</v>
      </c>
      <c r="T30" s="82">
        <f t="shared" si="3"/>
        <v>1</v>
      </c>
      <c r="U30" s="82">
        <f t="shared" si="4"/>
        <v>0</v>
      </c>
    </row>
    <row r="31" spans="1:21" s="83" customFormat="1" ht="27" customHeight="1">
      <c r="A31" s="81">
        <v>24</v>
      </c>
      <c r="B31" s="135">
        <v>25</v>
      </c>
      <c r="C31" s="131" t="s">
        <v>201</v>
      </c>
      <c r="D31" s="102"/>
      <c r="E31" s="102" t="s">
        <v>258</v>
      </c>
      <c r="F31" s="102" t="s">
        <v>259</v>
      </c>
      <c r="G31" s="102"/>
      <c r="H31" s="102" t="s">
        <v>202</v>
      </c>
      <c r="I31" s="131" t="s">
        <v>203</v>
      </c>
      <c r="J31" s="102"/>
      <c r="K31" s="102"/>
      <c r="L31" s="102"/>
      <c r="M31" s="102"/>
      <c r="N31" s="102" t="s">
        <v>202</v>
      </c>
      <c r="O31" s="104" t="s">
        <v>200</v>
      </c>
      <c r="P31" s="102" t="s">
        <v>180</v>
      </c>
      <c r="Q31" s="113">
        <f t="shared" si="0"/>
        <v>1</v>
      </c>
      <c r="R31" s="82">
        <f t="shared" si="1"/>
        <v>0</v>
      </c>
      <c r="S31" s="82">
        <f t="shared" si="2"/>
        <v>0</v>
      </c>
      <c r="T31" s="82">
        <f t="shared" si="3"/>
        <v>0</v>
      </c>
      <c r="U31" s="82">
        <f t="shared" si="4"/>
        <v>1</v>
      </c>
    </row>
    <row r="32" spans="1:21" s="83" customFormat="1" ht="27" customHeight="1">
      <c r="A32" s="81">
        <v>25</v>
      </c>
      <c r="B32" s="135">
        <v>26</v>
      </c>
      <c r="C32" s="132" t="s">
        <v>204</v>
      </c>
      <c r="D32" s="102"/>
      <c r="E32" s="104" t="s">
        <v>258</v>
      </c>
      <c r="F32" s="102" t="s">
        <v>259</v>
      </c>
      <c r="G32" s="102"/>
      <c r="H32" s="102" t="s">
        <v>205</v>
      </c>
      <c r="I32" s="132" t="s">
        <v>206</v>
      </c>
      <c r="J32" s="102"/>
      <c r="K32" s="102"/>
      <c r="L32" s="102"/>
      <c r="M32" s="102"/>
      <c r="N32" s="77" t="s">
        <v>260</v>
      </c>
      <c r="O32" s="104" t="s">
        <v>194</v>
      </c>
      <c r="P32" s="102" t="s">
        <v>180</v>
      </c>
      <c r="Q32" s="113">
        <f t="shared" si="0"/>
        <v>1</v>
      </c>
      <c r="R32" s="82">
        <f t="shared" si="1"/>
        <v>0</v>
      </c>
      <c r="S32" s="82">
        <f t="shared" si="2"/>
        <v>0</v>
      </c>
      <c r="T32" s="82">
        <f t="shared" si="3"/>
        <v>0</v>
      </c>
      <c r="U32" s="82">
        <f t="shared" si="4"/>
        <v>1</v>
      </c>
    </row>
    <row r="33" spans="1:21" s="83" customFormat="1" ht="27" customHeight="1">
      <c r="A33" s="81">
        <v>26</v>
      </c>
      <c r="B33" s="135">
        <v>27</v>
      </c>
      <c r="C33" s="132" t="s">
        <v>207</v>
      </c>
      <c r="D33" s="102"/>
      <c r="E33" s="102" t="s">
        <v>258</v>
      </c>
      <c r="F33" s="102" t="s">
        <v>259</v>
      </c>
      <c r="G33" s="102"/>
      <c r="H33" s="102" t="s">
        <v>208</v>
      </c>
      <c r="I33" s="132" t="s">
        <v>209</v>
      </c>
      <c r="J33" s="102"/>
      <c r="K33" s="102"/>
      <c r="L33" s="102"/>
      <c r="M33" s="102"/>
      <c r="N33" s="102" t="s">
        <v>208</v>
      </c>
      <c r="O33" s="102" t="s">
        <v>210</v>
      </c>
      <c r="P33" s="102" t="s">
        <v>180</v>
      </c>
      <c r="Q33" s="113">
        <f t="shared" si="0"/>
        <v>1</v>
      </c>
      <c r="R33" s="82">
        <f t="shared" si="1"/>
        <v>0</v>
      </c>
      <c r="S33" s="82">
        <f t="shared" si="2"/>
        <v>0</v>
      </c>
      <c r="T33" s="82">
        <f t="shared" si="3"/>
        <v>0</v>
      </c>
      <c r="U33" s="82">
        <f t="shared" si="4"/>
        <v>1</v>
      </c>
    </row>
    <row r="34" spans="1:21" ht="27" customHeight="1">
      <c r="A34" s="81">
        <v>27</v>
      </c>
      <c r="B34" s="135">
        <v>28</v>
      </c>
      <c r="C34" s="132" t="s">
        <v>211</v>
      </c>
      <c r="D34" s="102"/>
      <c r="E34" s="104" t="s">
        <v>258</v>
      </c>
      <c r="F34" s="102" t="s">
        <v>259</v>
      </c>
      <c r="G34" s="102"/>
      <c r="H34" s="77" t="s">
        <v>260</v>
      </c>
      <c r="I34" s="131" t="s">
        <v>212</v>
      </c>
      <c r="J34" s="102"/>
      <c r="K34" s="102"/>
      <c r="L34" s="102"/>
      <c r="M34" s="102"/>
      <c r="N34" s="77" t="s">
        <v>260</v>
      </c>
      <c r="O34" s="104" t="s">
        <v>213</v>
      </c>
      <c r="P34" s="102" t="s">
        <v>180</v>
      </c>
      <c r="Q34" s="113">
        <f t="shared" si="0"/>
        <v>1</v>
      </c>
      <c r="R34" s="82">
        <f t="shared" si="1"/>
        <v>0</v>
      </c>
      <c r="S34" s="82">
        <f t="shared" si="2"/>
        <v>0</v>
      </c>
      <c r="T34" s="82">
        <f t="shared" si="3"/>
        <v>0</v>
      </c>
      <c r="U34" s="82">
        <f t="shared" si="4"/>
        <v>1</v>
      </c>
    </row>
    <row r="35" spans="1:21" ht="27" customHeight="1">
      <c r="A35" s="81">
        <v>28</v>
      </c>
      <c r="B35" s="135">
        <v>29</v>
      </c>
      <c r="C35" s="132" t="s">
        <v>243</v>
      </c>
      <c r="D35" s="102"/>
      <c r="E35" s="102" t="s">
        <v>258</v>
      </c>
      <c r="F35" s="102" t="s">
        <v>259</v>
      </c>
      <c r="G35" s="102"/>
      <c r="H35" s="77" t="s">
        <v>260</v>
      </c>
      <c r="I35" s="132" t="s">
        <v>244</v>
      </c>
      <c r="J35" s="102"/>
      <c r="K35" s="102"/>
      <c r="L35" s="102"/>
      <c r="M35" s="102"/>
      <c r="N35" s="77" t="s">
        <v>260</v>
      </c>
      <c r="O35" s="104" t="s">
        <v>245</v>
      </c>
      <c r="P35" s="102" t="s">
        <v>129</v>
      </c>
      <c r="Q35" s="113">
        <f t="shared" si="0"/>
        <v>1</v>
      </c>
      <c r="R35" s="82">
        <f t="shared" si="1"/>
        <v>1</v>
      </c>
      <c r="S35" s="82">
        <f t="shared" si="2"/>
        <v>0</v>
      </c>
      <c r="T35" s="82">
        <f t="shared" si="3"/>
        <v>0</v>
      </c>
      <c r="U35" s="82">
        <f t="shared" si="4"/>
        <v>0</v>
      </c>
    </row>
    <row r="36" spans="1:21" ht="27" customHeight="1">
      <c r="A36" s="81">
        <v>29</v>
      </c>
      <c r="B36" s="135">
        <v>30</v>
      </c>
      <c r="C36" s="132" t="s">
        <v>214</v>
      </c>
      <c r="D36" s="102"/>
      <c r="E36" s="104" t="s">
        <v>258</v>
      </c>
      <c r="F36" s="102" t="s">
        <v>259</v>
      </c>
      <c r="G36" s="102"/>
      <c r="H36" s="102" t="s">
        <v>215</v>
      </c>
      <c r="I36" s="132" t="s">
        <v>216</v>
      </c>
      <c r="J36" s="102"/>
      <c r="K36" s="104"/>
      <c r="L36" s="102"/>
      <c r="M36" s="102"/>
      <c r="N36" s="77" t="s">
        <v>215</v>
      </c>
      <c r="O36" s="104" t="s">
        <v>125</v>
      </c>
      <c r="P36" s="102" t="s">
        <v>217</v>
      </c>
      <c r="Q36" s="113">
        <f t="shared" si="0"/>
        <v>1</v>
      </c>
      <c r="R36" s="82">
        <f t="shared" si="1"/>
        <v>0</v>
      </c>
      <c r="S36" s="82">
        <f t="shared" si="2"/>
        <v>0</v>
      </c>
      <c r="T36" s="82">
        <f t="shared" si="3"/>
        <v>1</v>
      </c>
      <c r="U36" s="82">
        <f t="shared" si="4"/>
        <v>1</v>
      </c>
    </row>
    <row r="37" spans="1:21" ht="27" customHeight="1">
      <c r="A37" s="81">
        <v>30</v>
      </c>
      <c r="B37" s="135">
        <v>31</v>
      </c>
      <c r="C37" s="132" t="s">
        <v>218</v>
      </c>
      <c r="D37" s="102"/>
      <c r="E37" s="102" t="s">
        <v>258</v>
      </c>
      <c r="F37" s="102" t="s">
        <v>259</v>
      </c>
      <c r="G37" s="102"/>
      <c r="H37" s="77" t="s">
        <v>260</v>
      </c>
      <c r="I37" s="132" t="s">
        <v>219</v>
      </c>
      <c r="J37" s="102"/>
      <c r="K37" s="102"/>
      <c r="L37" s="102"/>
      <c r="M37" s="102"/>
      <c r="N37" s="77" t="s">
        <v>260</v>
      </c>
      <c r="O37" s="102" t="s">
        <v>179</v>
      </c>
      <c r="P37" s="102" t="s">
        <v>84</v>
      </c>
      <c r="Q37" s="113">
        <f t="shared" si="0"/>
        <v>1</v>
      </c>
      <c r="R37" s="82">
        <f t="shared" si="1"/>
        <v>0</v>
      </c>
      <c r="S37" s="82">
        <f t="shared" si="2"/>
        <v>0</v>
      </c>
      <c r="T37" s="82">
        <f t="shared" si="3"/>
        <v>0</v>
      </c>
      <c r="U37" s="82">
        <f t="shared" si="4"/>
        <v>0</v>
      </c>
    </row>
    <row r="38" spans="1:21" ht="27" customHeight="1">
      <c r="A38" s="81">
        <v>31</v>
      </c>
      <c r="B38" s="135">
        <v>32</v>
      </c>
      <c r="C38" s="132" t="s">
        <v>246</v>
      </c>
      <c r="D38" s="102"/>
      <c r="E38" s="104" t="s">
        <v>258</v>
      </c>
      <c r="F38" s="102" t="s">
        <v>259</v>
      </c>
      <c r="G38" s="102"/>
      <c r="H38" s="77" t="s">
        <v>260</v>
      </c>
      <c r="I38" s="132" t="s">
        <v>247</v>
      </c>
      <c r="J38" s="102"/>
      <c r="K38" s="102"/>
      <c r="L38" s="102"/>
      <c r="M38" s="102"/>
      <c r="N38" s="77" t="s">
        <v>260</v>
      </c>
      <c r="O38" s="104" t="s">
        <v>248</v>
      </c>
      <c r="P38" s="102" t="s">
        <v>84</v>
      </c>
      <c r="Q38" s="113">
        <f t="shared" si="0"/>
        <v>1</v>
      </c>
      <c r="R38" s="82">
        <f t="shared" si="1"/>
        <v>0</v>
      </c>
      <c r="S38" s="82">
        <f t="shared" si="2"/>
        <v>0</v>
      </c>
      <c r="T38" s="82">
        <f t="shared" si="3"/>
        <v>0</v>
      </c>
      <c r="U38" s="82">
        <f t="shared" si="4"/>
        <v>0</v>
      </c>
    </row>
    <row r="39" spans="1:21" ht="27" customHeight="1">
      <c r="A39" s="81">
        <v>32</v>
      </c>
      <c r="B39" s="135">
        <v>33</v>
      </c>
      <c r="C39" s="132" t="s">
        <v>250</v>
      </c>
      <c r="D39" s="102"/>
      <c r="E39" s="102" t="s">
        <v>258</v>
      </c>
      <c r="F39" s="102" t="s">
        <v>259</v>
      </c>
      <c r="G39" s="102"/>
      <c r="H39" s="77" t="s">
        <v>260</v>
      </c>
      <c r="I39" s="132" t="s">
        <v>251</v>
      </c>
      <c r="J39" s="102"/>
      <c r="K39" s="102"/>
      <c r="L39" s="102"/>
      <c r="M39" s="102"/>
      <c r="N39" s="77" t="s">
        <v>260</v>
      </c>
      <c r="O39" s="102" t="s">
        <v>252</v>
      </c>
      <c r="P39" s="102" t="s">
        <v>129</v>
      </c>
      <c r="Q39" s="113">
        <f t="shared" si="0"/>
        <v>1</v>
      </c>
      <c r="R39" s="82">
        <f t="shared" si="1"/>
        <v>1</v>
      </c>
      <c r="S39" s="82">
        <f t="shared" si="2"/>
        <v>0</v>
      </c>
      <c r="T39" s="82">
        <f t="shared" si="3"/>
        <v>0</v>
      </c>
      <c r="U39" s="82">
        <f t="shared" si="4"/>
        <v>0</v>
      </c>
    </row>
    <row r="40" spans="1:21" ht="27" customHeight="1" hidden="1">
      <c r="A40" s="81">
        <f aca="true" t="shared" si="5" ref="A40:A63">A39+1</f>
        <v>33</v>
      </c>
      <c r="B40" s="135"/>
      <c r="C40" s="132"/>
      <c r="D40" s="102"/>
      <c r="E40" s="104"/>
      <c r="F40" s="102"/>
      <c r="G40" s="102"/>
      <c r="H40" s="77"/>
      <c r="I40" s="132"/>
      <c r="J40" s="102"/>
      <c r="K40" s="102"/>
      <c r="L40" s="102"/>
      <c r="M40" s="102"/>
      <c r="N40" s="77"/>
      <c r="O40" s="104"/>
      <c r="P40" s="102"/>
      <c r="Q40" s="113">
        <f t="shared" si="0"/>
        <v>0</v>
      </c>
      <c r="R40" s="82">
        <f t="shared" si="1"/>
        <v>0</v>
      </c>
      <c r="S40" s="82">
        <f t="shared" si="2"/>
        <v>0</v>
      </c>
      <c r="T40" s="82">
        <f t="shared" si="3"/>
        <v>0</v>
      </c>
      <c r="U40" s="82">
        <f t="shared" si="4"/>
        <v>0</v>
      </c>
    </row>
    <row r="41" spans="1:21" ht="27" customHeight="1" hidden="1">
      <c r="A41" s="81">
        <f t="shared" si="5"/>
        <v>34</v>
      </c>
      <c r="B41" s="135"/>
      <c r="C41" s="132"/>
      <c r="D41" s="102"/>
      <c r="E41" s="104"/>
      <c r="F41" s="102"/>
      <c r="G41" s="102"/>
      <c r="H41" s="102"/>
      <c r="I41" s="132"/>
      <c r="J41" s="102"/>
      <c r="K41" s="102"/>
      <c r="L41" s="102"/>
      <c r="M41" s="102"/>
      <c r="N41" s="102"/>
      <c r="O41" s="104"/>
      <c r="P41" s="102"/>
      <c r="Q41" s="113">
        <f t="shared" si="0"/>
        <v>0</v>
      </c>
      <c r="R41" s="82">
        <f t="shared" si="1"/>
        <v>0</v>
      </c>
      <c r="S41" s="82">
        <f t="shared" si="2"/>
        <v>0</v>
      </c>
      <c r="T41" s="82">
        <f t="shared" si="3"/>
        <v>0</v>
      </c>
      <c r="U41" s="82">
        <f t="shared" si="4"/>
        <v>0</v>
      </c>
    </row>
    <row r="42" spans="1:21" ht="27" customHeight="1" hidden="1">
      <c r="A42" s="81">
        <f t="shared" si="5"/>
        <v>35</v>
      </c>
      <c r="B42" s="135"/>
      <c r="C42" s="132"/>
      <c r="D42" s="102"/>
      <c r="E42" s="104"/>
      <c r="F42" s="102"/>
      <c r="G42" s="102"/>
      <c r="H42" s="102"/>
      <c r="I42" s="132"/>
      <c r="J42" s="102"/>
      <c r="K42" s="102"/>
      <c r="L42" s="102"/>
      <c r="M42" s="102"/>
      <c r="N42" s="102"/>
      <c r="O42" s="104"/>
      <c r="P42" s="102"/>
      <c r="Q42" s="113">
        <f t="shared" si="0"/>
        <v>0</v>
      </c>
      <c r="R42" s="82">
        <f t="shared" si="1"/>
        <v>0</v>
      </c>
      <c r="S42" s="82">
        <f t="shared" si="2"/>
        <v>0</v>
      </c>
      <c r="T42" s="82">
        <f t="shared" si="3"/>
        <v>0</v>
      </c>
      <c r="U42" s="82">
        <f t="shared" si="4"/>
        <v>0</v>
      </c>
    </row>
    <row r="43" spans="1:21" ht="27" customHeight="1" hidden="1">
      <c r="A43" s="81">
        <f t="shared" si="5"/>
        <v>36</v>
      </c>
      <c r="B43" s="135"/>
      <c r="C43" s="132"/>
      <c r="D43" s="102"/>
      <c r="E43" s="104"/>
      <c r="F43" s="102"/>
      <c r="G43" s="102"/>
      <c r="H43" s="77"/>
      <c r="I43" s="132"/>
      <c r="J43" s="102"/>
      <c r="K43" s="102"/>
      <c r="L43" s="102"/>
      <c r="M43" s="102"/>
      <c r="N43" s="77"/>
      <c r="O43" s="104"/>
      <c r="P43" s="102"/>
      <c r="Q43" s="113">
        <f t="shared" si="0"/>
        <v>0</v>
      </c>
      <c r="R43" s="82">
        <f t="shared" si="1"/>
        <v>0</v>
      </c>
      <c r="S43" s="82">
        <f t="shared" si="2"/>
        <v>0</v>
      </c>
      <c r="T43" s="82">
        <f t="shared" si="3"/>
        <v>0</v>
      </c>
      <c r="U43" s="82">
        <f t="shared" si="4"/>
        <v>0</v>
      </c>
    </row>
    <row r="44" spans="1:21" ht="27" customHeight="1" hidden="1">
      <c r="A44" s="81">
        <f t="shared" si="5"/>
        <v>37</v>
      </c>
      <c r="B44" s="135"/>
      <c r="C44" s="132"/>
      <c r="D44" s="102"/>
      <c r="E44" s="104"/>
      <c r="F44" s="102"/>
      <c r="G44" s="102"/>
      <c r="H44" s="102"/>
      <c r="I44" s="132"/>
      <c r="J44" s="102"/>
      <c r="K44" s="102"/>
      <c r="L44" s="102"/>
      <c r="M44" s="102"/>
      <c r="N44" s="102"/>
      <c r="O44" s="104"/>
      <c r="P44" s="102"/>
      <c r="Q44" s="113">
        <f t="shared" si="0"/>
        <v>0</v>
      </c>
      <c r="R44" s="82">
        <f t="shared" si="1"/>
        <v>0</v>
      </c>
      <c r="S44" s="82">
        <f t="shared" si="2"/>
        <v>0</v>
      </c>
      <c r="T44" s="82">
        <f t="shared" si="3"/>
        <v>0</v>
      </c>
      <c r="U44" s="82">
        <f t="shared" si="4"/>
        <v>0</v>
      </c>
    </row>
    <row r="45" spans="1:21" ht="27" customHeight="1" hidden="1">
      <c r="A45" s="81">
        <f t="shared" si="5"/>
        <v>38</v>
      </c>
      <c r="B45" s="135"/>
      <c r="C45" s="138"/>
      <c r="D45" s="102"/>
      <c r="E45" s="104"/>
      <c r="F45" s="102"/>
      <c r="G45" s="102"/>
      <c r="H45" s="77"/>
      <c r="I45" s="138"/>
      <c r="J45" s="102"/>
      <c r="K45" s="102"/>
      <c r="L45" s="102"/>
      <c r="M45" s="102"/>
      <c r="N45" s="77"/>
      <c r="O45" s="104"/>
      <c r="P45" s="102"/>
      <c r="Q45" s="113">
        <f t="shared" si="0"/>
        <v>0</v>
      </c>
      <c r="R45" s="82">
        <f t="shared" si="1"/>
        <v>0</v>
      </c>
      <c r="S45" s="82">
        <f t="shared" si="2"/>
        <v>0</v>
      </c>
      <c r="T45" s="82">
        <f t="shared" si="3"/>
        <v>0</v>
      </c>
      <c r="U45" s="82">
        <f t="shared" si="4"/>
        <v>0</v>
      </c>
    </row>
    <row r="46" spans="1:21" ht="27" customHeight="1" hidden="1">
      <c r="A46" s="81">
        <f t="shared" si="5"/>
        <v>39</v>
      </c>
      <c r="B46" s="136"/>
      <c r="C46" s="133"/>
      <c r="D46" s="102"/>
      <c r="E46" s="104"/>
      <c r="F46" s="102"/>
      <c r="G46" s="102"/>
      <c r="H46" s="102"/>
      <c r="I46" s="133"/>
      <c r="J46" s="102"/>
      <c r="K46" s="102"/>
      <c r="L46" s="102"/>
      <c r="M46" s="102"/>
      <c r="N46" s="102"/>
      <c r="O46" s="104"/>
      <c r="P46" s="102"/>
      <c r="Q46" s="113">
        <f t="shared" si="0"/>
        <v>0</v>
      </c>
      <c r="R46" s="82">
        <f t="shared" si="1"/>
        <v>0</v>
      </c>
      <c r="S46" s="82">
        <f t="shared" si="2"/>
        <v>0</v>
      </c>
      <c r="T46" s="82">
        <f t="shared" si="3"/>
        <v>0</v>
      </c>
      <c r="U46" s="82">
        <f t="shared" si="4"/>
        <v>0</v>
      </c>
    </row>
    <row r="47" spans="1:21" ht="27" customHeight="1" hidden="1">
      <c r="A47" s="81">
        <f t="shared" si="5"/>
        <v>40</v>
      </c>
      <c r="B47" s="136"/>
      <c r="C47" s="133"/>
      <c r="D47" s="102"/>
      <c r="E47" s="104"/>
      <c r="F47" s="102"/>
      <c r="G47" s="102"/>
      <c r="H47" s="102"/>
      <c r="I47" s="133"/>
      <c r="J47" s="102"/>
      <c r="K47" s="102"/>
      <c r="L47" s="102"/>
      <c r="M47" s="102"/>
      <c r="N47" s="77"/>
      <c r="O47" s="104"/>
      <c r="P47" s="102"/>
      <c r="Q47" s="113">
        <f t="shared" si="0"/>
        <v>0</v>
      </c>
      <c r="R47" s="82">
        <f t="shared" si="1"/>
        <v>0</v>
      </c>
      <c r="S47" s="82">
        <f t="shared" si="2"/>
        <v>0</v>
      </c>
      <c r="T47" s="82">
        <f t="shared" si="3"/>
        <v>0</v>
      </c>
      <c r="U47" s="82">
        <f t="shared" si="4"/>
        <v>0</v>
      </c>
    </row>
    <row r="48" spans="1:21" ht="27" customHeight="1" hidden="1">
      <c r="A48" s="81">
        <f t="shared" si="5"/>
        <v>41</v>
      </c>
      <c r="B48" s="136"/>
      <c r="C48" s="133"/>
      <c r="D48" s="102"/>
      <c r="E48" s="104"/>
      <c r="F48" s="102"/>
      <c r="G48" s="102"/>
      <c r="H48" s="102"/>
      <c r="I48" s="133"/>
      <c r="J48" s="102"/>
      <c r="K48" s="102"/>
      <c r="L48" s="102"/>
      <c r="M48" s="102"/>
      <c r="N48" s="102"/>
      <c r="O48" s="104"/>
      <c r="P48" s="102"/>
      <c r="Q48" s="113">
        <f t="shared" si="0"/>
        <v>0</v>
      </c>
      <c r="R48" s="82">
        <f t="shared" si="1"/>
        <v>0</v>
      </c>
      <c r="S48" s="82">
        <f t="shared" si="2"/>
        <v>0</v>
      </c>
      <c r="T48" s="82">
        <f t="shared" si="3"/>
        <v>0</v>
      </c>
      <c r="U48" s="82">
        <f t="shared" si="4"/>
        <v>0</v>
      </c>
    </row>
    <row r="49" spans="1:21" ht="27" customHeight="1" hidden="1">
      <c r="A49" s="81">
        <f t="shared" si="5"/>
        <v>42</v>
      </c>
      <c r="B49" s="136"/>
      <c r="C49" s="133"/>
      <c r="D49" s="102"/>
      <c r="E49" s="104"/>
      <c r="F49" s="102"/>
      <c r="G49" s="102"/>
      <c r="H49" s="102"/>
      <c r="I49" s="133"/>
      <c r="J49" s="102"/>
      <c r="K49" s="102"/>
      <c r="L49" s="102"/>
      <c r="M49" s="102"/>
      <c r="N49" s="102"/>
      <c r="O49" s="104"/>
      <c r="P49" s="102"/>
      <c r="Q49" s="113">
        <f t="shared" si="0"/>
        <v>0</v>
      </c>
      <c r="R49" s="82">
        <f t="shared" si="1"/>
        <v>0</v>
      </c>
      <c r="S49" s="82">
        <f t="shared" si="2"/>
        <v>0</v>
      </c>
      <c r="T49" s="82">
        <f t="shared" si="3"/>
        <v>0</v>
      </c>
      <c r="U49" s="82">
        <f t="shared" si="4"/>
        <v>0</v>
      </c>
    </row>
    <row r="50" spans="1:21" ht="27" customHeight="1" hidden="1">
      <c r="A50" s="81">
        <f t="shared" si="5"/>
        <v>43</v>
      </c>
      <c r="B50" s="136"/>
      <c r="C50" s="133"/>
      <c r="D50" s="102"/>
      <c r="E50" s="104"/>
      <c r="F50" s="102"/>
      <c r="G50" s="102"/>
      <c r="H50" s="104"/>
      <c r="I50" s="133"/>
      <c r="J50" s="102"/>
      <c r="K50" s="102"/>
      <c r="L50" s="102"/>
      <c r="M50" s="102"/>
      <c r="N50" s="102"/>
      <c r="O50" s="103"/>
      <c r="P50" s="102"/>
      <c r="Q50" s="113">
        <f t="shared" si="0"/>
        <v>0</v>
      </c>
      <c r="R50" s="82">
        <f t="shared" si="1"/>
        <v>0</v>
      </c>
      <c r="S50" s="82">
        <f t="shared" si="2"/>
        <v>0</v>
      </c>
      <c r="T50" s="82">
        <f t="shared" si="3"/>
        <v>0</v>
      </c>
      <c r="U50" s="82">
        <f t="shared" si="4"/>
        <v>0</v>
      </c>
    </row>
    <row r="51" spans="1:21" ht="27" customHeight="1" hidden="1">
      <c r="A51" s="81">
        <f t="shared" si="5"/>
        <v>44</v>
      </c>
      <c r="B51" s="136"/>
      <c r="C51" s="105"/>
      <c r="D51" s="102"/>
      <c r="E51" s="103"/>
      <c r="F51" s="102"/>
      <c r="G51" s="102"/>
      <c r="H51" s="103"/>
      <c r="I51" s="105"/>
      <c r="J51" s="102"/>
      <c r="K51" s="102"/>
      <c r="L51" s="102"/>
      <c r="M51" s="102"/>
      <c r="N51" s="103"/>
      <c r="O51" s="103"/>
      <c r="P51" s="102"/>
      <c r="Q51" s="113">
        <f t="shared" si="0"/>
        <v>0</v>
      </c>
      <c r="R51" s="82">
        <f t="shared" si="1"/>
        <v>0</v>
      </c>
      <c r="S51" s="82">
        <f t="shared" si="2"/>
        <v>0</v>
      </c>
      <c r="T51" s="82">
        <f t="shared" si="3"/>
        <v>0</v>
      </c>
      <c r="U51" s="82">
        <f t="shared" si="4"/>
        <v>0</v>
      </c>
    </row>
    <row r="52" spans="1:21" ht="27" customHeight="1" hidden="1">
      <c r="A52" s="81">
        <f t="shared" si="5"/>
        <v>45</v>
      </c>
      <c r="B52" s="136"/>
      <c r="C52" s="105"/>
      <c r="D52" s="102"/>
      <c r="E52" s="103"/>
      <c r="F52" s="102"/>
      <c r="G52" s="102"/>
      <c r="H52" s="102"/>
      <c r="I52" s="105"/>
      <c r="J52" s="102"/>
      <c r="K52" s="102"/>
      <c r="L52" s="102"/>
      <c r="M52" s="102"/>
      <c r="N52" s="102"/>
      <c r="O52" s="103"/>
      <c r="P52" s="102"/>
      <c r="Q52" s="113">
        <f t="shared" si="0"/>
        <v>0</v>
      </c>
      <c r="R52" s="82">
        <f t="shared" si="1"/>
        <v>0</v>
      </c>
      <c r="S52" s="82">
        <f t="shared" si="2"/>
        <v>0</v>
      </c>
      <c r="T52" s="82">
        <f t="shared" si="3"/>
        <v>0</v>
      </c>
      <c r="U52" s="82">
        <f t="shared" si="4"/>
        <v>0</v>
      </c>
    </row>
    <row r="53" spans="1:21" ht="27" customHeight="1" hidden="1">
      <c r="A53" s="81">
        <f t="shared" si="5"/>
        <v>46</v>
      </c>
      <c r="B53" s="136"/>
      <c r="C53" s="133"/>
      <c r="D53" s="102"/>
      <c r="E53" s="104"/>
      <c r="F53" s="102"/>
      <c r="G53" s="102"/>
      <c r="H53" s="104"/>
      <c r="I53" s="133"/>
      <c r="J53" s="102"/>
      <c r="K53" s="102"/>
      <c r="L53" s="102"/>
      <c r="M53" s="102"/>
      <c r="N53" s="104"/>
      <c r="O53" s="104"/>
      <c r="P53" s="102"/>
      <c r="Q53" s="113">
        <f t="shared" si="0"/>
        <v>0</v>
      </c>
      <c r="R53" s="82">
        <f t="shared" si="1"/>
        <v>0</v>
      </c>
      <c r="S53" s="82">
        <f t="shared" si="2"/>
        <v>0</v>
      </c>
      <c r="T53" s="82">
        <f t="shared" si="3"/>
        <v>0</v>
      </c>
      <c r="U53" s="82">
        <f t="shared" si="4"/>
        <v>0</v>
      </c>
    </row>
    <row r="54" spans="1:21" ht="27" customHeight="1" hidden="1">
      <c r="A54" s="81">
        <f t="shared" si="5"/>
        <v>47</v>
      </c>
      <c r="B54" s="136"/>
      <c r="C54" s="133"/>
      <c r="D54" s="102"/>
      <c r="E54" s="104"/>
      <c r="F54" s="102"/>
      <c r="G54" s="102"/>
      <c r="H54" s="102"/>
      <c r="I54" s="133"/>
      <c r="J54" s="102"/>
      <c r="K54" s="102"/>
      <c r="L54" s="102"/>
      <c r="M54" s="102"/>
      <c r="N54" s="102"/>
      <c r="O54" s="104"/>
      <c r="P54" s="102"/>
      <c r="Q54" s="113">
        <f t="shared" si="0"/>
        <v>0</v>
      </c>
      <c r="R54" s="82">
        <f t="shared" si="1"/>
        <v>0</v>
      </c>
      <c r="S54" s="82">
        <f t="shared" si="2"/>
        <v>0</v>
      </c>
      <c r="T54" s="82">
        <f t="shared" si="3"/>
        <v>0</v>
      </c>
      <c r="U54" s="82">
        <f t="shared" si="4"/>
        <v>0</v>
      </c>
    </row>
    <row r="55" spans="1:21" ht="27" customHeight="1" hidden="1">
      <c r="A55" s="81">
        <f t="shared" si="5"/>
        <v>48</v>
      </c>
      <c r="B55" s="136"/>
      <c r="C55" s="133"/>
      <c r="D55" s="102"/>
      <c r="E55" s="104"/>
      <c r="F55" s="102"/>
      <c r="G55" s="102"/>
      <c r="H55" s="102"/>
      <c r="I55" s="133"/>
      <c r="J55" s="102"/>
      <c r="K55" s="102"/>
      <c r="L55" s="102"/>
      <c r="M55" s="102"/>
      <c r="N55" s="102"/>
      <c r="O55" s="104"/>
      <c r="P55" s="102"/>
      <c r="Q55" s="113">
        <f t="shared" si="0"/>
        <v>0</v>
      </c>
      <c r="R55" s="82">
        <f t="shared" si="1"/>
        <v>0</v>
      </c>
      <c r="S55" s="82">
        <f t="shared" si="2"/>
        <v>0</v>
      </c>
      <c r="T55" s="82">
        <f t="shared" si="3"/>
        <v>0</v>
      </c>
      <c r="U55" s="82">
        <f t="shared" si="4"/>
        <v>0</v>
      </c>
    </row>
    <row r="56" spans="1:21" ht="27" customHeight="1" hidden="1">
      <c r="A56" s="81">
        <f t="shared" si="5"/>
        <v>49</v>
      </c>
      <c r="B56" s="136"/>
      <c r="C56" s="133"/>
      <c r="D56" s="102"/>
      <c r="E56" s="103"/>
      <c r="F56" s="102"/>
      <c r="G56" s="102"/>
      <c r="H56" s="104"/>
      <c r="I56" s="105"/>
      <c r="J56" s="102"/>
      <c r="K56" s="102"/>
      <c r="L56" s="102"/>
      <c r="M56" s="102"/>
      <c r="N56" s="104"/>
      <c r="O56" s="104"/>
      <c r="P56" s="102"/>
      <c r="Q56" s="113">
        <f t="shared" si="0"/>
        <v>0</v>
      </c>
      <c r="R56" s="82">
        <f t="shared" si="1"/>
        <v>0</v>
      </c>
      <c r="S56" s="82">
        <f t="shared" si="2"/>
        <v>0</v>
      </c>
      <c r="T56" s="82">
        <f t="shared" si="3"/>
        <v>0</v>
      </c>
      <c r="U56" s="82">
        <f t="shared" si="4"/>
        <v>0</v>
      </c>
    </row>
    <row r="57" spans="1:21" ht="27" customHeight="1" hidden="1">
      <c r="A57" s="81">
        <f t="shared" si="5"/>
        <v>50</v>
      </c>
      <c r="B57" s="136"/>
      <c r="C57" s="133"/>
      <c r="D57" s="102"/>
      <c r="E57" s="104"/>
      <c r="F57" s="102"/>
      <c r="G57" s="102"/>
      <c r="H57" s="104"/>
      <c r="I57" s="133"/>
      <c r="J57" s="102"/>
      <c r="K57" s="104"/>
      <c r="L57" s="102"/>
      <c r="M57" s="102"/>
      <c r="N57" s="104"/>
      <c r="O57" s="104"/>
      <c r="P57" s="102"/>
      <c r="Q57" s="113">
        <f t="shared" si="0"/>
        <v>0</v>
      </c>
      <c r="R57" s="82">
        <f t="shared" si="1"/>
        <v>0</v>
      </c>
      <c r="S57" s="82">
        <f t="shared" si="2"/>
        <v>0</v>
      </c>
      <c r="T57" s="82">
        <f t="shared" si="3"/>
        <v>0</v>
      </c>
      <c r="U57" s="82">
        <f t="shared" si="4"/>
        <v>0</v>
      </c>
    </row>
    <row r="58" spans="1:21" ht="27" customHeight="1" hidden="1">
      <c r="A58" s="81">
        <f t="shared" si="5"/>
        <v>51</v>
      </c>
      <c r="B58" s="136"/>
      <c r="C58" s="133"/>
      <c r="D58" s="102"/>
      <c r="E58" s="103"/>
      <c r="F58" s="102"/>
      <c r="G58" s="102"/>
      <c r="H58" s="102"/>
      <c r="I58" s="105"/>
      <c r="J58" s="102"/>
      <c r="K58" s="102"/>
      <c r="L58" s="102"/>
      <c r="M58" s="102"/>
      <c r="N58" s="102"/>
      <c r="O58" s="104"/>
      <c r="P58" s="102"/>
      <c r="Q58" s="113">
        <f t="shared" si="0"/>
        <v>0</v>
      </c>
      <c r="R58" s="82">
        <f t="shared" si="1"/>
        <v>0</v>
      </c>
      <c r="S58" s="82">
        <f t="shared" si="2"/>
        <v>0</v>
      </c>
      <c r="T58" s="82">
        <f t="shared" si="3"/>
        <v>0</v>
      </c>
      <c r="U58" s="82">
        <f t="shared" si="4"/>
        <v>0</v>
      </c>
    </row>
    <row r="59" spans="1:21" ht="27" customHeight="1" hidden="1">
      <c r="A59" s="81">
        <f t="shared" si="5"/>
        <v>52</v>
      </c>
      <c r="B59" s="136"/>
      <c r="C59" s="105"/>
      <c r="D59" s="102"/>
      <c r="E59" s="103"/>
      <c r="F59" s="102"/>
      <c r="G59" s="102"/>
      <c r="H59" s="102"/>
      <c r="I59" s="105"/>
      <c r="J59" s="102"/>
      <c r="K59" s="102"/>
      <c r="L59" s="102"/>
      <c r="M59" s="102"/>
      <c r="N59" s="102"/>
      <c r="O59" s="103"/>
      <c r="P59" s="102"/>
      <c r="Q59" s="113">
        <f t="shared" si="0"/>
        <v>0</v>
      </c>
      <c r="R59" s="82">
        <f t="shared" si="1"/>
        <v>0</v>
      </c>
      <c r="S59" s="82">
        <f t="shared" si="2"/>
        <v>0</v>
      </c>
      <c r="T59" s="82">
        <f t="shared" si="3"/>
        <v>0</v>
      </c>
      <c r="U59" s="82">
        <f t="shared" si="4"/>
        <v>0</v>
      </c>
    </row>
    <row r="60" spans="1:21" ht="27" customHeight="1" hidden="1">
      <c r="A60" s="81">
        <f t="shared" si="5"/>
        <v>53</v>
      </c>
      <c r="B60" s="136"/>
      <c r="C60" s="133"/>
      <c r="D60" s="102"/>
      <c r="E60" s="104"/>
      <c r="F60" s="102"/>
      <c r="G60" s="102"/>
      <c r="H60" s="104"/>
      <c r="I60" s="133"/>
      <c r="J60" s="102"/>
      <c r="K60" s="102"/>
      <c r="L60" s="102"/>
      <c r="M60" s="102"/>
      <c r="N60" s="104"/>
      <c r="O60" s="104"/>
      <c r="P60" s="102"/>
      <c r="Q60" s="113">
        <f t="shared" si="0"/>
        <v>0</v>
      </c>
      <c r="R60" s="82">
        <f t="shared" si="1"/>
        <v>0</v>
      </c>
      <c r="S60" s="82">
        <f t="shared" si="2"/>
        <v>0</v>
      </c>
      <c r="T60" s="82">
        <f t="shared" si="3"/>
        <v>0</v>
      </c>
      <c r="U60" s="82">
        <f t="shared" si="4"/>
        <v>0</v>
      </c>
    </row>
    <row r="61" spans="1:21" ht="27" customHeight="1" hidden="1">
      <c r="A61" s="81">
        <f t="shared" si="5"/>
        <v>54</v>
      </c>
      <c r="B61" s="136"/>
      <c r="C61" s="133"/>
      <c r="D61" s="102"/>
      <c r="E61" s="103"/>
      <c r="F61" s="102"/>
      <c r="G61" s="102"/>
      <c r="H61" s="104"/>
      <c r="I61" s="133"/>
      <c r="J61" s="102"/>
      <c r="K61" s="103"/>
      <c r="L61" s="102"/>
      <c r="M61" s="102"/>
      <c r="N61" s="104"/>
      <c r="O61" s="104"/>
      <c r="P61" s="102"/>
      <c r="Q61" s="113">
        <f t="shared" si="0"/>
        <v>0</v>
      </c>
      <c r="R61" s="82">
        <f t="shared" si="1"/>
        <v>0</v>
      </c>
      <c r="S61" s="82">
        <f t="shared" si="2"/>
        <v>0</v>
      </c>
      <c r="T61" s="82">
        <f t="shared" si="3"/>
        <v>0</v>
      </c>
      <c r="U61" s="82">
        <f t="shared" si="4"/>
        <v>0</v>
      </c>
    </row>
    <row r="62" spans="1:21" ht="27" customHeight="1" hidden="1">
      <c r="A62" s="81">
        <f t="shared" si="5"/>
        <v>55</v>
      </c>
      <c r="B62" s="136"/>
      <c r="C62" s="133"/>
      <c r="D62" s="102"/>
      <c r="E62" s="104"/>
      <c r="F62" s="102"/>
      <c r="G62" s="102"/>
      <c r="H62" s="102"/>
      <c r="I62" s="133"/>
      <c r="J62" s="102"/>
      <c r="K62" s="104"/>
      <c r="L62" s="102"/>
      <c r="M62" s="102"/>
      <c r="N62" s="102"/>
      <c r="O62" s="104"/>
      <c r="P62" s="102"/>
      <c r="Q62" s="113">
        <f t="shared" si="0"/>
        <v>0</v>
      </c>
      <c r="R62" s="82">
        <f t="shared" si="1"/>
        <v>0</v>
      </c>
      <c r="S62" s="82">
        <f t="shared" si="2"/>
        <v>0</v>
      </c>
      <c r="T62" s="82">
        <f t="shared" si="3"/>
        <v>0</v>
      </c>
      <c r="U62" s="82">
        <f t="shared" si="4"/>
        <v>0</v>
      </c>
    </row>
    <row r="63" spans="1:21" ht="27" customHeight="1" hidden="1">
      <c r="A63" s="81">
        <f t="shared" si="5"/>
        <v>56</v>
      </c>
      <c r="B63" s="136"/>
      <c r="C63" s="131"/>
      <c r="D63" s="102"/>
      <c r="E63" s="102"/>
      <c r="F63" s="102"/>
      <c r="G63" s="102"/>
      <c r="H63" s="102"/>
      <c r="I63" s="131"/>
      <c r="J63" s="102"/>
      <c r="K63" s="102"/>
      <c r="L63" s="102"/>
      <c r="M63" s="102"/>
      <c r="N63" s="102"/>
      <c r="O63" s="102"/>
      <c r="P63" s="102"/>
      <c r="Q63" s="113">
        <f t="shared" si="0"/>
        <v>0</v>
      </c>
      <c r="R63" s="82">
        <f t="shared" si="1"/>
        <v>0</v>
      </c>
      <c r="S63" s="82">
        <f t="shared" si="2"/>
        <v>0</v>
      </c>
      <c r="T63" s="82">
        <f t="shared" si="3"/>
        <v>0</v>
      </c>
      <c r="U63" s="82">
        <f t="shared" si="4"/>
        <v>0</v>
      </c>
    </row>
    <row r="64" spans="1:21" ht="27" customHeight="1" hidden="1">
      <c r="A64" s="81">
        <f>A63+1</f>
        <v>57</v>
      </c>
      <c r="B64" s="136"/>
      <c r="C64" s="131"/>
      <c r="D64" s="102"/>
      <c r="E64" s="102"/>
      <c r="F64" s="102"/>
      <c r="G64" s="102"/>
      <c r="H64" s="102"/>
      <c r="I64" s="131"/>
      <c r="J64" s="102"/>
      <c r="K64" s="102"/>
      <c r="L64" s="102"/>
      <c r="M64" s="102"/>
      <c r="N64" s="102"/>
      <c r="O64" s="102"/>
      <c r="P64" s="102"/>
      <c r="Q64" s="113">
        <f t="shared" si="0"/>
        <v>0</v>
      </c>
      <c r="R64" s="82">
        <f t="shared" si="1"/>
        <v>0</v>
      </c>
      <c r="S64" s="82">
        <f t="shared" si="2"/>
        <v>0</v>
      </c>
      <c r="T64" s="82">
        <f t="shared" si="3"/>
        <v>0</v>
      </c>
      <c r="U64" s="82">
        <f t="shared" si="4"/>
        <v>0</v>
      </c>
    </row>
    <row r="65" spans="1:21" ht="27" customHeight="1" hidden="1">
      <c r="A65" s="81">
        <f>A64+1</f>
        <v>58</v>
      </c>
      <c r="B65" s="136"/>
      <c r="C65" s="131"/>
      <c r="D65" s="102"/>
      <c r="E65" s="102"/>
      <c r="F65" s="102"/>
      <c r="G65" s="102"/>
      <c r="H65" s="102"/>
      <c r="I65" s="131"/>
      <c r="J65" s="102"/>
      <c r="K65" s="102"/>
      <c r="L65" s="102"/>
      <c r="M65" s="102"/>
      <c r="N65" s="102"/>
      <c r="O65" s="102"/>
      <c r="P65" s="102"/>
      <c r="Q65" s="113">
        <f t="shared" si="0"/>
        <v>0</v>
      </c>
      <c r="R65" s="82">
        <f t="shared" si="1"/>
        <v>0</v>
      </c>
      <c r="S65" s="82">
        <f t="shared" si="2"/>
        <v>0</v>
      </c>
      <c r="T65" s="82">
        <f t="shared" si="3"/>
        <v>0</v>
      </c>
      <c r="U65" s="82">
        <f t="shared" si="4"/>
        <v>0</v>
      </c>
    </row>
    <row r="66" spans="1:21" ht="27" customHeight="1" hidden="1">
      <c r="A66" s="81">
        <f>A65+1</f>
        <v>59</v>
      </c>
      <c r="B66" s="136"/>
      <c r="C66" s="131"/>
      <c r="D66" s="102"/>
      <c r="E66" s="102"/>
      <c r="F66" s="102"/>
      <c r="G66" s="102"/>
      <c r="H66" s="102"/>
      <c r="I66" s="131"/>
      <c r="J66" s="102"/>
      <c r="K66" s="102"/>
      <c r="L66" s="102"/>
      <c r="M66" s="102"/>
      <c r="N66" s="102"/>
      <c r="O66" s="102"/>
      <c r="P66" s="102"/>
      <c r="Q66" s="113">
        <f t="shared" si="0"/>
        <v>0</v>
      </c>
      <c r="R66" s="82">
        <f t="shared" si="1"/>
        <v>0</v>
      </c>
      <c r="S66" s="82">
        <f t="shared" si="2"/>
        <v>0</v>
      </c>
      <c r="T66" s="82">
        <f t="shared" si="3"/>
        <v>0</v>
      </c>
      <c r="U66" s="82">
        <f t="shared" si="4"/>
        <v>0</v>
      </c>
    </row>
    <row r="67" spans="1:21" ht="27" customHeight="1" hidden="1">
      <c r="A67" s="81">
        <f>A66+1</f>
        <v>60</v>
      </c>
      <c r="B67" s="136"/>
      <c r="C67" s="131"/>
      <c r="D67" s="102"/>
      <c r="E67" s="102"/>
      <c r="F67" s="102"/>
      <c r="G67" s="102"/>
      <c r="H67" s="102"/>
      <c r="I67" s="131"/>
      <c r="J67" s="102"/>
      <c r="K67" s="102"/>
      <c r="L67" s="102"/>
      <c r="M67" s="102"/>
      <c r="N67" s="102"/>
      <c r="O67" s="102"/>
      <c r="P67" s="102"/>
      <c r="Q67" s="113">
        <f t="shared" si="0"/>
        <v>0</v>
      </c>
      <c r="R67" s="82">
        <f t="shared" si="1"/>
        <v>0</v>
      </c>
      <c r="S67" s="82">
        <f t="shared" si="2"/>
        <v>0</v>
      </c>
      <c r="T67" s="82">
        <f t="shared" si="3"/>
        <v>0</v>
      </c>
      <c r="U67" s="82">
        <f t="shared" si="4"/>
        <v>0</v>
      </c>
    </row>
    <row r="68" spans="17:21" ht="20.25">
      <c r="Q68" s="113">
        <f>SUM(Q8:Q67)</f>
        <v>32</v>
      </c>
      <c r="R68" s="113">
        <f>SUM(R8:R67)</f>
        <v>9</v>
      </c>
      <c r="S68" s="113">
        <f>SUM(S8:S67)</f>
        <v>6</v>
      </c>
      <c r="T68" s="113">
        <f>SUM(T8:T67)</f>
        <v>7</v>
      </c>
      <c r="U68" s="113">
        <f>SUM(U8:U67)</f>
        <v>8</v>
      </c>
    </row>
  </sheetData>
  <sheetProtection/>
  <mergeCells count="8">
    <mergeCell ref="A1:P1"/>
    <mergeCell ref="A4:P4"/>
    <mergeCell ref="A6:A7"/>
    <mergeCell ref="B6:B7"/>
    <mergeCell ref="C6:H6"/>
    <mergeCell ref="I6:N6"/>
    <mergeCell ref="O6:O7"/>
    <mergeCell ref="P6:P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view="pageBreakPreview" zoomScale="75" zoomScaleNormal="75" zoomScaleSheetLayoutView="75" zoomScalePageLayoutView="0" workbookViewId="0" topLeftCell="A1">
      <selection activeCell="I23" sqref="I23:I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8.625" style="0" customWidth="1"/>
    <col min="4" max="4" width="26.75390625" style="0" customWidth="1"/>
    <col min="5" max="5" width="27.75390625" style="0" customWidth="1"/>
    <col min="6" max="8" width="8.75390625" style="0" customWidth="1"/>
    <col min="9" max="9" width="11.00390625" style="0" customWidth="1"/>
  </cols>
  <sheetData>
    <row r="1" ht="15" customHeight="1"/>
    <row r="2" ht="19.5" customHeight="1">
      <c r="A2" s="23" t="s">
        <v>95</v>
      </c>
    </row>
    <row r="3" spans="1:4" ht="19.5" customHeight="1">
      <c r="A3" s="28" t="s">
        <v>21</v>
      </c>
      <c r="D3" s="4"/>
    </row>
    <row r="4" spans="1:3" ht="19.5" customHeight="1">
      <c r="A4" s="18" t="s">
        <v>29</v>
      </c>
      <c r="C4" s="6" t="s">
        <v>56</v>
      </c>
    </row>
    <row r="5" ht="15" customHeight="1" thickBot="1"/>
    <row r="6" spans="1:9" s="11" customFormat="1" ht="63" customHeight="1" thickBot="1">
      <c r="A6" s="205" t="s">
        <v>30</v>
      </c>
      <c r="B6" s="206" t="s">
        <v>31</v>
      </c>
      <c r="C6" s="206" t="s">
        <v>32</v>
      </c>
      <c r="D6" s="206" t="s">
        <v>8</v>
      </c>
      <c r="E6" s="206" t="s">
        <v>7</v>
      </c>
      <c r="F6" s="206" t="s">
        <v>37</v>
      </c>
      <c r="G6" s="206" t="s">
        <v>38</v>
      </c>
      <c r="H6" s="206" t="s">
        <v>16</v>
      </c>
      <c r="I6" s="207" t="s">
        <v>39</v>
      </c>
    </row>
    <row r="7" spans="1:9" s="11" customFormat="1" ht="63" customHeight="1" hidden="1" thickBot="1">
      <c r="A7" s="204"/>
      <c r="B7" s="42"/>
      <c r="C7" s="42"/>
      <c r="D7" s="42"/>
      <c r="E7" s="43"/>
      <c r="F7" s="74"/>
      <c r="G7" s="101"/>
      <c r="H7" s="74"/>
      <c r="I7" s="74"/>
    </row>
    <row r="8" spans="1:9" ht="12.75">
      <c r="A8" s="250"/>
      <c r="B8" s="256" t="s">
        <v>45</v>
      </c>
      <c r="C8" s="158">
        <v>1</v>
      </c>
      <c r="D8" s="221" t="s">
        <v>264</v>
      </c>
      <c r="E8" s="221" t="s">
        <v>265</v>
      </c>
      <c r="F8" s="127">
        <v>1</v>
      </c>
      <c r="G8" s="127">
        <v>100</v>
      </c>
      <c r="H8" s="286">
        <v>191</v>
      </c>
      <c r="I8" s="296">
        <v>1</v>
      </c>
    </row>
    <row r="9" spans="1:9" ht="12.75">
      <c r="A9" s="251"/>
      <c r="B9" s="289"/>
      <c r="C9" s="159">
        <v>4</v>
      </c>
      <c r="D9" s="222" t="s">
        <v>270</v>
      </c>
      <c r="E9" s="222" t="s">
        <v>271</v>
      </c>
      <c r="F9" s="202">
        <v>2</v>
      </c>
      <c r="G9" s="202">
        <v>91</v>
      </c>
      <c r="H9" s="287"/>
      <c r="I9" s="297"/>
    </row>
    <row r="10" spans="1:9" ht="12.75">
      <c r="A10" s="251"/>
      <c r="B10" s="289"/>
      <c r="C10" s="159">
        <v>5</v>
      </c>
      <c r="D10" s="222" t="s">
        <v>272</v>
      </c>
      <c r="E10" s="222" t="s">
        <v>273</v>
      </c>
      <c r="F10" s="202">
        <v>3</v>
      </c>
      <c r="G10" s="202">
        <v>84</v>
      </c>
      <c r="H10" s="287"/>
      <c r="I10" s="297"/>
    </row>
    <row r="11" spans="1:9" ht="12.75">
      <c r="A11" s="251"/>
      <c r="B11" s="289"/>
      <c r="C11" s="159">
        <v>7</v>
      </c>
      <c r="D11" s="222" t="s">
        <v>276</v>
      </c>
      <c r="E11" s="222" t="s">
        <v>277</v>
      </c>
      <c r="F11" s="202">
        <v>8</v>
      </c>
      <c r="G11" s="202">
        <v>61</v>
      </c>
      <c r="H11" s="287"/>
      <c r="I11" s="297"/>
    </row>
    <row r="12" spans="1:9" ht="13.5" thickBot="1">
      <c r="A12" s="252"/>
      <c r="B12" s="290"/>
      <c r="C12" s="160"/>
      <c r="D12" s="223" t="s">
        <v>328</v>
      </c>
      <c r="E12" s="223" t="s">
        <v>328</v>
      </c>
      <c r="F12" s="203" t="s">
        <v>331</v>
      </c>
      <c r="G12" s="203">
        <v>0</v>
      </c>
      <c r="H12" s="288"/>
      <c r="I12" s="298"/>
    </row>
    <row r="13" spans="1:9" ht="12.75">
      <c r="A13" s="250"/>
      <c r="B13" s="244" t="s">
        <v>220</v>
      </c>
      <c r="C13" s="158">
        <v>3</v>
      </c>
      <c r="D13" s="221" t="s">
        <v>268</v>
      </c>
      <c r="E13" s="221" t="s">
        <v>269</v>
      </c>
      <c r="F13" s="127">
        <v>14</v>
      </c>
      <c r="G13" s="127">
        <v>42</v>
      </c>
      <c r="H13" s="286">
        <v>96</v>
      </c>
      <c r="I13" s="296">
        <v>2</v>
      </c>
    </row>
    <row r="14" spans="1:9" ht="12.75">
      <c r="A14" s="251"/>
      <c r="B14" s="294"/>
      <c r="C14" s="159">
        <v>9</v>
      </c>
      <c r="D14" s="222" t="s">
        <v>280</v>
      </c>
      <c r="E14" s="222" t="s">
        <v>281</v>
      </c>
      <c r="F14" s="202">
        <v>15</v>
      </c>
      <c r="G14" s="202">
        <v>39</v>
      </c>
      <c r="H14" s="287"/>
      <c r="I14" s="297"/>
    </row>
    <row r="15" spans="1:9" ht="12.75">
      <c r="A15" s="251"/>
      <c r="B15" s="294"/>
      <c r="C15" s="159">
        <v>14</v>
      </c>
      <c r="D15" s="222" t="s">
        <v>288</v>
      </c>
      <c r="E15" s="222" t="s">
        <v>289</v>
      </c>
      <c r="F15" s="202">
        <v>19</v>
      </c>
      <c r="G15" s="202">
        <v>29</v>
      </c>
      <c r="H15" s="287"/>
      <c r="I15" s="297"/>
    </row>
    <row r="16" spans="1:9" ht="12.75">
      <c r="A16" s="251"/>
      <c r="B16" s="294"/>
      <c r="C16" s="224">
        <v>24</v>
      </c>
      <c r="D16" s="222" t="s">
        <v>308</v>
      </c>
      <c r="E16" s="222" t="s">
        <v>309</v>
      </c>
      <c r="F16" s="202">
        <v>24</v>
      </c>
      <c r="G16" s="202">
        <v>17</v>
      </c>
      <c r="H16" s="287"/>
      <c r="I16" s="297"/>
    </row>
    <row r="17" spans="1:9" ht="13.5" thickBot="1">
      <c r="A17" s="252"/>
      <c r="B17" s="295"/>
      <c r="C17" s="225">
        <v>10</v>
      </c>
      <c r="D17" s="223" t="s">
        <v>282</v>
      </c>
      <c r="E17" s="223" t="s">
        <v>283</v>
      </c>
      <c r="F17" s="203">
        <v>10</v>
      </c>
      <c r="G17" s="203">
        <v>54</v>
      </c>
      <c r="H17" s="288"/>
      <c r="I17" s="298"/>
    </row>
    <row r="18" spans="1:9" ht="12.75">
      <c r="A18" s="250"/>
      <c r="B18" s="244" t="s">
        <v>249</v>
      </c>
      <c r="C18" s="158">
        <v>6</v>
      </c>
      <c r="D18" s="221" t="s">
        <v>274</v>
      </c>
      <c r="E18" s="221" t="s">
        <v>275</v>
      </c>
      <c r="F18" s="127">
        <v>22</v>
      </c>
      <c r="G18" s="127">
        <v>22</v>
      </c>
      <c r="H18" s="286">
        <v>77</v>
      </c>
      <c r="I18" s="296">
        <v>3</v>
      </c>
    </row>
    <row r="19" spans="1:9" ht="12.75">
      <c r="A19" s="251"/>
      <c r="B19" s="294"/>
      <c r="C19" s="159">
        <v>8</v>
      </c>
      <c r="D19" s="222" t="s">
        <v>278</v>
      </c>
      <c r="E19" s="222" t="s">
        <v>279</v>
      </c>
      <c r="F19" s="202">
        <v>20</v>
      </c>
      <c r="G19" s="202">
        <v>26</v>
      </c>
      <c r="H19" s="287"/>
      <c r="I19" s="297"/>
    </row>
    <row r="20" spans="1:9" ht="12.75">
      <c r="A20" s="251"/>
      <c r="B20" s="294"/>
      <c r="C20" s="159">
        <v>15</v>
      </c>
      <c r="D20" s="222" t="s">
        <v>290</v>
      </c>
      <c r="E20" s="222" t="s">
        <v>291</v>
      </c>
      <c r="F20" s="202">
        <v>11</v>
      </c>
      <c r="G20" s="202">
        <v>51</v>
      </c>
      <c r="H20" s="287"/>
      <c r="I20" s="297"/>
    </row>
    <row r="21" spans="1:9" ht="12.75">
      <c r="A21" s="251"/>
      <c r="B21" s="294"/>
      <c r="C21" s="224"/>
      <c r="D21" s="222" t="s">
        <v>328</v>
      </c>
      <c r="E21" s="222" t="s">
        <v>328</v>
      </c>
      <c r="F21" s="202" t="s">
        <v>331</v>
      </c>
      <c r="G21" s="202">
        <v>0</v>
      </c>
      <c r="H21" s="287"/>
      <c r="I21" s="297"/>
    </row>
    <row r="22" spans="1:9" ht="13.5" thickBot="1">
      <c r="A22" s="252"/>
      <c r="B22" s="295"/>
      <c r="C22" s="225"/>
      <c r="D22" s="223" t="s">
        <v>328</v>
      </c>
      <c r="E22" s="223" t="s">
        <v>328</v>
      </c>
      <c r="F22" s="203" t="s">
        <v>331</v>
      </c>
      <c r="G22" s="203">
        <v>0</v>
      </c>
      <c r="H22" s="288"/>
      <c r="I22" s="298"/>
    </row>
    <row r="23" spans="1:9" ht="12.75">
      <c r="A23" s="283"/>
      <c r="B23" s="256" t="s">
        <v>77</v>
      </c>
      <c r="C23" s="226">
        <v>22</v>
      </c>
      <c r="D23" s="221" t="s">
        <v>304</v>
      </c>
      <c r="E23" s="221" t="s">
        <v>305</v>
      </c>
      <c r="F23" s="127">
        <v>7</v>
      </c>
      <c r="G23" s="127">
        <v>65</v>
      </c>
      <c r="H23" s="286">
        <v>76</v>
      </c>
      <c r="I23" s="296">
        <v>4</v>
      </c>
    </row>
    <row r="24" spans="1:9" ht="12.75">
      <c r="A24" s="284"/>
      <c r="B24" s="257"/>
      <c r="C24" s="224">
        <v>27</v>
      </c>
      <c r="D24" s="222" t="s">
        <v>314</v>
      </c>
      <c r="E24" s="222" t="s">
        <v>315</v>
      </c>
      <c r="F24" s="202">
        <v>27</v>
      </c>
      <c r="G24" s="202">
        <v>11</v>
      </c>
      <c r="H24" s="287"/>
      <c r="I24" s="297"/>
    </row>
    <row r="25" spans="1:9" ht="12.75">
      <c r="A25" s="284"/>
      <c r="B25" s="257"/>
      <c r="C25" s="224">
        <v>33</v>
      </c>
      <c r="D25" s="222" t="s">
        <v>326</v>
      </c>
      <c r="E25" s="222" t="s">
        <v>327</v>
      </c>
      <c r="F25" s="202" t="s">
        <v>331</v>
      </c>
      <c r="G25" s="202">
        <v>0</v>
      </c>
      <c r="H25" s="287"/>
      <c r="I25" s="297"/>
    </row>
    <row r="26" spans="1:9" ht="12.75">
      <c r="A26" s="284"/>
      <c r="B26" s="257"/>
      <c r="C26" s="224"/>
      <c r="D26" s="222" t="s">
        <v>328</v>
      </c>
      <c r="E26" s="222" t="s">
        <v>328</v>
      </c>
      <c r="F26" s="202" t="s">
        <v>331</v>
      </c>
      <c r="G26" s="202">
        <v>0</v>
      </c>
      <c r="H26" s="287"/>
      <c r="I26" s="297"/>
    </row>
    <row r="27" spans="1:9" ht="13.5" thickBot="1">
      <c r="A27" s="285"/>
      <c r="B27" s="258"/>
      <c r="C27" s="225"/>
      <c r="D27" s="223" t="s">
        <v>328</v>
      </c>
      <c r="E27" s="223" t="s">
        <v>328</v>
      </c>
      <c r="F27" s="203" t="s">
        <v>331</v>
      </c>
      <c r="G27" s="203">
        <v>0</v>
      </c>
      <c r="H27" s="288"/>
      <c r="I27" s="298"/>
    </row>
    <row r="28" spans="1:9" ht="12.75" hidden="1">
      <c r="A28" s="283"/>
      <c r="B28" s="256"/>
      <c r="C28" s="226"/>
      <c r="D28" s="221" t="str">
        <f>IF(ISBLANK(C28)=FALSE,VLOOKUP(C28,#REF!,2,FALSE)," ")</f>
        <v> </v>
      </c>
      <c r="E28" s="221" t="str">
        <f>IF(ISBLANK(C28)=FALSE,VLOOKUP(C28,#REF!,4,FALSE)," ")</f>
        <v> </v>
      </c>
      <c r="F28" s="127" t="str">
        <f>IF(ISNA(VLOOKUP(C28,'[2]ИтАбс'!$B$8:$Q$103,10,FALSE))=FALSE,VLOOKUP(C28,'[2]ИтАбс'!$B$8:$Q$103,13,FALSE)," ")</f>
        <v> </v>
      </c>
      <c r="G28" s="127">
        <f>IF(F28=" ",0,VLOOKUP(C28,'[2]ИтАбс'!$B$8:$R$99,14,FALSE))</f>
        <v>0</v>
      </c>
      <c r="H28" s="286">
        <f>LARGE(G28:G32,1)+LARGE(G28:G32,2)</f>
        <v>0</v>
      </c>
      <c r="I28" s="296"/>
    </row>
    <row r="29" spans="1:9" ht="12.75" hidden="1">
      <c r="A29" s="284"/>
      <c r="B29" s="257"/>
      <c r="C29" s="224"/>
      <c r="D29" s="222" t="str">
        <f>IF(ISBLANK(C29)=FALSE,VLOOKUP(C29,#REF!,2,FALSE)," ")</f>
        <v> </v>
      </c>
      <c r="E29" s="222" t="str">
        <f>IF(ISBLANK(C29)=FALSE,VLOOKUP(C29,#REF!,4,FALSE)," ")</f>
        <v> </v>
      </c>
      <c r="F29" s="202" t="str">
        <f>IF(ISNA(VLOOKUP(C29,'[2]ИтАбс'!$B$8:$Q$103,10,FALSE))=FALSE,VLOOKUP(C29,'[2]ИтАбс'!$B$8:$Q$103,13,FALSE)," ")</f>
        <v> </v>
      </c>
      <c r="G29" s="202">
        <f>IF(F29=" ",0,VLOOKUP(C29,'[2]ИтАбс'!$B$8:$R$99,14,FALSE))</f>
        <v>0</v>
      </c>
      <c r="H29" s="287"/>
      <c r="I29" s="297"/>
    </row>
    <row r="30" spans="1:9" ht="12.75" hidden="1">
      <c r="A30" s="284"/>
      <c r="B30" s="257"/>
      <c r="C30" s="224"/>
      <c r="D30" s="222" t="str">
        <f>IF(ISBLANK(C30)=FALSE,VLOOKUP(C30,#REF!,2,FALSE)," ")</f>
        <v> </v>
      </c>
      <c r="E30" s="222" t="str">
        <f>IF(ISBLANK(C30)=FALSE,VLOOKUP(C30,#REF!,4,FALSE)," ")</f>
        <v> </v>
      </c>
      <c r="F30" s="202" t="str">
        <f>IF(ISNA(VLOOKUP(C30,'[2]ИтАбс'!$B$8:$Q$103,10,FALSE))=FALSE,VLOOKUP(C30,'[2]ИтАбс'!$B$8:$Q$103,13,FALSE)," ")</f>
        <v> </v>
      </c>
      <c r="G30" s="202">
        <f>IF(F30=" ",0,VLOOKUP(C30,'[2]ИтАбс'!$B$8:$R$99,14,FALSE))</f>
        <v>0</v>
      </c>
      <c r="H30" s="287"/>
      <c r="I30" s="297"/>
    </row>
    <row r="31" spans="1:9" ht="12.75" hidden="1">
      <c r="A31" s="284"/>
      <c r="B31" s="257"/>
      <c r="C31" s="224"/>
      <c r="D31" s="222" t="str">
        <f>IF(ISBLANK(C31)=FALSE,VLOOKUP(C31,#REF!,2,FALSE)," ")</f>
        <v> </v>
      </c>
      <c r="E31" s="222" t="str">
        <f>IF(ISBLANK(C31)=FALSE,VLOOKUP(C31,#REF!,4,FALSE)," ")</f>
        <v> </v>
      </c>
      <c r="F31" s="202" t="str">
        <f>IF(ISNA(VLOOKUP(C31,'[2]ИтАбс'!$B$8:$Q$103,10,FALSE))=FALSE,VLOOKUP(C31,'[2]ИтАбс'!$B$8:$Q$103,13,FALSE)," ")</f>
        <v> </v>
      </c>
      <c r="G31" s="202">
        <f>IF(F31=" ",0,VLOOKUP(C31,'[2]ИтАбс'!$B$8:$R$99,14,FALSE))</f>
        <v>0</v>
      </c>
      <c r="H31" s="287"/>
      <c r="I31" s="297"/>
    </row>
    <row r="32" spans="1:9" ht="13.5" hidden="1" thickBot="1">
      <c r="A32" s="285"/>
      <c r="B32" s="258"/>
      <c r="C32" s="225"/>
      <c r="D32" s="223" t="str">
        <f>IF(ISBLANK(C32)=FALSE,VLOOKUP(C32,#REF!,2,FALSE)," ")</f>
        <v> </v>
      </c>
      <c r="E32" s="223" t="str">
        <f>IF(ISBLANK(C32)=FALSE,VLOOKUP(C32,#REF!,4,FALSE)," ")</f>
        <v> </v>
      </c>
      <c r="F32" s="203" t="str">
        <f>IF(ISNA(VLOOKUP(C32,'[2]ИтАбс'!$B$8:$Q$103,10,FALSE))=FALSE,VLOOKUP(C32,'[2]ИтАбс'!$B$8:$Q$103,13,FALSE)," ")</f>
        <v> </v>
      </c>
      <c r="G32" s="203">
        <f>IF(F32=" ",0,VLOOKUP(C32,'[2]ИтАбс'!$B$8:$R$99,14,FALSE))</f>
        <v>0</v>
      </c>
      <c r="H32" s="288"/>
      <c r="I32" s="298"/>
    </row>
    <row r="33" spans="1:9" ht="12.75" hidden="1">
      <c r="A33" s="291"/>
      <c r="B33" s="286"/>
      <c r="C33" s="40"/>
      <c r="D33" s="221" t="str">
        <f>IF(ISBLANK(C33)=FALSE,VLOOKUP(C33,#REF!,2,FALSE)," ")</f>
        <v> </v>
      </c>
      <c r="E33" s="227" t="str">
        <f>IF(ISBLANK(C33)=FALSE,VLOOKUP(C33,#REF!,4,FALSE)," ")</f>
        <v> </v>
      </c>
      <c r="F33" s="127" t="str">
        <f>IF(ISNA(VLOOKUP(C33,'[2]ИтАбс'!$B$8:$Q$103,10,FALSE))=FALSE,VLOOKUP(C33,'[2]ИтАбс'!$B$8:$Q$103,13,FALSE)," ")</f>
        <v> </v>
      </c>
      <c r="G33" s="127">
        <f>IF(F33=" ",0,VLOOKUP(C33,'[2]ИтАбс'!$B$8:$R$99,14,FALSE))</f>
        <v>0</v>
      </c>
      <c r="H33" s="286">
        <f>LARGE(G33:G37,1)+LARGE(G33:G37,2)</f>
        <v>0</v>
      </c>
      <c r="I33" s="296"/>
    </row>
    <row r="34" spans="1:9" ht="12.75" hidden="1">
      <c r="A34" s="292"/>
      <c r="B34" s="287"/>
      <c r="C34" s="19"/>
      <c r="D34" s="222" t="str">
        <f>IF(ISBLANK(C34)=FALSE,VLOOKUP(C34,#REF!,2,FALSE)," ")</f>
        <v> </v>
      </c>
      <c r="E34" s="228" t="str">
        <f>IF(ISBLANK(C34)=FALSE,VLOOKUP(C34,#REF!,4,FALSE)," ")</f>
        <v> </v>
      </c>
      <c r="F34" s="202" t="str">
        <f>IF(ISNA(VLOOKUP(C34,'[2]ИтАбс'!$B$8:$Q$103,10,FALSE))=FALSE,VLOOKUP(C34,'[2]ИтАбс'!$B$8:$Q$103,13,FALSE)," ")</f>
        <v> </v>
      </c>
      <c r="G34" s="202">
        <f>IF(F34=" ",0,VLOOKUP(C34,'[2]ИтАбс'!$B$8:$R$99,14,FALSE))</f>
        <v>0</v>
      </c>
      <c r="H34" s="287"/>
      <c r="I34" s="297"/>
    </row>
    <row r="35" spans="1:9" ht="12.75" hidden="1">
      <c r="A35" s="292"/>
      <c r="B35" s="287"/>
      <c r="C35" s="19"/>
      <c r="D35" s="222" t="str">
        <f>IF(ISBLANK(C35)=FALSE,VLOOKUP(C35,#REF!,2,FALSE)," ")</f>
        <v> </v>
      </c>
      <c r="E35" s="228" t="str">
        <f>IF(ISBLANK(C35)=FALSE,VLOOKUP(C35,#REF!,4,FALSE)," ")</f>
        <v> </v>
      </c>
      <c r="F35" s="202" t="str">
        <f>IF(ISNA(VLOOKUP(C35,'[2]ИтАбс'!$B$8:$Q$103,10,FALSE))=FALSE,VLOOKUP(C35,'[2]ИтАбс'!$B$8:$Q$103,13,FALSE)," ")</f>
        <v> </v>
      </c>
      <c r="G35" s="202">
        <f>IF(F35=" ",0,VLOOKUP(C35,'[2]ИтАбс'!$B$8:$R$99,14,FALSE))</f>
        <v>0</v>
      </c>
      <c r="H35" s="287"/>
      <c r="I35" s="297"/>
    </row>
    <row r="36" spans="1:9" ht="12.75" hidden="1">
      <c r="A36" s="292"/>
      <c r="B36" s="287"/>
      <c r="C36" s="19"/>
      <c r="D36" s="222" t="str">
        <f>IF(ISBLANK(C36)=FALSE,VLOOKUP(C36,#REF!,2,FALSE)," ")</f>
        <v> </v>
      </c>
      <c r="E36" s="228" t="str">
        <f>IF(ISBLANK(C36)=FALSE,VLOOKUP(C36,#REF!,4,FALSE)," ")</f>
        <v> </v>
      </c>
      <c r="F36" s="202" t="str">
        <f>IF(ISNA(VLOOKUP(C36,'[2]ИтАбс'!$B$8:$Q$103,10,FALSE))=FALSE,VLOOKUP(C36,'[2]ИтАбс'!$B$8:$Q$103,13,FALSE)," ")</f>
        <v> </v>
      </c>
      <c r="G36" s="202">
        <f>IF(F36=" ",0,VLOOKUP(C36,'[2]ИтАбс'!$B$8:$R$99,14,FALSE))</f>
        <v>0</v>
      </c>
      <c r="H36" s="287"/>
      <c r="I36" s="297"/>
    </row>
    <row r="37" spans="1:9" ht="13.5" hidden="1" thickBot="1">
      <c r="A37" s="293"/>
      <c r="B37" s="288"/>
      <c r="C37" s="41"/>
      <c r="D37" s="223" t="str">
        <f>IF(ISBLANK(C37)=FALSE,VLOOKUP(C37,#REF!,2,FALSE)," ")</f>
        <v> </v>
      </c>
      <c r="E37" s="229" t="str">
        <f>IF(ISBLANK(C37)=FALSE,VLOOKUP(C37,#REF!,4,FALSE)," ")</f>
        <v> </v>
      </c>
      <c r="F37" s="203" t="str">
        <f>IF(ISNA(VLOOKUP(C37,'[2]ИтАбс'!$B$8:$Q$103,10,FALSE))=FALSE,VLOOKUP(C37,'[2]ИтАбс'!$B$8:$Q$103,13,FALSE)," ")</f>
        <v> </v>
      </c>
      <c r="G37" s="203">
        <f>IF(F37=" ",0,VLOOKUP(C37,'[2]ИтАбс'!$B$8:$R$99,14,FALSE))</f>
        <v>0</v>
      </c>
      <c r="H37" s="288"/>
      <c r="I37" s="298"/>
    </row>
    <row r="39" spans="2:5" ht="18">
      <c r="B39" s="13" t="s">
        <v>54</v>
      </c>
      <c r="C39" s="1"/>
      <c r="E39" s="13" t="s">
        <v>66</v>
      </c>
    </row>
  </sheetData>
  <sheetProtection/>
  <mergeCells count="24">
    <mergeCell ref="H33:H37"/>
    <mergeCell ref="I8:I12"/>
    <mergeCell ref="I13:I17"/>
    <mergeCell ref="I18:I22"/>
    <mergeCell ref="I23:I27"/>
    <mergeCell ref="I28:I32"/>
    <mergeCell ref="I33:I37"/>
    <mergeCell ref="H8:H12"/>
    <mergeCell ref="H13:H17"/>
    <mergeCell ref="H28:H32"/>
    <mergeCell ref="A33:A37"/>
    <mergeCell ref="B33:B37"/>
    <mergeCell ref="A13:A17"/>
    <mergeCell ref="B13:B17"/>
    <mergeCell ref="A18:A22"/>
    <mergeCell ref="B18:B22"/>
    <mergeCell ref="A28:A32"/>
    <mergeCell ref="B28:B32"/>
    <mergeCell ref="A23:A27"/>
    <mergeCell ref="B23:B27"/>
    <mergeCell ref="H18:H22"/>
    <mergeCell ref="H23:H27"/>
    <mergeCell ref="A8:A12"/>
    <mergeCell ref="B8:B12"/>
  </mergeCells>
  <printOptions/>
  <pageMargins left="0.3937007874015748" right="0.3937007874015748" top="0.1968503937007874" bottom="0.1968503937007874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53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8" sqref="A8:H39"/>
    </sheetView>
  </sheetViews>
  <sheetFormatPr defaultColWidth="9.00390625" defaultRowHeight="12.75"/>
  <cols>
    <col min="1" max="1" width="4.75390625" style="14" customWidth="1"/>
    <col min="2" max="2" width="5.75390625" style="5" customWidth="1"/>
    <col min="3" max="3" width="27.75390625" style="6" customWidth="1"/>
    <col min="4" max="4" width="20.75390625" style="84" customWidth="1"/>
    <col min="5" max="5" width="27.75390625" style="6" customWidth="1"/>
    <col min="6" max="6" width="20.75390625" style="84" customWidth="1"/>
    <col min="7" max="7" width="19.75390625" style="76" customWidth="1"/>
    <col min="8" max="8" width="15.75390625" style="86" customWidth="1"/>
  </cols>
  <sheetData>
    <row r="1" spans="1:8" ht="27.75">
      <c r="A1" s="230" t="s">
        <v>94</v>
      </c>
      <c r="B1" s="230"/>
      <c r="C1" s="230"/>
      <c r="D1" s="230"/>
      <c r="E1" s="230"/>
      <c r="F1" s="230"/>
      <c r="G1" s="230"/>
      <c r="H1" s="230"/>
    </row>
    <row r="2" spans="2:8" ht="5.25" customHeight="1">
      <c r="B2" s="10"/>
      <c r="C2" s="10"/>
      <c r="D2" s="73"/>
      <c r="E2" s="10"/>
      <c r="F2" s="73"/>
      <c r="G2" s="10"/>
      <c r="H2" s="10"/>
    </row>
    <row r="3" spans="3:6" ht="4.5" customHeight="1">
      <c r="C3" s="8"/>
      <c r="F3" s="85"/>
    </row>
    <row r="4" spans="1:8" ht="25.5">
      <c r="A4" s="231" t="s">
        <v>82</v>
      </c>
      <c r="B4" s="231"/>
      <c r="C4" s="231"/>
      <c r="D4" s="231"/>
      <c r="E4" s="231"/>
      <c r="F4" s="231"/>
      <c r="G4" s="231"/>
      <c r="H4" s="231"/>
    </row>
    <row r="5" ht="8.25" customHeight="1">
      <c r="F5" s="85"/>
    </row>
    <row r="6" spans="1:8" ht="17.25" customHeight="1">
      <c r="A6" s="240" t="s">
        <v>12</v>
      </c>
      <c r="B6" s="241" t="s">
        <v>40</v>
      </c>
      <c r="C6" s="242" t="s">
        <v>1</v>
      </c>
      <c r="D6" s="242"/>
      <c r="E6" s="243" t="s">
        <v>2</v>
      </c>
      <c r="F6" s="243"/>
      <c r="G6" s="238" t="s">
        <v>5</v>
      </c>
      <c r="H6" s="238" t="s">
        <v>4</v>
      </c>
    </row>
    <row r="7" spans="1:8" s="5" customFormat="1" ht="18">
      <c r="A7" s="240"/>
      <c r="B7" s="241"/>
      <c r="C7" s="47" t="s">
        <v>3</v>
      </c>
      <c r="D7" s="47" t="s">
        <v>0</v>
      </c>
      <c r="E7" s="47" t="s">
        <v>3</v>
      </c>
      <c r="F7" s="47" t="s">
        <v>0</v>
      </c>
      <c r="G7" s="239"/>
      <c r="H7" s="239"/>
    </row>
    <row r="8" spans="1:8" s="80" customFormat="1" ht="21.75" customHeight="1">
      <c r="A8" s="78">
        <v>1</v>
      </c>
      <c r="B8" s="77">
        <v>1</v>
      </c>
      <c r="C8" s="79" t="s">
        <v>264</v>
      </c>
      <c r="D8" s="77" t="s">
        <v>142</v>
      </c>
      <c r="E8" s="79" t="s">
        <v>265</v>
      </c>
      <c r="F8" s="77" t="s">
        <v>260</v>
      </c>
      <c r="G8" s="77" t="s">
        <v>125</v>
      </c>
      <c r="H8" s="77" t="s">
        <v>84</v>
      </c>
    </row>
    <row r="9" spans="1:8" s="80" customFormat="1" ht="21.75" customHeight="1">
      <c r="A9" s="78">
        <v>2</v>
      </c>
      <c r="B9" s="77">
        <v>2</v>
      </c>
      <c r="C9" s="79" t="s">
        <v>266</v>
      </c>
      <c r="D9" s="77" t="s">
        <v>260</v>
      </c>
      <c r="E9" s="79" t="s">
        <v>267</v>
      </c>
      <c r="F9" s="77" t="s">
        <v>260</v>
      </c>
      <c r="G9" s="77" t="s">
        <v>128</v>
      </c>
      <c r="H9" s="77" t="s">
        <v>129</v>
      </c>
    </row>
    <row r="10" spans="1:8" s="80" customFormat="1" ht="21.75" customHeight="1">
      <c r="A10" s="78">
        <v>3</v>
      </c>
      <c r="B10" s="77">
        <v>3</v>
      </c>
      <c r="C10" s="79" t="s">
        <v>268</v>
      </c>
      <c r="D10" s="77" t="s">
        <v>260</v>
      </c>
      <c r="E10" s="79" t="s">
        <v>269</v>
      </c>
      <c r="F10" s="77" t="s">
        <v>260</v>
      </c>
      <c r="G10" s="77" t="s">
        <v>132</v>
      </c>
      <c r="H10" s="77" t="s">
        <v>152</v>
      </c>
    </row>
    <row r="11" spans="1:8" s="80" customFormat="1" ht="21.75" customHeight="1">
      <c r="A11" s="78">
        <v>4</v>
      </c>
      <c r="B11" s="77">
        <v>4</v>
      </c>
      <c r="C11" s="79" t="s">
        <v>270</v>
      </c>
      <c r="D11" s="77" t="s">
        <v>260</v>
      </c>
      <c r="E11" s="79" t="s">
        <v>271</v>
      </c>
      <c r="F11" s="77" t="s">
        <v>260</v>
      </c>
      <c r="G11" s="77" t="s">
        <v>135</v>
      </c>
      <c r="H11" s="77" t="s">
        <v>129</v>
      </c>
    </row>
    <row r="12" spans="1:8" s="80" customFormat="1" ht="21.75" customHeight="1">
      <c r="A12" s="78">
        <v>5</v>
      </c>
      <c r="B12" s="77">
        <v>5</v>
      </c>
      <c r="C12" s="79" t="s">
        <v>272</v>
      </c>
      <c r="D12" s="77" t="s">
        <v>260</v>
      </c>
      <c r="E12" s="79" t="s">
        <v>273</v>
      </c>
      <c r="F12" s="77" t="s">
        <v>260</v>
      </c>
      <c r="G12" s="77" t="s">
        <v>225</v>
      </c>
      <c r="H12" s="77" t="s">
        <v>84</v>
      </c>
    </row>
    <row r="13" spans="1:8" s="80" customFormat="1" ht="21.75" customHeight="1">
      <c r="A13" s="78">
        <v>6</v>
      </c>
      <c r="B13" s="77">
        <v>6</v>
      </c>
      <c r="C13" s="79" t="s">
        <v>274</v>
      </c>
      <c r="D13" s="77" t="s">
        <v>235</v>
      </c>
      <c r="E13" s="79" t="s">
        <v>275</v>
      </c>
      <c r="F13" s="77" t="s">
        <v>235</v>
      </c>
      <c r="G13" s="77" t="s">
        <v>237</v>
      </c>
      <c r="H13" s="77" t="s">
        <v>189</v>
      </c>
    </row>
    <row r="14" spans="1:8" s="80" customFormat="1" ht="21.75" customHeight="1">
      <c r="A14" s="78">
        <v>7</v>
      </c>
      <c r="B14" s="77">
        <v>7</v>
      </c>
      <c r="C14" s="79" t="s">
        <v>276</v>
      </c>
      <c r="D14" s="77" t="s">
        <v>260</v>
      </c>
      <c r="E14" s="79" t="s">
        <v>277</v>
      </c>
      <c r="F14" s="77" t="s">
        <v>260</v>
      </c>
      <c r="G14" s="77" t="s">
        <v>138</v>
      </c>
      <c r="H14" s="77" t="s">
        <v>84</v>
      </c>
    </row>
    <row r="15" spans="1:8" s="80" customFormat="1" ht="21.75" customHeight="1">
      <c r="A15" s="78">
        <v>8</v>
      </c>
      <c r="B15" s="77">
        <v>8</v>
      </c>
      <c r="C15" s="79" t="s">
        <v>278</v>
      </c>
      <c r="D15" s="77" t="s">
        <v>227</v>
      </c>
      <c r="E15" s="79" t="s">
        <v>279</v>
      </c>
      <c r="F15" s="77" t="s">
        <v>260</v>
      </c>
      <c r="G15" s="77" t="s">
        <v>229</v>
      </c>
      <c r="H15" s="77" t="s">
        <v>189</v>
      </c>
    </row>
    <row r="16" spans="1:8" s="80" customFormat="1" ht="21.75" customHeight="1">
      <c r="A16" s="78">
        <v>9</v>
      </c>
      <c r="B16" s="77">
        <v>9</v>
      </c>
      <c r="C16" s="79" t="s">
        <v>280</v>
      </c>
      <c r="D16" s="77" t="s">
        <v>260</v>
      </c>
      <c r="E16" s="79" t="s">
        <v>281</v>
      </c>
      <c r="F16" s="77" t="s">
        <v>260</v>
      </c>
      <c r="G16" s="77" t="s">
        <v>141</v>
      </c>
      <c r="H16" s="77" t="s">
        <v>152</v>
      </c>
    </row>
    <row r="17" spans="1:8" s="80" customFormat="1" ht="21.75" customHeight="1">
      <c r="A17" s="78">
        <v>10</v>
      </c>
      <c r="B17" s="77">
        <v>10</v>
      </c>
      <c r="C17" s="79" t="s">
        <v>282</v>
      </c>
      <c r="D17" s="77" t="s">
        <v>260</v>
      </c>
      <c r="E17" s="79" t="s">
        <v>283</v>
      </c>
      <c r="F17" s="77" t="s">
        <v>260</v>
      </c>
      <c r="G17" s="77" t="s">
        <v>157</v>
      </c>
      <c r="H17" s="77" t="s">
        <v>152</v>
      </c>
    </row>
    <row r="18" spans="1:8" s="80" customFormat="1" ht="21.75" customHeight="1">
      <c r="A18" s="78">
        <v>11</v>
      </c>
      <c r="B18" s="77">
        <v>11</v>
      </c>
      <c r="C18" s="79" t="s">
        <v>284</v>
      </c>
      <c r="D18" s="77" t="s">
        <v>231</v>
      </c>
      <c r="E18" s="79" t="s">
        <v>285</v>
      </c>
      <c r="F18" s="77" t="s">
        <v>231</v>
      </c>
      <c r="G18" s="77" t="s">
        <v>233</v>
      </c>
      <c r="H18" s="77" t="s">
        <v>129</v>
      </c>
    </row>
    <row r="19" spans="1:8" s="80" customFormat="1" ht="21.75" customHeight="1">
      <c r="A19" s="78">
        <v>12</v>
      </c>
      <c r="B19" s="77">
        <v>12</v>
      </c>
      <c r="C19" s="79" t="s">
        <v>286</v>
      </c>
      <c r="D19" s="77" t="s">
        <v>260</v>
      </c>
      <c r="E19" s="79" t="s">
        <v>287</v>
      </c>
      <c r="F19" s="77" t="s">
        <v>260</v>
      </c>
      <c r="G19" s="77" t="s">
        <v>162</v>
      </c>
      <c r="H19" s="77" t="s">
        <v>163</v>
      </c>
    </row>
    <row r="20" spans="1:8" s="80" customFormat="1" ht="21.75" customHeight="1">
      <c r="A20" s="78">
        <v>13</v>
      </c>
      <c r="B20" s="77">
        <v>14</v>
      </c>
      <c r="C20" s="79" t="s">
        <v>288</v>
      </c>
      <c r="D20" s="77" t="s">
        <v>260</v>
      </c>
      <c r="E20" s="79" t="s">
        <v>289</v>
      </c>
      <c r="F20" s="77" t="s">
        <v>260</v>
      </c>
      <c r="G20" s="77" t="s">
        <v>167</v>
      </c>
      <c r="H20" s="77" t="s">
        <v>168</v>
      </c>
    </row>
    <row r="21" spans="1:8" s="80" customFormat="1" ht="21.75" customHeight="1">
      <c r="A21" s="78">
        <v>14</v>
      </c>
      <c r="B21" s="77">
        <v>15</v>
      </c>
      <c r="C21" s="79" t="s">
        <v>290</v>
      </c>
      <c r="D21" s="77" t="s">
        <v>235</v>
      </c>
      <c r="E21" s="79" t="s">
        <v>291</v>
      </c>
      <c r="F21" s="77" t="s">
        <v>235</v>
      </c>
      <c r="G21" s="77" t="s">
        <v>240</v>
      </c>
      <c r="H21" s="77" t="s">
        <v>189</v>
      </c>
    </row>
    <row r="22" spans="1:8" s="80" customFormat="1" ht="21.75" customHeight="1">
      <c r="A22" s="78">
        <v>15</v>
      </c>
      <c r="B22" s="77">
        <v>16</v>
      </c>
      <c r="C22" s="79" t="s">
        <v>292</v>
      </c>
      <c r="D22" s="77" t="s">
        <v>260</v>
      </c>
      <c r="E22" s="79" t="s">
        <v>293</v>
      </c>
      <c r="F22" s="77" t="s">
        <v>260</v>
      </c>
      <c r="G22" s="77" t="s">
        <v>173</v>
      </c>
      <c r="H22" s="77" t="s">
        <v>129</v>
      </c>
    </row>
    <row r="23" spans="1:8" s="80" customFormat="1" ht="21.75" customHeight="1">
      <c r="A23" s="78">
        <v>16</v>
      </c>
      <c r="B23" s="77">
        <v>17</v>
      </c>
      <c r="C23" s="79" t="s">
        <v>294</v>
      </c>
      <c r="D23" s="77" t="s">
        <v>260</v>
      </c>
      <c r="E23" s="79" t="s">
        <v>295</v>
      </c>
      <c r="F23" s="77" t="s">
        <v>260</v>
      </c>
      <c r="G23" s="77" t="s">
        <v>176</v>
      </c>
      <c r="H23" s="77" t="s">
        <v>152</v>
      </c>
    </row>
    <row r="24" spans="1:8" s="80" customFormat="1" ht="21.75" customHeight="1">
      <c r="A24" s="78">
        <v>17</v>
      </c>
      <c r="B24" s="77">
        <v>18</v>
      </c>
      <c r="C24" s="79" t="s">
        <v>296</v>
      </c>
      <c r="D24" s="77" t="s">
        <v>260</v>
      </c>
      <c r="E24" s="79" t="s">
        <v>297</v>
      </c>
      <c r="F24" s="77" t="s">
        <v>260</v>
      </c>
      <c r="G24" s="77" t="s">
        <v>179</v>
      </c>
      <c r="H24" s="77" t="s">
        <v>180</v>
      </c>
    </row>
    <row r="25" spans="1:8" s="80" customFormat="1" ht="21.75" customHeight="1">
      <c r="A25" s="78">
        <v>18</v>
      </c>
      <c r="B25" s="77">
        <v>19</v>
      </c>
      <c r="C25" s="79" t="s">
        <v>298</v>
      </c>
      <c r="D25" s="77" t="s">
        <v>260</v>
      </c>
      <c r="E25" s="79" t="s">
        <v>299</v>
      </c>
      <c r="F25" s="77" t="s">
        <v>260</v>
      </c>
      <c r="G25" s="77" t="s">
        <v>185</v>
      </c>
      <c r="H25" s="77" t="s">
        <v>84</v>
      </c>
    </row>
    <row r="26" spans="1:8" s="80" customFormat="1" ht="21.75" customHeight="1">
      <c r="A26" s="78">
        <v>19</v>
      </c>
      <c r="B26" s="77">
        <v>20</v>
      </c>
      <c r="C26" s="79" t="s">
        <v>300</v>
      </c>
      <c r="D26" s="77" t="s">
        <v>260</v>
      </c>
      <c r="E26" s="79" t="s">
        <v>301</v>
      </c>
      <c r="F26" s="77" t="s">
        <v>260</v>
      </c>
      <c r="G26" s="77" t="s">
        <v>188</v>
      </c>
      <c r="H26" s="77" t="s">
        <v>189</v>
      </c>
    </row>
    <row r="27" spans="1:8" s="80" customFormat="1" ht="21.75" customHeight="1">
      <c r="A27" s="78">
        <v>20</v>
      </c>
      <c r="B27" s="77">
        <v>21</v>
      </c>
      <c r="C27" s="79" t="s">
        <v>302</v>
      </c>
      <c r="D27" s="77" t="s">
        <v>260</v>
      </c>
      <c r="E27" s="79" t="s">
        <v>303</v>
      </c>
      <c r="F27" s="77" t="s">
        <v>260</v>
      </c>
      <c r="G27" s="77" t="s">
        <v>194</v>
      </c>
      <c r="H27" s="77" t="s">
        <v>84</v>
      </c>
    </row>
    <row r="28" spans="1:8" s="80" customFormat="1" ht="21.75" customHeight="1">
      <c r="A28" s="78">
        <v>21</v>
      </c>
      <c r="B28" s="77">
        <v>22</v>
      </c>
      <c r="C28" s="79" t="s">
        <v>304</v>
      </c>
      <c r="D28" s="77" t="s">
        <v>260</v>
      </c>
      <c r="E28" s="79" t="s">
        <v>305</v>
      </c>
      <c r="F28" s="77" t="s">
        <v>260</v>
      </c>
      <c r="G28" s="77" t="s">
        <v>197</v>
      </c>
      <c r="H28" s="77" t="s">
        <v>257</v>
      </c>
    </row>
    <row r="29" spans="1:8" s="80" customFormat="1" ht="21.75" customHeight="1">
      <c r="A29" s="78">
        <v>22</v>
      </c>
      <c r="B29" s="77">
        <v>23</v>
      </c>
      <c r="C29" s="79" t="s">
        <v>306</v>
      </c>
      <c r="D29" s="77" t="s">
        <v>260</v>
      </c>
      <c r="E29" s="79" t="s">
        <v>307</v>
      </c>
      <c r="F29" s="77" t="s">
        <v>260</v>
      </c>
      <c r="G29" s="77" t="s">
        <v>200</v>
      </c>
      <c r="H29" s="77" t="s">
        <v>180</v>
      </c>
    </row>
    <row r="30" spans="1:8" s="80" customFormat="1" ht="21.75" customHeight="1">
      <c r="A30" s="78">
        <v>23</v>
      </c>
      <c r="B30" s="77">
        <v>24</v>
      </c>
      <c r="C30" s="79" t="s">
        <v>308</v>
      </c>
      <c r="D30" s="77" t="s">
        <v>260</v>
      </c>
      <c r="E30" s="79" t="s">
        <v>309</v>
      </c>
      <c r="F30" s="77" t="s">
        <v>260</v>
      </c>
      <c r="G30" s="77" t="s">
        <v>132</v>
      </c>
      <c r="H30" s="77" t="s">
        <v>152</v>
      </c>
    </row>
    <row r="31" spans="1:8" s="80" customFormat="1" ht="21.75" customHeight="1">
      <c r="A31" s="78">
        <v>24</v>
      </c>
      <c r="B31" s="77">
        <v>25</v>
      </c>
      <c r="C31" s="79" t="s">
        <v>310</v>
      </c>
      <c r="D31" s="77" t="s">
        <v>202</v>
      </c>
      <c r="E31" s="79" t="s">
        <v>311</v>
      </c>
      <c r="F31" s="77" t="s">
        <v>202</v>
      </c>
      <c r="G31" s="77" t="s">
        <v>200</v>
      </c>
      <c r="H31" s="77" t="s">
        <v>180</v>
      </c>
    </row>
    <row r="32" spans="1:8" s="80" customFormat="1" ht="21.75" customHeight="1">
      <c r="A32" s="78">
        <v>25</v>
      </c>
      <c r="B32" s="77">
        <v>26</v>
      </c>
      <c r="C32" s="79" t="s">
        <v>312</v>
      </c>
      <c r="D32" s="77" t="s">
        <v>205</v>
      </c>
      <c r="E32" s="79" t="s">
        <v>313</v>
      </c>
      <c r="F32" s="77" t="s">
        <v>260</v>
      </c>
      <c r="G32" s="77" t="s">
        <v>194</v>
      </c>
      <c r="H32" s="77" t="s">
        <v>180</v>
      </c>
    </row>
    <row r="33" spans="1:8" s="80" customFormat="1" ht="21.75" customHeight="1">
      <c r="A33" s="78">
        <v>26</v>
      </c>
      <c r="B33" s="77">
        <v>27</v>
      </c>
      <c r="C33" s="79" t="s">
        <v>314</v>
      </c>
      <c r="D33" s="77" t="s">
        <v>208</v>
      </c>
      <c r="E33" s="79" t="s">
        <v>315</v>
      </c>
      <c r="F33" s="77" t="s">
        <v>208</v>
      </c>
      <c r="G33" s="77" t="s">
        <v>210</v>
      </c>
      <c r="H33" s="77" t="s">
        <v>180</v>
      </c>
    </row>
    <row r="34" spans="1:8" s="80" customFormat="1" ht="21.75" customHeight="1">
      <c r="A34" s="78">
        <v>27</v>
      </c>
      <c r="B34" s="77">
        <v>28</v>
      </c>
      <c r="C34" s="79" t="s">
        <v>316</v>
      </c>
      <c r="D34" s="77" t="s">
        <v>260</v>
      </c>
      <c r="E34" s="79" t="s">
        <v>317</v>
      </c>
      <c r="F34" s="77" t="s">
        <v>260</v>
      </c>
      <c r="G34" s="77" t="s">
        <v>213</v>
      </c>
      <c r="H34" s="77" t="s">
        <v>180</v>
      </c>
    </row>
    <row r="35" spans="1:8" s="80" customFormat="1" ht="21.75" customHeight="1">
      <c r="A35" s="78">
        <v>28</v>
      </c>
      <c r="B35" s="77">
        <v>29</v>
      </c>
      <c r="C35" s="79" t="s">
        <v>318</v>
      </c>
      <c r="D35" s="77" t="s">
        <v>260</v>
      </c>
      <c r="E35" s="79" t="s">
        <v>319</v>
      </c>
      <c r="F35" s="77" t="s">
        <v>260</v>
      </c>
      <c r="G35" s="77" t="s">
        <v>245</v>
      </c>
      <c r="H35" s="77" t="s">
        <v>129</v>
      </c>
    </row>
    <row r="36" spans="1:8" s="80" customFormat="1" ht="21.75" customHeight="1">
      <c r="A36" s="78">
        <v>29</v>
      </c>
      <c r="B36" s="77">
        <v>30</v>
      </c>
      <c r="C36" s="79" t="s">
        <v>320</v>
      </c>
      <c r="D36" s="77" t="s">
        <v>215</v>
      </c>
      <c r="E36" s="79" t="s">
        <v>321</v>
      </c>
      <c r="F36" s="77" t="s">
        <v>215</v>
      </c>
      <c r="G36" s="77" t="s">
        <v>125</v>
      </c>
      <c r="H36" s="77" t="s">
        <v>217</v>
      </c>
    </row>
    <row r="37" spans="1:8" s="80" customFormat="1" ht="21.75" customHeight="1">
      <c r="A37" s="78">
        <v>30</v>
      </c>
      <c r="B37" s="77">
        <v>31</v>
      </c>
      <c r="C37" s="79" t="s">
        <v>322</v>
      </c>
      <c r="D37" s="77" t="s">
        <v>260</v>
      </c>
      <c r="E37" s="79" t="s">
        <v>323</v>
      </c>
      <c r="F37" s="77" t="s">
        <v>260</v>
      </c>
      <c r="G37" s="77" t="s">
        <v>179</v>
      </c>
      <c r="H37" s="77" t="s">
        <v>84</v>
      </c>
    </row>
    <row r="38" spans="1:8" s="80" customFormat="1" ht="21.75" customHeight="1">
      <c r="A38" s="78">
        <v>31</v>
      </c>
      <c r="B38" s="77">
        <v>32</v>
      </c>
      <c r="C38" s="79" t="s">
        <v>324</v>
      </c>
      <c r="D38" s="77" t="s">
        <v>260</v>
      </c>
      <c r="E38" s="79" t="s">
        <v>325</v>
      </c>
      <c r="F38" s="77" t="s">
        <v>260</v>
      </c>
      <c r="G38" s="77" t="s">
        <v>248</v>
      </c>
      <c r="H38" s="77" t="s">
        <v>84</v>
      </c>
    </row>
    <row r="39" spans="1:8" s="80" customFormat="1" ht="21.75" customHeight="1">
      <c r="A39" s="78">
        <v>32</v>
      </c>
      <c r="B39" s="77">
        <v>33</v>
      </c>
      <c r="C39" s="79" t="s">
        <v>326</v>
      </c>
      <c r="D39" s="77" t="s">
        <v>260</v>
      </c>
      <c r="E39" s="79" t="s">
        <v>327</v>
      </c>
      <c r="F39" s="77" t="s">
        <v>260</v>
      </c>
      <c r="G39" s="77" t="s">
        <v>252</v>
      </c>
      <c r="H39" s="77" t="s">
        <v>129</v>
      </c>
    </row>
    <row r="40" spans="1:8" s="80" customFormat="1" ht="21.75" customHeight="1" hidden="1">
      <c r="A40" s="78">
        <f>1+A39</f>
        <v>33</v>
      </c>
      <c r="B40" s="77">
        <f>'Полный список'!B40</f>
        <v>0</v>
      </c>
      <c r="C40" s="79" t="e">
        <f>UPPER(LEFT('Полный список'!C40,SEARCH(" ",'Полный список'!C40)-1))&amp;RIGHT('Полный список'!C40,LEN('Полный список'!C40)-SEARCH(" ",'Полный список'!C40)+1)</f>
        <v>#VALUE!</v>
      </c>
      <c r="D40" s="77">
        <f>'Полный список'!H40</f>
        <v>0</v>
      </c>
      <c r="E40" s="79" t="e">
        <f>UPPER(LEFT('Полный список'!I40,SEARCH(" ",'Полный список'!I40)-1))&amp;RIGHT('Полный список'!I40,LEN('Полный список'!I40)-SEARCH(" ",'Полный список'!I40)+1)</f>
        <v>#VALUE!</v>
      </c>
      <c r="F40" s="77">
        <f>'Полный список'!N40</f>
        <v>0</v>
      </c>
      <c r="G40" s="77">
        <f>'Полный список'!O40</f>
        <v>0</v>
      </c>
      <c r="H40" s="77">
        <f>'Полный список'!P40</f>
        <v>0</v>
      </c>
    </row>
    <row r="41" spans="1:8" s="80" customFormat="1" ht="21.75" customHeight="1" hidden="1">
      <c r="A41" s="78">
        <f aca="true" t="shared" si="0" ref="A41:A67">1+A40</f>
        <v>34</v>
      </c>
      <c r="B41" s="77">
        <f>'Полный список'!B41</f>
        <v>0</v>
      </c>
      <c r="C41" s="79" t="e">
        <f>UPPER(LEFT('Полный список'!C41,SEARCH(" ",'Полный список'!C41)-1))&amp;RIGHT('Полный список'!C41,LEN('Полный список'!C41)-SEARCH(" ",'Полный список'!C41)+1)</f>
        <v>#VALUE!</v>
      </c>
      <c r="D41" s="77">
        <f>'Полный список'!H41</f>
        <v>0</v>
      </c>
      <c r="E41" s="79" t="e">
        <f>UPPER(LEFT('Полный список'!I41,SEARCH(" ",'Полный список'!I41)-1))&amp;RIGHT('Полный список'!I41,LEN('Полный список'!I41)-SEARCH(" ",'Полный список'!I41)+1)</f>
        <v>#VALUE!</v>
      </c>
      <c r="F41" s="77">
        <f>'Полный список'!N41</f>
        <v>0</v>
      </c>
      <c r="G41" s="77">
        <f>'Полный список'!O41</f>
        <v>0</v>
      </c>
      <c r="H41" s="77">
        <f>'Полный список'!P41</f>
        <v>0</v>
      </c>
    </row>
    <row r="42" spans="1:8" s="80" customFormat="1" ht="21.75" customHeight="1" hidden="1">
      <c r="A42" s="78">
        <f t="shared" si="0"/>
        <v>35</v>
      </c>
      <c r="B42" s="77">
        <f>'Полный список'!B42</f>
        <v>0</v>
      </c>
      <c r="C42" s="79" t="e">
        <f>UPPER(LEFT('Полный список'!C42,SEARCH(" ",'Полный список'!C42)-1))&amp;RIGHT('Полный список'!C42,LEN('Полный список'!C42)-SEARCH(" ",'Полный список'!C42)+1)</f>
        <v>#VALUE!</v>
      </c>
      <c r="D42" s="77">
        <f>'Полный список'!H42</f>
        <v>0</v>
      </c>
      <c r="E42" s="79" t="e">
        <f>UPPER(LEFT('Полный список'!I42,SEARCH(" ",'Полный список'!I42)-1))&amp;RIGHT('Полный список'!I42,LEN('Полный список'!I42)-SEARCH(" ",'Полный список'!I42)+1)</f>
        <v>#VALUE!</v>
      </c>
      <c r="F42" s="77">
        <f>'Полный список'!N42</f>
        <v>0</v>
      </c>
      <c r="G42" s="77">
        <f>'Полный список'!O42</f>
        <v>0</v>
      </c>
      <c r="H42" s="77">
        <f>'Полный список'!P42</f>
        <v>0</v>
      </c>
    </row>
    <row r="43" spans="1:8" s="80" customFormat="1" ht="21.75" customHeight="1" hidden="1">
      <c r="A43" s="78">
        <f t="shared" si="0"/>
        <v>36</v>
      </c>
      <c r="B43" s="77">
        <f>'Полный список'!B43</f>
        <v>0</v>
      </c>
      <c r="C43" s="79" t="e">
        <f>UPPER(LEFT('Полный список'!C43,SEARCH(" ",'Полный список'!C43)-1))&amp;RIGHT('Полный список'!C43,LEN('Полный список'!C43)-SEARCH(" ",'Полный список'!C43)+1)</f>
        <v>#VALUE!</v>
      </c>
      <c r="D43" s="77">
        <f>'Полный список'!H43</f>
        <v>0</v>
      </c>
      <c r="E43" s="79" t="e">
        <f>UPPER(LEFT('Полный список'!I43,SEARCH(" ",'Полный список'!I43)-1))&amp;RIGHT('Полный список'!I43,LEN('Полный список'!I43)-SEARCH(" ",'Полный список'!I43)+1)</f>
        <v>#VALUE!</v>
      </c>
      <c r="F43" s="77">
        <f>'Полный список'!N43</f>
        <v>0</v>
      </c>
      <c r="G43" s="77">
        <f>'Полный список'!O43</f>
        <v>0</v>
      </c>
      <c r="H43" s="77">
        <f>'Полный список'!P43</f>
        <v>0</v>
      </c>
    </row>
    <row r="44" spans="1:8" s="80" customFormat="1" ht="21.75" customHeight="1" hidden="1">
      <c r="A44" s="78">
        <f t="shared" si="0"/>
        <v>37</v>
      </c>
      <c r="B44" s="77">
        <f>'Полный список'!B44</f>
        <v>0</v>
      </c>
      <c r="C44" s="79" t="e">
        <f>UPPER(LEFT('Полный список'!C44,SEARCH(" ",'Полный список'!C44)-1))&amp;RIGHT('Полный список'!C44,LEN('Полный список'!C44)-SEARCH(" ",'Полный список'!C44)+1)</f>
        <v>#VALUE!</v>
      </c>
      <c r="D44" s="77">
        <f>'Полный список'!H44</f>
        <v>0</v>
      </c>
      <c r="E44" s="79" t="e">
        <f>UPPER(LEFT('Полный список'!I44,SEARCH(" ",'Полный список'!I44)-1))&amp;RIGHT('Полный список'!I44,LEN('Полный список'!I44)-SEARCH(" ",'Полный список'!I44)+1)</f>
        <v>#VALUE!</v>
      </c>
      <c r="F44" s="77">
        <f>'Полный список'!N44</f>
        <v>0</v>
      </c>
      <c r="G44" s="77">
        <f>'Полный список'!O44</f>
        <v>0</v>
      </c>
      <c r="H44" s="77">
        <f>'Полный список'!P44</f>
        <v>0</v>
      </c>
    </row>
    <row r="45" spans="1:8" s="80" customFormat="1" ht="21.75" customHeight="1" hidden="1">
      <c r="A45" s="78">
        <f t="shared" si="0"/>
        <v>38</v>
      </c>
      <c r="B45" s="77">
        <f>'Полный список'!B45</f>
        <v>0</v>
      </c>
      <c r="C45" s="79" t="e">
        <f>UPPER(LEFT('Полный список'!C45,SEARCH(" ",'Полный список'!C45)-1))&amp;RIGHT('Полный список'!C45,LEN('Полный список'!C45)-SEARCH(" ",'Полный список'!C45)+1)</f>
        <v>#VALUE!</v>
      </c>
      <c r="D45" s="77">
        <f>'Полный список'!H45</f>
        <v>0</v>
      </c>
      <c r="E45" s="79" t="e">
        <f>UPPER(LEFT('Полный список'!I45,SEARCH(" ",'Полный список'!I45)-1))&amp;RIGHT('Полный список'!I45,LEN('Полный список'!I45)-SEARCH(" ",'Полный список'!I45)+1)</f>
        <v>#VALUE!</v>
      </c>
      <c r="F45" s="77">
        <f>'Полный список'!N45</f>
        <v>0</v>
      </c>
      <c r="G45" s="77">
        <f>'Полный список'!O45</f>
        <v>0</v>
      </c>
      <c r="H45" s="77">
        <f>'Полный список'!P45</f>
        <v>0</v>
      </c>
    </row>
    <row r="46" spans="1:8" s="80" customFormat="1" ht="21.75" customHeight="1" hidden="1">
      <c r="A46" s="78">
        <f t="shared" si="0"/>
        <v>39</v>
      </c>
      <c r="B46" s="77">
        <f>'Полный список'!B46</f>
        <v>0</v>
      </c>
      <c r="C46" s="79" t="e">
        <f>UPPER(LEFT('Полный список'!C46,SEARCH(" ",'Полный список'!C46)-1))&amp;RIGHT('Полный список'!C46,LEN('Полный список'!C46)-SEARCH(" ",'Полный список'!C46)+1)</f>
        <v>#VALUE!</v>
      </c>
      <c r="D46" s="77">
        <f>'Полный список'!H46</f>
        <v>0</v>
      </c>
      <c r="E46" s="79" t="e">
        <f>UPPER(LEFT('Полный список'!I46,SEARCH(" ",'Полный список'!I46)-1))&amp;RIGHT('Полный список'!I46,LEN('Полный список'!I46)-SEARCH(" ",'Полный список'!I46)+1)</f>
        <v>#VALUE!</v>
      </c>
      <c r="F46" s="77">
        <f>'Полный список'!N46</f>
        <v>0</v>
      </c>
      <c r="G46" s="77">
        <f>'Полный список'!O46</f>
        <v>0</v>
      </c>
      <c r="H46" s="77">
        <f>'Полный список'!P46</f>
        <v>0</v>
      </c>
    </row>
    <row r="47" spans="1:8" s="80" customFormat="1" ht="21.75" customHeight="1" hidden="1">
      <c r="A47" s="78">
        <f t="shared" si="0"/>
        <v>40</v>
      </c>
      <c r="B47" s="77">
        <f>'Полный список'!B47</f>
        <v>0</v>
      </c>
      <c r="C47" s="79" t="e">
        <f>UPPER(LEFT('Полный список'!C47,SEARCH(" ",'Полный список'!C47)-1))&amp;RIGHT('Полный список'!C47,LEN('Полный список'!C47)-SEARCH(" ",'Полный список'!C47)+1)</f>
        <v>#VALUE!</v>
      </c>
      <c r="D47" s="77">
        <f>'Полный список'!H47</f>
        <v>0</v>
      </c>
      <c r="E47" s="79" t="e">
        <f>UPPER(LEFT('Полный список'!I47,SEARCH(" ",'Полный список'!I47)-1))&amp;RIGHT('Полный список'!I47,LEN('Полный список'!I47)-SEARCH(" ",'Полный список'!I47)+1)</f>
        <v>#VALUE!</v>
      </c>
      <c r="F47" s="77">
        <f>'Полный список'!N47</f>
        <v>0</v>
      </c>
      <c r="G47" s="77">
        <f>'Полный список'!O47</f>
        <v>0</v>
      </c>
      <c r="H47" s="77">
        <f>'Полный список'!P47</f>
        <v>0</v>
      </c>
    </row>
    <row r="48" spans="1:8" s="80" customFormat="1" ht="21.75" customHeight="1" hidden="1">
      <c r="A48" s="78">
        <f t="shared" si="0"/>
        <v>41</v>
      </c>
      <c r="B48" s="77">
        <f>'Полный список'!B48</f>
        <v>0</v>
      </c>
      <c r="C48" s="79" t="e">
        <f>UPPER(LEFT('Полный список'!C48,SEARCH(" ",'Полный список'!C48)-1))&amp;RIGHT('Полный список'!C48,LEN('Полный список'!C48)-SEARCH(" ",'Полный список'!C48)+1)</f>
        <v>#VALUE!</v>
      </c>
      <c r="D48" s="77">
        <f>'Полный список'!H48</f>
        <v>0</v>
      </c>
      <c r="E48" s="79" t="e">
        <f>UPPER(LEFT('Полный список'!I48,SEARCH(" ",'Полный список'!I48)-1))&amp;RIGHT('Полный список'!I48,LEN('Полный список'!I48)-SEARCH(" ",'Полный список'!I48)+1)</f>
        <v>#VALUE!</v>
      </c>
      <c r="F48" s="77">
        <f>'Полный список'!N48</f>
        <v>0</v>
      </c>
      <c r="G48" s="77">
        <f>'Полный список'!O48</f>
        <v>0</v>
      </c>
      <c r="H48" s="77">
        <f>'Полный список'!P48</f>
        <v>0</v>
      </c>
    </row>
    <row r="49" spans="1:8" s="80" customFormat="1" ht="21.75" customHeight="1" hidden="1">
      <c r="A49" s="78">
        <f t="shared" si="0"/>
        <v>42</v>
      </c>
      <c r="B49" s="77">
        <f>'Полный список'!B49</f>
        <v>0</v>
      </c>
      <c r="C49" s="79" t="e">
        <f>UPPER(LEFT('Полный список'!C49,SEARCH(" ",'Полный список'!C49)-1))&amp;RIGHT('Полный список'!C49,LEN('Полный список'!C49)-SEARCH(" ",'Полный список'!C49)+1)</f>
        <v>#VALUE!</v>
      </c>
      <c r="D49" s="77">
        <f>'Полный список'!H49</f>
        <v>0</v>
      </c>
      <c r="E49" s="79" t="e">
        <f>UPPER(LEFT('Полный список'!I49,SEARCH(" ",'Полный список'!I49)-1))&amp;RIGHT('Полный список'!I49,LEN('Полный список'!I49)-SEARCH(" ",'Полный список'!I49)+1)</f>
        <v>#VALUE!</v>
      </c>
      <c r="F49" s="77">
        <f>'Полный список'!N49</f>
        <v>0</v>
      </c>
      <c r="G49" s="77">
        <f>'Полный список'!O49</f>
        <v>0</v>
      </c>
      <c r="H49" s="77">
        <f>'Полный список'!P49</f>
        <v>0</v>
      </c>
    </row>
    <row r="50" spans="1:8" s="80" customFormat="1" ht="21.75" customHeight="1" hidden="1">
      <c r="A50" s="78">
        <f t="shared" si="0"/>
        <v>43</v>
      </c>
      <c r="B50" s="77">
        <f>'Полный список'!B50</f>
        <v>0</v>
      </c>
      <c r="C50" s="79" t="e">
        <f>UPPER(LEFT('Полный список'!C50,SEARCH(" ",'Полный список'!C50)-1))&amp;RIGHT('Полный список'!C50,LEN('Полный список'!C50)-SEARCH(" ",'Полный список'!C50)+1)</f>
        <v>#VALUE!</v>
      </c>
      <c r="D50" s="77">
        <f>'Полный список'!H50</f>
        <v>0</v>
      </c>
      <c r="E50" s="79" t="e">
        <f>UPPER(LEFT('Полный список'!I50,SEARCH(" ",'Полный список'!I50)-1))&amp;RIGHT('Полный список'!I50,LEN('Полный список'!I50)-SEARCH(" ",'Полный список'!I50)+1)</f>
        <v>#VALUE!</v>
      </c>
      <c r="F50" s="77">
        <f>'Полный список'!N50</f>
        <v>0</v>
      </c>
      <c r="G50" s="77">
        <f>'Полный список'!O50</f>
        <v>0</v>
      </c>
      <c r="H50" s="77">
        <f>'Полный список'!P50</f>
        <v>0</v>
      </c>
    </row>
    <row r="51" spans="1:8" s="80" customFormat="1" ht="21.75" customHeight="1" hidden="1">
      <c r="A51" s="78">
        <f t="shared" si="0"/>
        <v>44</v>
      </c>
      <c r="B51" s="77">
        <f>'Полный список'!B51</f>
        <v>0</v>
      </c>
      <c r="C51" s="79" t="e">
        <f>UPPER(LEFT('Полный список'!C51,SEARCH(" ",'Полный список'!C51)-1))&amp;RIGHT('Полный список'!C51,LEN('Полный список'!C51)-SEARCH(" ",'Полный список'!C51)+1)</f>
        <v>#VALUE!</v>
      </c>
      <c r="D51" s="77">
        <f>'Полный список'!H51</f>
        <v>0</v>
      </c>
      <c r="E51" s="79" t="e">
        <f>UPPER(LEFT('Полный список'!I51,SEARCH(" ",'Полный список'!I51)-1))&amp;RIGHT('Полный список'!I51,LEN('Полный список'!I51)-SEARCH(" ",'Полный список'!I51)+1)</f>
        <v>#VALUE!</v>
      </c>
      <c r="F51" s="77">
        <f>'Полный список'!N51</f>
        <v>0</v>
      </c>
      <c r="G51" s="77">
        <f>'Полный список'!O51</f>
        <v>0</v>
      </c>
      <c r="H51" s="77">
        <f>'Полный список'!P51</f>
        <v>0</v>
      </c>
    </row>
    <row r="52" spans="1:8" s="80" customFormat="1" ht="21.75" customHeight="1" hidden="1">
      <c r="A52" s="78">
        <f t="shared" si="0"/>
        <v>45</v>
      </c>
      <c r="B52" s="77">
        <f>'Полный список'!B52</f>
        <v>0</v>
      </c>
      <c r="C52" s="79" t="e">
        <f>UPPER(LEFT('Полный список'!C52,SEARCH(" ",'Полный список'!C52)-1))&amp;RIGHT('Полный список'!C52,LEN('Полный список'!C52)-SEARCH(" ",'Полный список'!C52)+1)</f>
        <v>#VALUE!</v>
      </c>
      <c r="D52" s="77">
        <f>'Полный список'!H52</f>
        <v>0</v>
      </c>
      <c r="E52" s="79" t="e">
        <f>UPPER(LEFT('Полный список'!I52,SEARCH(" ",'Полный список'!I52)-1))&amp;RIGHT('Полный список'!I52,LEN('Полный список'!I52)-SEARCH(" ",'Полный список'!I52)+1)</f>
        <v>#VALUE!</v>
      </c>
      <c r="F52" s="77">
        <f>'Полный список'!N52</f>
        <v>0</v>
      </c>
      <c r="G52" s="77">
        <f>'Полный список'!O52</f>
        <v>0</v>
      </c>
      <c r="H52" s="77">
        <f>'Полный список'!P52</f>
        <v>0</v>
      </c>
    </row>
    <row r="53" spans="1:8" s="80" customFormat="1" ht="21.75" customHeight="1" hidden="1">
      <c r="A53" s="78">
        <f t="shared" si="0"/>
        <v>46</v>
      </c>
      <c r="B53" s="77">
        <f>'Полный список'!B53</f>
        <v>0</v>
      </c>
      <c r="C53" s="79" t="e">
        <f>UPPER(LEFT('Полный список'!C53,SEARCH(" ",'Полный список'!C53)-1))&amp;RIGHT('Полный список'!C53,LEN('Полный список'!C53)-SEARCH(" ",'Полный список'!C53)+1)</f>
        <v>#VALUE!</v>
      </c>
      <c r="D53" s="77">
        <f>'Полный список'!H53</f>
        <v>0</v>
      </c>
      <c r="E53" s="79" t="e">
        <f>UPPER(LEFT('Полный список'!I53,SEARCH(" ",'Полный список'!I53)-1))&amp;RIGHT('Полный список'!I53,LEN('Полный список'!I53)-SEARCH(" ",'Полный список'!I53)+1)</f>
        <v>#VALUE!</v>
      </c>
      <c r="F53" s="77">
        <f>'Полный список'!N53</f>
        <v>0</v>
      </c>
      <c r="G53" s="77">
        <f>'Полный список'!O53</f>
        <v>0</v>
      </c>
      <c r="H53" s="77">
        <f>'Полный список'!P53</f>
        <v>0</v>
      </c>
    </row>
    <row r="54" spans="1:8" s="80" customFormat="1" ht="21.75" customHeight="1" hidden="1">
      <c r="A54" s="78">
        <f t="shared" si="0"/>
        <v>47</v>
      </c>
      <c r="B54" s="77">
        <f>'Полный список'!B54</f>
        <v>0</v>
      </c>
      <c r="C54" s="79" t="e">
        <f>UPPER(LEFT('Полный список'!C54,SEARCH(" ",'Полный список'!C54)-1))&amp;RIGHT('Полный список'!C54,LEN('Полный список'!C54)-SEARCH(" ",'Полный список'!C54)+1)</f>
        <v>#VALUE!</v>
      </c>
      <c r="D54" s="77">
        <f>'Полный список'!H54</f>
        <v>0</v>
      </c>
      <c r="E54" s="79" t="e">
        <f>UPPER(LEFT('Полный список'!I54,SEARCH(" ",'Полный список'!I54)-1))&amp;RIGHT('Полный список'!I54,LEN('Полный список'!I54)-SEARCH(" ",'Полный список'!I54)+1)</f>
        <v>#VALUE!</v>
      </c>
      <c r="F54" s="77">
        <f>'Полный список'!N54</f>
        <v>0</v>
      </c>
      <c r="G54" s="77">
        <f>'Полный список'!O54</f>
        <v>0</v>
      </c>
      <c r="H54" s="77">
        <f>'Полный список'!P54</f>
        <v>0</v>
      </c>
    </row>
    <row r="55" spans="1:8" s="80" customFormat="1" ht="21.75" customHeight="1" hidden="1">
      <c r="A55" s="78">
        <f t="shared" si="0"/>
        <v>48</v>
      </c>
      <c r="B55" s="77">
        <f>'Полный список'!B55</f>
        <v>0</v>
      </c>
      <c r="C55" s="79" t="e">
        <f>UPPER(LEFT('Полный список'!C55,SEARCH(" ",'Полный список'!C55)-1))&amp;RIGHT('Полный список'!C55,LEN('Полный список'!C55)-SEARCH(" ",'Полный список'!C55)+1)</f>
        <v>#VALUE!</v>
      </c>
      <c r="D55" s="77">
        <f>'Полный список'!H55</f>
        <v>0</v>
      </c>
      <c r="E55" s="79" t="e">
        <f>UPPER(LEFT('Полный список'!I55,SEARCH(" ",'Полный список'!I55)-1))&amp;RIGHT('Полный список'!I55,LEN('Полный список'!I55)-SEARCH(" ",'Полный список'!I55)+1)</f>
        <v>#VALUE!</v>
      </c>
      <c r="F55" s="77">
        <f>'Полный список'!N55</f>
        <v>0</v>
      </c>
      <c r="G55" s="77">
        <f>'Полный список'!O55</f>
        <v>0</v>
      </c>
      <c r="H55" s="77">
        <f>'Полный список'!P55</f>
        <v>0</v>
      </c>
    </row>
    <row r="56" spans="1:8" s="80" customFormat="1" ht="21.75" customHeight="1" hidden="1">
      <c r="A56" s="78">
        <f t="shared" si="0"/>
        <v>49</v>
      </c>
      <c r="B56" s="77">
        <f>'Полный список'!B56</f>
        <v>0</v>
      </c>
      <c r="C56" s="79" t="e">
        <f>UPPER(LEFT('Полный список'!C56,SEARCH(" ",'Полный список'!C56)-1))&amp;RIGHT('Полный список'!C56,LEN('Полный список'!C56)-SEARCH(" ",'Полный список'!C56)+1)</f>
        <v>#VALUE!</v>
      </c>
      <c r="D56" s="77">
        <f>'Полный список'!H56</f>
        <v>0</v>
      </c>
      <c r="E56" s="79" t="e">
        <f>UPPER(LEFT('Полный список'!I56,SEARCH(" ",'Полный список'!I56)-1))&amp;RIGHT('Полный список'!I56,LEN('Полный список'!I56)-SEARCH(" ",'Полный список'!I56)+1)</f>
        <v>#VALUE!</v>
      </c>
      <c r="F56" s="77">
        <f>'Полный список'!N56</f>
        <v>0</v>
      </c>
      <c r="G56" s="77">
        <f>'Полный список'!O56</f>
        <v>0</v>
      </c>
      <c r="H56" s="77">
        <f>'Полный список'!P56</f>
        <v>0</v>
      </c>
    </row>
    <row r="57" spans="1:8" s="80" customFormat="1" ht="21.75" customHeight="1" hidden="1">
      <c r="A57" s="78">
        <f t="shared" si="0"/>
        <v>50</v>
      </c>
      <c r="B57" s="77">
        <f>'Полный список'!B57</f>
        <v>0</v>
      </c>
      <c r="C57" s="79" t="e">
        <f>UPPER(LEFT('Полный список'!C57,SEARCH(" ",'Полный список'!C57)-1))&amp;RIGHT('Полный список'!C57,LEN('Полный список'!C57)-SEARCH(" ",'Полный список'!C57)+1)</f>
        <v>#VALUE!</v>
      </c>
      <c r="D57" s="77">
        <f>'Полный список'!H57</f>
        <v>0</v>
      </c>
      <c r="E57" s="79" t="e">
        <f>UPPER(LEFT('Полный список'!I57,SEARCH(" ",'Полный список'!I57)-1))&amp;RIGHT('Полный список'!I57,LEN('Полный список'!I57)-SEARCH(" ",'Полный список'!I57)+1)</f>
        <v>#VALUE!</v>
      </c>
      <c r="F57" s="77">
        <f>'Полный список'!N57</f>
        <v>0</v>
      </c>
      <c r="G57" s="77">
        <f>'Полный список'!O57</f>
        <v>0</v>
      </c>
      <c r="H57" s="77">
        <f>'Полный список'!P57</f>
        <v>0</v>
      </c>
    </row>
    <row r="58" spans="1:8" s="80" customFormat="1" ht="21.75" customHeight="1" hidden="1">
      <c r="A58" s="78">
        <f t="shared" si="0"/>
        <v>51</v>
      </c>
      <c r="B58" s="77">
        <f>'Полный список'!B58</f>
        <v>0</v>
      </c>
      <c r="C58" s="79" t="e">
        <f>UPPER(LEFT('Полный список'!C58,SEARCH(" ",'Полный список'!C58)-1))&amp;RIGHT('Полный список'!C58,LEN('Полный список'!C58)-SEARCH(" ",'Полный список'!C58)+1)</f>
        <v>#VALUE!</v>
      </c>
      <c r="D58" s="77">
        <f>'Полный список'!H58</f>
        <v>0</v>
      </c>
      <c r="E58" s="79" t="e">
        <f>UPPER(LEFT('Полный список'!I58,SEARCH(" ",'Полный список'!I58)-1))&amp;RIGHT('Полный список'!I58,LEN('Полный список'!I58)-SEARCH(" ",'Полный список'!I58)+1)</f>
        <v>#VALUE!</v>
      </c>
      <c r="F58" s="77">
        <f>'Полный список'!N58</f>
        <v>0</v>
      </c>
      <c r="G58" s="77">
        <f>'Полный список'!O58</f>
        <v>0</v>
      </c>
      <c r="H58" s="77">
        <f>'Полный список'!P58</f>
        <v>0</v>
      </c>
    </row>
    <row r="59" spans="1:8" s="80" customFormat="1" ht="21.75" customHeight="1" hidden="1">
      <c r="A59" s="78">
        <f t="shared" si="0"/>
        <v>52</v>
      </c>
      <c r="B59" s="77">
        <f>'Полный список'!B59</f>
        <v>0</v>
      </c>
      <c r="C59" s="79" t="e">
        <f>UPPER(LEFT('Полный список'!C59,SEARCH(" ",'Полный список'!C59)-1))&amp;RIGHT('Полный список'!C59,LEN('Полный список'!C59)-SEARCH(" ",'Полный список'!C59)+1)</f>
        <v>#VALUE!</v>
      </c>
      <c r="D59" s="77">
        <f>'Полный список'!H59</f>
        <v>0</v>
      </c>
      <c r="E59" s="79" t="e">
        <f>UPPER(LEFT('Полный список'!I59,SEARCH(" ",'Полный список'!I59)-1))&amp;RIGHT('Полный список'!I59,LEN('Полный список'!I59)-SEARCH(" ",'Полный список'!I59)+1)</f>
        <v>#VALUE!</v>
      </c>
      <c r="F59" s="77">
        <f>'Полный список'!N59</f>
        <v>0</v>
      </c>
      <c r="G59" s="77">
        <f>'Полный список'!O59</f>
        <v>0</v>
      </c>
      <c r="H59" s="77">
        <f>'Полный список'!P59</f>
        <v>0</v>
      </c>
    </row>
    <row r="60" spans="1:8" s="80" customFormat="1" ht="21.75" customHeight="1" hidden="1">
      <c r="A60" s="78">
        <f t="shared" si="0"/>
        <v>53</v>
      </c>
      <c r="B60" s="77">
        <f>'Полный список'!B60</f>
        <v>0</v>
      </c>
      <c r="C60" s="79" t="e">
        <f>UPPER(LEFT('Полный список'!C60,SEARCH(" ",'Полный список'!C60)-1))&amp;RIGHT('Полный список'!C60,LEN('Полный список'!C60)-SEARCH(" ",'Полный список'!C60)+1)</f>
        <v>#VALUE!</v>
      </c>
      <c r="D60" s="77">
        <f>'Полный список'!H60</f>
        <v>0</v>
      </c>
      <c r="E60" s="79" t="e">
        <f>UPPER(LEFT('Полный список'!I60,SEARCH(" ",'Полный список'!I60)-1))&amp;RIGHT('Полный список'!I60,LEN('Полный список'!I60)-SEARCH(" ",'Полный список'!I60)+1)</f>
        <v>#VALUE!</v>
      </c>
      <c r="F60" s="77">
        <f>'Полный список'!N60</f>
        <v>0</v>
      </c>
      <c r="G60" s="77">
        <f>'Полный список'!O60</f>
        <v>0</v>
      </c>
      <c r="H60" s="77">
        <f>'Полный список'!P60</f>
        <v>0</v>
      </c>
    </row>
    <row r="61" spans="1:8" s="80" customFormat="1" ht="21.75" customHeight="1" hidden="1">
      <c r="A61" s="78">
        <f t="shared" si="0"/>
        <v>54</v>
      </c>
      <c r="B61" s="77">
        <f>'Полный список'!B61</f>
        <v>0</v>
      </c>
      <c r="C61" s="79" t="e">
        <f>UPPER(LEFT('Полный список'!C61,SEARCH(" ",'Полный список'!C61)-1))&amp;RIGHT('Полный список'!C61,LEN('Полный список'!C61)-SEARCH(" ",'Полный список'!C61)+1)</f>
        <v>#VALUE!</v>
      </c>
      <c r="D61" s="77">
        <f>'Полный список'!H61</f>
        <v>0</v>
      </c>
      <c r="E61" s="79" t="e">
        <f>UPPER(LEFT('Полный список'!I61,SEARCH(" ",'Полный список'!I61)-1))&amp;RIGHT('Полный список'!I61,LEN('Полный список'!I61)-SEARCH(" ",'Полный список'!I61)+1)</f>
        <v>#VALUE!</v>
      </c>
      <c r="F61" s="77">
        <f>'Полный список'!N61</f>
        <v>0</v>
      </c>
      <c r="G61" s="77">
        <f>'Полный список'!O61</f>
        <v>0</v>
      </c>
      <c r="H61" s="77">
        <f>'Полный список'!P61</f>
        <v>0</v>
      </c>
    </row>
    <row r="62" spans="1:8" s="80" customFormat="1" ht="21.75" customHeight="1" hidden="1">
      <c r="A62" s="78">
        <f t="shared" si="0"/>
        <v>55</v>
      </c>
      <c r="B62" s="77">
        <f>'Полный список'!B62</f>
        <v>0</v>
      </c>
      <c r="C62" s="79" t="e">
        <f>UPPER(LEFT('Полный список'!C62,SEARCH(" ",'Полный список'!C62)-1))&amp;RIGHT('Полный список'!C62,LEN('Полный список'!C62)-SEARCH(" ",'Полный список'!C62)+1)</f>
        <v>#VALUE!</v>
      </c>
      <c r="D62" s="77">
        <f>'Полный список'!H62</f>
        <v>0</v>
      </c>
      <c r="E62" s="79" t="e">
        <f>UPPER(LEFT('Полный список'!I62,SEARCH(" ",'Полный список'!I62)-1))&amp;RIGHT('Полный список'!I62,LEN('Полный список'!I62)-SEARCH(" ",'Полный список'!I62)+1)</f>
        <v>#VALUE!</v>
      </c>
      <c r="F62" s="77">
        <f>'Полный список'!N62</f>
        <v>0</v>
      </c>
      <c r="G62" s="77">
        <f>'Полный список'!O62</f>
        <v>0</v>
      </c>
      <c r="H62" s="77">
        <f>'Полный список'!P62</f>
        <v>0</v>
      </c>
    </row>
    <row r="63" spans="1:8" s="80" customFormat="1" ht="21.75" customHeight="1" hidden="1">
      <c r="A63" s="78">
        <f t="shared" si="0"/>
        <v>56</v>
      </c>
      <c r="B63" s="77">
        <f>'Полный список'!B63</f>
        <v>0</v>
      </c>
      <c r="C63" s="79" t="e">
        <f>UPPER(LEFT('Полный список'!C63,SEARCH(" ",'Полный список'!C63)-1))&amp;RIGHT('Полный список'!C63,LEN('Полный список'!C63)-SEARCH(" ",'Полный список'!C63)+1)</f>
        <v>#VALUE!</v>
      </c>
      <c r="D63" s="77">
        <f>'Полный список'!H63</f>
        <v>0</v>
      </c>
      <c r="E63" s="79" t="e">
        <f>UPPER(LEFT('Полный список'!I63,SEARCH(" ",'Полный список'!I63)-1))&amp;RIGHT('Полный список'!I63,LEN('Полный список'!I63)-SEARCH(" ",'Полный список'!I63)+1)</f>
        <v>#VALUE!</v>
      </c>
      <c r="F63" s="77">
        <f>'Полный список'!N63</f>
        <v>0</v>
      </c>
      <c r="G63" s="77">
        <f>'Полный список'!O63</f>
        <v>0</v>
      </c>
      <c r="H63" s="77">
        <f>'Полный список'!P63</f>
        <v>0</v>
      </c>
    </row>
    <row r="64" spans="1:8" s="80" customFormat="1" ht="21.75" customHeight="1" hidden="1">
      <c r="A64" s="78">
        <f t="shared" si="0"/>
        <v>57</v>
      </c>
      <c r="B64" s="77">
        <f>'Полный список'!B64</f>
        <v>0</v>
      </c>
      <c r="C64" s="79" t="e">
        <f>UPPER(LEFT('Полный список'!C64,SEARCH(" ",'Полный список'!C64)-1))&amp;RIGHT('Полный список'!C64,LEN('Полный список'!C64)-SEARCH(" ",'Полный список'!C64)+1)</f>
        <v>#VALUE!</v>
      </c>
      <c r="D64" s="77">
        <f>'Полный список'!H64</f>
        <v>0</v>
      </c>
      <c r="E64" s="79" t="e">
        <f>UPPER(LEFT('Полный список'!I64,SEARCH(" ",'Полный список'!I64)-1))&amp;RIGHT('Полный список'!I64,LEN('Полный список'!I64)-SEARCH(" ",'Полный список'!I64)+1)</f>
        <v>#VALUE!</v>
      </c>
      <c r="F64" s="77">
        <f>'Полный список'!N64</f>
        <v>0</v>
      </c>
      <c r="G64" s="77">
        <f>'Полный список'!O64</f>
        <v>0</v>
      </c>
      <c r="H64" s="77">
        <f>'Полный список'!P64</f>
        <v>0</v>
      </c>
    </row>
    <row r="65" spans="1:8" s="80" customFormat="1" ht="21.75" customHeight="1" hidden="1">
      <c r="A65" s="78">
        <f t="shared" si="0"/>
        <v>58</v>
      </c>
      <c r="B65" s="77">
        <f>'Полный список'!B65</f>
        <v>0</v>
      </c>
      <c r="C65" s="79" t="e">
        <f>UPPER(LEFT('Полный список'!C65,SEARCH(" ",'Полный список'!C65)-1))&amp;RIGHT('Полный список'!C65,LEN('Полный список'!C65)-SEARCH(" ",'Полный список'!C65)+1)</f>
        <v>#VALUE!</v>
      </c>
      <c r="D65" s="77">
        <f>'Полный список'!H65</f>
        <v>0</v>
      </c>
      <c r="E65" s="79" t="e">
        <f>UPPER(LEFT('Полный список'!I65,SEARCH(" ",'Полный список'!I65)-1))&amp;RIGHT('Полный список'!I65,LEN('Полный список'!I65)-SEARCH(" ",'Полный список'!I65)+1)</f>
        <v>#VALUE!</v>
      </c>
      <c r="F65" s="77">
        <f>'Полный список'!N65</f>
        <v>0</v>
      </c>
      <c r="G65" s="77">
        <f>'Полный список'!O65</f>
        <v>0</v>
      </c>
      <c r="H65" s="77">
        <f>'Полный список'!P65</f>
        <v>0</v>
      </c>
    </row>
    <row r="66" spans="1:8" s="80" customFormat="1" ht="21.75" customHeight="1" hidden="1">
      <c r="A66" s="78">
        <f t="shared" si="0"/>
        <v>59</v>
      </c>
      <c r="B66" s="77">
        <f>'Полный список'!B66</f>
        <v>0</v>
      </c>
      <c r="C66" s="79" t="e">
        <f>UPPER(LEFT('Полный список'!C66,SEARCH(" ",'Полный список'!C66)-1))&amp;RIGHT('Полный список'!C66,LEN('Полный список'!C66)-SEARCH(" ",'Полный список'!C66)+1)</f>
        <v>#VALUE!</v>
      </c>
      <c r="D66" s="77">
        <f>'Полный список'!H66</f>
        <v>0</v>
      </c>
      <c r="E66" s="79" t="e">
        <f>UPPER(LEFT('Полный список'!I66,SEARCH(" ",'Полный список'!I66)-1))&amp;RIGHT('Полный список'!I66,LEN('Полный список'!I66)-SEARCH(" ",'Полный список'!I66)+1)</f>
        <v>#VALUE!</v>
      </c>
      <c r="F66" s="77">
        <f>'Полный список'!N66</f>
        <v>0</v>
      </c>
      <c r="G66" s="77">
        <f>'Полный список'!O66</f>
        <v>0</v>
      </c>
      <c r="H66" s="77">
        <f>'Полный список'!P66</f>
        <v>0</v>
      </c>
    </row>
    <row r="67" spans="1:8" s="80" customFormat="1" ht="21.75" customHeight="1" hidden="1">
      <c r="A67" s="78">
        <f t="shared" si="0"/>
        <v>60</v>
      </c>
      <c r="B67" s="77">
        <f>'Полный список'!B67</f>
        <v>0</v>
      </c>
      <c r="C67" s="79" t="e">
        <f>UPPER(LEFT('Полный список'!C67,SEARCH(" ",'Полный список'!C67)-1))&amp;RIGHT('Полный список'!C67,LEN('Полный список'!C67)-SEARCH(" ",'Полный список'!C67)+1)</f>
        <v>#VALUE!</v>
      </c>
      <c r="D67" s="77">
        <f>'Полный список'!H67</f>
        <v>0</v>
      </c>
      <c r="E67" s="79" t="e">
        <f>UPPER(LEFT('Полный список'!I67,SEARCH(" ",'Полный список'!I67)-1))&amp;RIGHT('Полный список'!I67,LEN('Полный список'!I67)-SEARCH(" ",'Полный список'!I67)+1)</f>
        <v>#VALUE!</v>
      </c>
      <c r="F67" s="77">
        <f>'Полный список'!N67</f>
        <v>0</v>
      </c>
      <c r="G67" s="77">
        <f>'Полный список'!O67</f>
        <v>0</v>
      </c>
      <c r="H67" s="77">
        <f>'Полный список'!P67</f>
        <v>0</v>
      </c>
    </row>
    <row r="68" ht="18" customHeight="1"/>
    <row r="69" spans="2:5" ht="18" customHeight="1">
      <c r="B69" s="13" t="s">
        <v>83</v>
      </c>
      <c r="E69" s="13" t="s">
        <v>80</v>
      </c>
    </row>
    <row r="70" ht="18" customHeight="1"/>
    <row r="71" spans="2:5" ht="18" customHeight="1">
      <c r="B71" s="21" t="s">
        <v>13</v>
      </c>
      <c r="E71" s="12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8">
    <mergeCell ref="A1:H1"/>
    <mergeCell ref="A4:H4"/>
    <mergeCell ref="G6:G7"/>
    <mergeCell ref="A6:A7"/>
    <mergeCell ref="B6:B7"/>
    <mergeCell ref="C6:D6"/>
    <mergeCell ref="E6:F6"/>
    <mergeCell ref="H6:H7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95" zoomScaleSheetLayoutView="95" zoomScalePageLayoutView="0" workbookViewId="0" topLeftCell="A1">
      <pane ySplit="7" topLeftCell="A13" activePane="bottomLeft" state="frozen"/>
      <selection pane="topLeft" activeCell="B1" sqref="B1"/>
      <selection pane="bottomLeft" activeCell="E41" sqref="E41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8.75390625" style="4" customWidth="1"/>
    <col min="4" max="5" width="26.75390625" style="4" customWidth="1"/>
  </cols>
  <sheetData>
    <row r="1" spans="1:5" ht="28.5" customHeight="1">
      <c r="A1" s="248" t="s">
        <v>95</v>
      </c>
      <c r="B1" s="248"/>
      <c r="C1" s="248"/>
      <c r="D1" s="248"/>
      <c r="E1" s="248"/>
    </row>
    <row r="2" ht="5.25" customHeight="1"/>
    <row r="3" spans="1:5" ht="21.75" customHeight="1">
      <c r="A3" s="247" t="s">
        <v>9</v>
      </c>
      <c r="B3" s="247"/>
      <c r="C3" s="247"/>
      <c r="D3" s="247"/>
      <c r="E3" s="247"/>
    </row>
    <row r="4" spans="1:5" ht="4.5" customHeight="1">
      <c r="A4" s="249"/>
      <c r="B4" s="249"/>
      <c r="C4" s="249"/>
      <c r="D4" s="249"/>
      <c r="E4" s="249"/>
    </row>
    <row r="5" ht="6.75" customHeight="1" thickBot="1"/>
    <row r="6" spans="1:5" s="15" customFormat="1" ht="63" customHeight="1" thickBot="1">
      <c r="A6" s="49" t="s">
        <v>12</v>
      </c>
      <c r="B6" s="48" t="s">
        <v>11</v>
      </c>
      <c r="C6" s="48" t="s">
        <v>10</v>
      </c>
      <c r="D6" s="48" t="s">
        <v>8</v>
      </c>
      <c r="E6" s="48" t="s">
        <v>7</v>
      </c>
    </row>
    <row r="7" spans="1:5" s="15" customFormat="1" ht="3.75" customHeight="1" hidden="1" thickBot="1">
      <c r="A7" s="87"/>
      <c r="B7" s="88"/>
      <c r="C7" s="88"/>
      <c r="D7" s="88"/>
      <c r="E7" s="89"/>
    </row>
    <row r="8" spans="1:5" s="15" customFormat="1" ht="12.75">
      <c r="A8" s="253">
        <v>1</v>
      </c>
      <c r="B8" s="256" t="s">
        <v>77</v>
      </c>
      <c r="C8" s="149">
        <v>22</v>
      </c>
      <c r="D8" s="150" t="s">
        <v>304</v>
      </c>
      <c r="E8" s="151" t="s">
        <v>305</v>
      </c>
    </row>
    <row r="9" spans="1:5" s="15" customFormat="1" ht="12.75">
      <c r="A9" s="254"/>
      <c r="B9" s="257"/>
      <c r="C9" s="152">
        <v>27</v>
      </c>
      <c r="D9" s="153" t="s">
        <v>314</v>
      </c>
      <c r="E9" s="154" t="s">
        <v>315</v>
      </c>
    </row>
    <row r="10" spans="1:5" s="15" customFormat="1" ht="12.75">
      <c r="A10" s="254"/>
      <c r="B10" s="257"/>
      <c r="C10" s="152">
        <v>33</v>
      </c>
      <c r="D10" s="153" t="s">
        <v>326</v>
      </c>
      <c r="E10" s="154" t="s">
        <v>327</v>
      </c>
    </row>
    <row r="11" spans="1:5" s="15" customFormat="1" ht="12.75">
      <c r="A11" s="254"/>
      <c r="B11" s="257"/>
      <c r="C11" s="152"/>
      <c r="D11" s="153" t="s">
        <v>328</v>
      </c>
      <c r="E11" s="154" t="s">
        <v>328</v>
      </c>
    </row>
    <row r="12" spans="1:5" s="15" customFormat="1" ht="13.5" thickBot="1">
      <c r="A12" s="255"/>
      <c r="B12" s="258"/>
      <c r="C12" s="155"/>
      <c r="D12" s="156" t="s">
        <v>328</v>
      </c>
      <c r="E12" s="157" t="s">
        <v>328</v>
      </c>
    </row>
    <row r="13" spans="1:5" ht="12.75">
      <c r="A13" s="250">
        <v>2</v>
      </c>
      <c r="B13" s="256" t="s">
        <v>45</v>
      </c>
      <c r="C13" s="158">
        <v>1</v>
      </c>
      <c r="D13" s="150" t="s">
        <v>264</v>
      </c>
      <c r="E13" s="151" t="s">
        <v>265</v>
      </c>
    </row>
    <row r="14" spans="1:5" ht="12.75">
      <c r="A14" s="251"/>
      <c r="B14" s="259"/>
      <c r="C14" s="159">
        <v>4</v>
      </c>
      <c r="D14" s="153" t="s">
        <v>270</v>
      </c>
      <c r="E14" s="154" t="s">
        <v>271</v>
      </c>
    </row>
    <row r="15" spans="1:5" ht="12.75">
      <c r="A15" s="251"/>
      <c r="B15" s="259"/>
      <c r="C15" s="159">
        <v>5</v>
      </c>
      <c r="D15" s="153" t="s">
        <v>272</v>
      </c>
      <c r="E15" s="154" t="s">
        <v>273</v>
      </c>
    </row>
    <row r="16" spans="1:5" ht="12.75">
      <c r="A16" s="251"/>
      <c r="B16" s="259"/>
      <c r="C16" s="159">
        <v>7</v>
      </c>
      <c r="D16" s="153" t="s">
        <v>276</v>
      </c>
      <c r="E16" s="154" t="s">
        <v>277</v>
      </c>
    </row>
    <row r="17" spans="1:5" ht="13.5" thickBot="1">
      <c r="A17" s="252"/>
      <c r="B17" s="260"/>
      <c r="C17" s="160"/>
      <c r="D17" s="156" t="s">
        <v>328</v>
      </c>
      <c r="E17" s="157" t="s">
        <v>328</v>
      </c>
    </row>
    <row r="18" spans="1:5" ht="12.75">
      <c r="A18" s="250">
        <v>3</v>
      </c>
      <c r="B18" s="244" t="s">
        <v>220</v>
      </c>
      <c r="C18" s="158">
        <v>3</v>
      </c>
      <c r="D18" s="150" t="s">
        <v>268</v>
      </c>
      <c r="E18" s="151" t="s">
        <v>269</v>
      </c>
    </row>
    <row r="19" spans="1:5" ht="12.75">
      <c r="A19" s="251"/>
      <c r="B19" s="245"/>
      <c r="C19" s="159">
        <v>9</v>
      </c>
      <c r="D19" s="153" t="s">
        <v>280</v>
      </c>
      <c r="E19" s="154" t="s">
        <v>281</v>
      </c>
    </row>
    <row r="20" spans="1:5" ht="12.75">
      <c r="A20" s="251"/>
      <c r="B20" s="245"/>
      <c r="C20" s="159">
        <v>14</v>
      </c>
      <c r="D20" s="153" t="s">
        <v>288</v>
      </c>
      <c r="E20" s="154" t="s">
        <v>289</v>
      </c>
    </row>
    <row r="21" spans="1:5" s="15" customFormat="1" ht="12.75">
      <c r="A21" s="251"/>
      <c r="B21" s="245"/>
      <c r="C21" s="152">
        <v>24</v>
      </c>
      <c r="D21" s="153" t="s">
        <v>308</v>
      </c>
      <c r="E21" s="154" t="s">
        <v>309</v>
      </c>
    </row>
    <row r="22" spans="1:5" s="15" customFormat="1" ht="13.5" thickBot="1">
      <c r="A22" s="252"/>
      <c r="B22" s="246"/>
      <c r="C22" s="155">
        <v>10</v>
      </c>
      <c r="D22" s="156" t="s">
        <v>282</v>
      </c>
      <c r="E22" s="157" t="s">
        <v>283</v>
      </c>
    </row>
    <row r="23" spans="1:5" s="15" customFormat="1" ht="12.75">
      <c r="A23" s="250">
        <v>4</v>
      </c>
      <c r="B23" s="244" t="s">
        <v>249</v>
      </c>
      <c r="C23" s="158">
        <v>6</v>
      </c>
      <c r="D23" s="150" t="s">
        <v>274</v>
      </c>
      <c r="E23" s="151" t="s">
        <v>275</v>
      </c>
    </row>
    <row r="24" spans="1:5" s="15" customFormat="1" ht="12.75">
      <c r="A24" s="251"/>
      <c r="B24" s="245"/>
      <c r="C24" s="159">
        <v>8</v>
      </c>
      <c r="D24" s="153" t="s">
        <v>278</v>
      </c>
      <c r="E24" s="154" t="s">
        <v>279</v>
      </c>
    </row>
    <row r="25" spans="1:5" s="15" customFormat="1" ht="12.75">
      <c r="A25" s="251"/>
      <c r="B25" s="245"/>
      <c r="C25" s="159">
        <v>15</v>
      </c>
      <c r="D25" s="153" t="s">
        <v>290</v>
      </c>
      <c r="E25" s="154" t="s">
        <v>291</v>
      </c>
    </row>
    <row r="26" spans="1:5" s="15" customFormat="1" ht="12.75">
      <c r="A26" s="251"/>
      <c r="B26" s="245"/>
      <c r="C26" s="152"/>
      <c r="D26" s="153" t="s">
        <v>328</v>
      </c>
      <c r="E26" s="154" t="s">
        <v>328</v>
      </c>
    </row>
    <row r="27" spans="1:5" s="15" customFormat="1" ht="13.5" thickBot="1">
      <c r="A27" s="252"/>
      <c r="B27" s="246"/>
      <c r="C27" s="155"/>
      <c r="D27" s="156" t="s">
        <v>328</v>
      </c>
      <c r="E27" s="157" t="s">
        <v>328</v>
      </c>
    </row>
    <row r="28" spans="1:5" s="15" customFormat="1" ht="12.75" hidden="1">
      <c r="A28" s="250"/>
      <c r="B28" s="244"/>
      <c r="C28" s="158"/>
      <c r="D28" s="150" t="str">
        <f>IF(ISBLANK(C28)=FALSE,VLOOKUP(C28,'Уч-ки АП'!$B$8:$H$67,2,FALSE)," ")</f>
        <v> </v>
      </c>
      <c r="E28" s="151" t="str">
        <f>IF(ISBLANK(C28)=FALSE,VLOOKUP(C28,'Уч-ки АП'!$B$8:$H$67,4,FALSE)," ")</f>
        <v> </v>
      </c>
    </row>
    <row r="29" spans="1:5" s="15" customFormat="1" ht="12.75" hidden="1">
      <c r="A29" s="251"/>
      <c r="B29" s="245"/>
      <c r="C29" s="159"/>
      <c r="D29" s="153" t="str">
        <f>IF(ISBLANK(C29)=FALSE,VLOOKUP(C29,'Уч-ки АП'!$B$8:$H$67,2,FALSE)," ")</f>
        <v> </v>
      </c>
      <c r="E29" s="154" t="str">
        <f>IF(ISBLANK(C29)=FALSE,VLOOKUP(C29,'Уч-ки АП'!$B$8:$H$67,4,FALSE)," ")</f>
        <v> </v>
      </c>
    </row>
    <row r="30" spans="1:5" s="15" customFormat="1" ht="12.75" hidden="1">
      <c r="A30" s="251"/>
      <c r="B30" s="245"/>
      <c r="C30" s="159"/>
      <c r="D30" s="153" t="str">
        <f>IF(ISBLANK(C30)=FALSE,VLOOKUP(C30,'Уч-ки АП'!$B$8:$H$67,2,FALSE)," ")</f>
        <v> </v>
      </c>
      <c r="E30" s="154" t="str">
        <f>IF(ISBLANK(C30)=FALSE,VLOOKUP(C30,'Уч-ки АП'!$B$8:$H$67,4,FALSE)," ")</f>
        <v> </v>
      </c>
    </row>
    <row r="31" spans="1:5" s="15" customFormat="1" ht="12.75" hidden="1">
      <c r="A31" s="251"/>
      <c r="B31" s="245"/>
      <c r="C31" s="152"/>
      <c r="D31" s="153" t="str">
        <f>IF(ISBLANK(C31)=FALSE,VLOOKUP(C31,'Уч-ки АП'!$B$8:$H$67,2,FALSE)," ")</f>
        <v> </v>
      </c>
      <c r="E31" s="154" t="str">
        <f>IF(ISBLANK(C31)=FALSE,VLOOKUP(C31,'Уч-ки АП'!$B$8:$H$67,4,FALSE)," ")</f>
        <v> </v>
      </c>
    </row>
    <row r="32" spans="1:5" s="15" customFormat="1" ht="13.5" hidden="1" thickBot="1">
      <c r="A32" s="252"/>
      <c r="B32" s="246"/>
      <c r="C32" s="155"/>
      <c r="D32" s="156" t="str">
        <f>IF(ISBLANK(C32)=FALSE,VLOOKUP(C32,'Уч-ки АП'!$B$8:$H$67,2,FALSE)," ")</f>
        <v> </v>
      </c>
      <c r="E32" s="157" t="str">
        <f>IF(ISBLANK(C32)=FALSE,VLOOKUP(C32,'Уч-ки АП'!$B$8:$H$67,4,FALSE)," ")</f>
        <v> </v>
      </c>
    </row>
    <row r="33" spans="1:5" s="15" customFormat="1" ht="12.75" hidden="1">
      <c r="A33" s="250"/>
      <c r="B33" s="244"/>
      <c r="C33" s="158"/>
      <c r="D33" s="150" t="str">
        <f>IF(ISBLANK(C33)=FALSE,VLOOKUP(C33,'Уч-ки АП'!$B$8:$H$67,2,FALSE)," ")</f>
        <v> </v>
      </c>
      <c r="E33" s="151" t="str">
        <f>IF(ISBLANK(C33)=FALSE,VLOOKUP(C33,'Уч-ки АП'!$B$8:$H$67,4,FALSE)," ")</f>
        <v> </v>
      </c>
    </row>
    <row r="34" spans="1:5" s="15" customFormat="1" ht="12.75" hidden="1">
      <c r="A34" s="251"/>
      <c r="B34" s="245"/>
      <c r="C34" s="159"/>
      <c r="D34" s="153" t="str">
        <f>IF(ISBLANK(C34)=FALSE,VLOOKUP(C34,'Уч-ки АП'!$B$8:$H$67,2,FALSE)," ")</f>
        <v> </v>
      </c>
      <c r="E34" s="154" t="str">
        <f>IF(ISBLANK(C34)=FALSE,VLOOKUP(C34,'Уч-ки АП'!$B$8:$H$67,4,FALSE)," ")</f>
        <v> </v>
      </c>
    </row>
    <row r="35" spans="1:5" s="15" customFormat="1" ht="12.75" hidden="1">
      <c r="A35" s="251"/>
      <c r="B35" s="245"/>
      <c r="C35" s="159"/>
      <c r="D35" s="153" t="str">
        <f>IF(ISBLANK(C35)=FALSE,VLOOKUP(C35,'Уч-ки АП'!$B$8:$H$67,2,FALSE)," ")</f>
        <v> </v>
      </c>
      <c r="E35" s="154" t="str">
        <f>IF(ISBLANK(C35)=FALSE,VLOOKUP(C35,'Уч-ки АП'!$B$8:$H$67,4,FALSE)," ")</f>
        <v> </v>
      </c>
    </row>
    <row r="36" spans="1:5" s="15" customFormat="1" ht="12.75" hidden="1">
      <c r="A36" s="251"/>
      <c r="B36" s="245"/>
      <c r="C36" s="152"/>
      <c r="D36" s="153" t="str">
        <f>IF(ISBLANK(C36)=FALSE,VLOOKUP(C36,'Уч-ки АП'!$B$8:$H$67,2,FALSE)," ")</f>
        <v> </v>
      </c>
      <c r="E36" s="154" t="str">
        <f>IF(ISBLANK(C36)=FALSE,VLOOKUP(C36,'Уч-ки АП'!$B$8:$H$67,4,FALSE)," ")</f>
        <v> </v>
      </c>
    </row>
    <row r="37" spans="1:5" s="15" customFormat="1" ht="13.5" hidden="1" thickBot="1">
      <c r="A37" s="252"/>
      <c r="B37" s="246"/>
      <c r="C37" s="155"/>
      <c r="D37" s="156" t="str">
        <f>IF(ISBLANK(C37)=FALSE,VLOOKUP(C37,'Уч-ки АП'!$B$8:$H$67,2,FALSE)," ")</f>
        <v> </v>
      </c>
      <c r="E37" s="157" t="str">
        <f>IF(ISBLANK(C37)=FALSE,VLOOKUP(C37,'Уч-ки АП'!$B$8:$H$67,4,FALSE)," ")</f>
        <v> </v>
      </c>
    </row>
    <row r="38" spans="1:5" ht="12.75">
      <c r="A38" s="1"/>
      <c r="B38" s="1"/>
      <c r="C38" s="7"/>
      <c r="D38" s="7"/>
      <c r="E38" s="7"/>
    </row>
    <row r="39" spans="2:5" ht="18">
      <c r="B39" s="13" t="s">
        <v>28</v>
      </c>
      <c r="C39" s="6"/>
      <c r="D39" s="9"/>
      <c r="E39" s="13" t="s">
        <v>66</v>
      </c>
    </row>
    <row r="40" spans="2:5" ht="18">
      <c r="B40" s="5"/>
      <c r="C40" s="6"/>
      <c r="D40" s="9"/>
      <c r="E40" s="6"/>
    </row>
    <row r="41" spans="2:5" ht="18">
      <c r="B41" s="21" t="s">
        <v>13</v>
      </c>
      <c r="C41" s="6"/>
      <c r="D41" s="9"/>
      <c r="E41" s="137" t="s">
        <v>253</v>
      </c>
    </row>
  </sheetData>
  <sheetProtection/>
  <mergeCells count="15">
    <mergeCell ref="B13:B17"/>
    <mergeCell ref="A18:A22"/>
    <mergeCell ref="A23:A27"/>
    <mergeCell ref="B23:B27"/>
    <mergeCell ref="A28:A32"/>
    <mergeCell ref="B28:B32"/>
    <mergeCell ref="A3:E3"/>
    <mergeCell ref="A1:E1"/>
    <mergeCell ref="A4:E4"/>
    <mergeCell ref="B18:B22"/>
    <mergeCell ref="A33:A37"/>
    <mergeCell ref="B33:B37"/>
    <mergeCell ref="A8:A12"/>
    <mergeCell ref="B8:B12"/>
    <mergeCell ref="A13:A1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1"/>
  <sheetViews>
    <sheetView view="pageBreakPreview" zoomScale="75" zoomScaleNormal="8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39" sqref="A8:H39"/>
    </sheetView>
  </sheetViews>
  <sheetFormatPr defaultColWidth="9.00390625" defaultRowHeight="12.75"/>
  <cols>
    <col min="1" max="1" width="4.75390625" style="0" customWidth="1"/>
    <col min="2" max="2" width="6.75390625" style="4" customWidth="1"/>
    <col min="3" max="4" width="28.75390625" style="0" customWidth="1"/>
    <col min="5" max="5" width="20.75390625" style="0" customWidth="1"/>
    <col min="6" max="6" width="16.75390625" style="4" customWidth="1"/>
    <col min="7" max="7" width="16.125" style="4" customWidth="1"/>
    <col min="8" max="8" width="17.75390625" style="0" customWidth="1"/>
    <col min="9" max="9" width="9.75390625" style="1" customWidth="1"/>
    <col min="10" max="28" width="9.125" style="1" customWidth="1"/>
  </cols>
  <sheetData>
    <row r="1" ht="6" customHeight="1"/>
    <row r="2" spans="2:8" ht="25.5" customHeight="1">
      <c r="B2" s="261" t="s">
        <v>95</v>
      </c>
      <c r="C2" s="261"/>
      <c r="D2" s="261"/>
      <c r="E2" s="261"/>
      <c r="F2" s="261"/>
      <c r="G2" s="261"/>
      <c r="H2" s="261"/>
    </row>
    <row r="3" ht="5.25" customHeight="1"/>
    <row r="4" spans="2:8" ht="24" customHeight="1">
      <c r="B4" s="261" t="s">
        <v>47</v>
      </c>
      <c r="C4" s="261"/>
      <c r="D4" s="261"/>
      <c r="E4" s="261"/>
      <c r="F4" s="261"/>
      <c r="G4" s="261"/>
      <c r="H4" s="261"/>
    </row>
    <row r="5" spans="5:8" ht="3" customHeight="1">
      <c r="E5" s="12"/>
      <c r="F5" s="91"/>
      <c r="G5" s="91"/>
      <c r="H5" s="2"/>
    </row>
    <row r="6" spans="1:8" s="1" customFormat="1" ht="18" customHeight="1">
      <c r="A6" s="44"/>
      <c r="B6" s="45"/>
      <c r="C6" s="50" t="s">
        <v>46</v>
      </c>
      <c r="D6" s="51">
        <v>0.4173611111111111</v>
      </c>
      <c r="E6" s="44"/>
      <c r="F6" s="45"/>
      <c r="G6" s="45"/>
      <c r="H6" s="45"/>
    </row>
    <row r="7" spans="1:8" ht="54" customHeight="1">
      <c r="A7" s="48" t="s">
        <v>12</v>
      </c>
      <c r="B7" s="48" t="s">
        <v>40</v>
      </c>
      <c r="C7" s="48" t="s">
        <v>1</v>
      </c>
      <c r="D7" s="48" t="s">
        <v>2</v>
      </c>
      <c r="E7" s="48" t="s">
        <v>5</v>
      </c>
      <c r="F7" s="48" t="s">
        <v>4</v>
      </c>
      <c r="G7" s="48" t="s">
        <v>0</v>
      </c>
      <c r="H7" s="48" t="s">
        <v>48</v>
      </c>
    </row>
    <row r="8" spans="1:28" s="3" customFormat="1" ht="21" customHeight="1">
      <c r="A8" s="106">
        <v>1</v>
      </c>
      <c r="B8" s="107">
        <v>1</v>
      </c>
      <c r="C8" s="108" t="s">
        <v>264</v>
      </c>
      <c r="D8" s="108" t="s">
        <v>265</v>
      </c>
      <c r="E8" s="108" t="s">
        <v>125</v>
      </c>
      <c r="F8" s="92" t="s">
        <v>84</v>
      </c>
      <c r="G8" s="92" t="s">
        <v>142</v>
      </c>
      <c r="H8" s="109">
        <v>0.4173611111111111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8" ht="21" customHeight="1">
      <c r="A9" s="106">
        <v>2</v>
      </c>
      <c r="B9" s="107">
        <v>2</v>
      </c>
      <c r="C9" s="108" t="s">
        <v>266</v>
      </c>
      <c r="D9" s="108" t="s">
        <v>267</v>
      </c>
      <c r="E9" s="108" t="s">
        <v>128</v>
      </c>
      <c r="F9" s="92" t="s">
        <v>129</v>
      </c>
      <c r="G9" s="92" t="s">
        <v>260</v>
      </c>
      <c r="H9" s="109">
        <v>0.41805555555555557</v>
      </c>
    </row>
    <row r="10" spans="1:28" s="3" customFormat="1" ht="21" customHeight="1">
      <c r="A10" s="106">
        <v>3</v>
      </c>
      <c r="B10" s="107">
        <v>3</v>
      </c>
      <c r="C10" s="108" t="s">
        <v>268</v>
      </c>
      <c r="D10" s="108" t="s">
        <v>269</v>
      </c>
      <c r="E10" s="108" t="s">
        <v>132</v>
      </c>
      <c r="F10" s="92" t="s">
        <v>152</v>
      </c>
      <c r="G10" s="92" t="s">
        <v>260</v>
      </c>
      <c r="H10" s="109">
        <v>0.41875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8" ht="21" customHeight="1">
      <c r="A11" s="106">
        <v>4</v>
      </c>
      <c r="B11" s="107">
        <v>4</v>
      </c>
      <c r="C11" s="108" t="s">
        <v>270</v>
      </c>
      <c r="D11" s="108" t="s">
        <v>271</v>
      </c>
      <c r="E11" s="108" t="s">
        <v>135</v>
      </c>
      <c r="F11" s="92" t="s">
        <v>129</v>
      </c>
      <c r="G11" s="92" t="s">
        <v>260</v>
      </c>
      <c r="H11" s="109">
        <v>0.41944444444444445</v>
      </c>
    </row>
    <row r="12" spans="1:28" s="3" customFormat="1" ht="21" customHeight="1">
      <c r="A12" s="106">
        <v>5</v>
      </c>
      <c r="B12" s="107">
        <v>5</v>
      </c>
      <c r="C12" s="108" t="s">
        <v>272</v>
      </c>
      <c r="D12" s="108" t="s">
        <v>273</v>
      </c>
      <c r="E12" s="108" t="s">
        <v>225</v>
      </c>
      <c r="F12" s="92" t="s">
        <v>84</v>
      </c>
      <c r="G12" s="92" t="s">
        <v>260</v>
      </c>
      <c r="H12" s="109">
        <v>0.4201388888888889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8" ht="21" customHeight="1">
      <c r="A13" s="106">
        <v>6</v>
      </c>
      <c r="B13" s="107">
        <v>6</v>
      </c>
      <c r="C13" s="108" t="s">
        <v>274</v>
      </c>
      <c r="D13" s="108" t="s">
        <v>275</v>
      </c>
      <c r="E13" s="108" t="s">
        <v>237</v>
      </c>
      <c r="F13" s="92" t="s">
        <v>189</v>
      </c>
      <c r="G13" s="92" t="s">
        <v>235</v>
      </c>
      <c r="H13" s="109">
        <v>0.42083333333333334</v>
      </c>
    </row>
    <row r="14" spans="1:28" s="3" customFormat="1" ht="21" customHeight="1">
      <c r="A14" s="106">
        <v>7</v>
      </c>
      <c r="B14" s="107">
        <v>7</v>
      </c>
      <c r="C14" s="108" t="s">
        <v>276</v>
      </c>
      <c r="D14" s="108" t="s">
        <v>277</v>
      </c>
      <c r="E14" s="108" t="s">
        <v>138</v>
      </c>
      <c r="F14" s="92" t="s">
        <v>84</v>
      </c>
      <c r="G14" s="92" t="s">
        <v>260</v>
      </c>
      <c r="H14" s="109">
        <v>0.4215277777777778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8" ht="21" customHeight="1">
      <c r="A15" s="106">
        <v>8</v>
      </c>
      <c r="B15" s="107">
        <v>8</v>
      </c>
      <c r="C15" s="108" t="s">
        <v>278</v>
      </c>
      <c r="D15" s="108" t="s">
        <v>279</v>
      </c>
      <c r="E15" s="108" t="s">
        <v>229</v>
      </c>
      <c r="F15" s="92" t="s">
        <v>189</v>
      </c>
      <c r="G15" s="92" t="s">
        <v>227</v>
      </c>
      <c r="H15" s="109">
        <v>0.4222222222222222</v>
      </c>
    </row>
    <row r="16" spans="1:28" s="3" customFormat="1" ht="21" customHeight="1">
      <c r="A16" s="106">
        <v>9</v>
      </c>
      <c r="B16" s="107">
        <v>9</v>
      </c>
      <c r="C16" s="108" t="s">
        <v>280</v>
      </c>
      <c r="D16" s="108" t="s">
        <v>281</v>
      </c>
      <c r="E16" s="108" t="s">
        <v>141</v>
      </c>
      <c r="F16" s="92" t="s">
        <v>152</v>
      </c>
      <c r="G16" s="92" t="s">
        <v>260</v>
      </c>
      <c r="H16" s="109">
        <v>0.42291666666666666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8" ht="21" customHeight="1">
      <c r="A17" s="106">
        <v>10</v>
      </c>
      <c r="B17" s="107">
        <v>10</v>
      </c>
      <c r="C17" s="108" t="s">
        <v>282</v>
      </c>
      <c r="D17" s="108" t="s">
        <v>283</v>
      </c>
      <c r="E17" s="108" t="s">
        <v>157</v>
      </c>
      <c r="F17" s="92" t="s">
        <v>152</v>
      </c>
      <c r="G17" s="92" t="s">
        <v>260</v>
      </c>
      <c r="H17" s="109">
        <v>0.4236111111111111</v>
      </c>
    </row>
    <row r="18" spans="1:28" s="3" customFormat="1" ht="21" customHeight="1">
      <c r="A18" s="106">
        <v>11</v>
      </c>
      <c r="B18" s="107">
        <v>11</v>
      </c>
      <c r="C18" s="108" t="s">
        <v>284</v>
      </c>
      <c r="D18" s="108" t="s">
        <v>285</v>
      </c>
      <c r="E18" s="108" t="s">
        <v>233</v>
      </c>
      <c r="F18" s="92" t="s">
        <v>129</v>
      </c>
      <c r="G18" s="92" t="s">
        <v>231</v>
      </c>
      <c r="H18" s="109">
        <v>0.42430555555555555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8" ht="21" customHeight="1">
      <c r="A19" s="106">
        <v>12</v>
      </c>
      <c r="B19" s="107">
        <v>12</v>
      </c>
      <c r="C19" s="108" t="s">
        <v>286</v>
      </c>
      <c r="D19" s="108" t="s">
        <v>287</v>
      </c>
      <c r="E19" s="108" t="s">
        <v>162</v>
      </c>
      <c r="F19" s="92" t="s">
        <v>163</v>
      </c>
      <c r="G19" s="92" t="s">
        <v>260</v>
      </c>
      <c r="H19" s="109">
        <v>0.425</v>
      </c>
    </row>
    <row r="20" spans="1:8" ht="21" customHeight="1">
      <c r="A20" s="106">
        <v>13</v>
      </c>
      <c r="B20" s="107">
        <v>14</v>
      </c>
      <c r="C20" s="108" t="s">
        <v>288</v>
      </c>
      <c r="D20" s="108" t="s">
        <v>289</v>
      </c>
      <c r="E20" s="108" t="s">
        <v>167</v>
      </c>
      <c r="F20" s="92" t="s">
        <v>168</v>
      </c>
      <c r="G20" s="92" t="s">
        <v>260</v>
      </c>
      <c r="H20" s="109">
        <v>0.4263888888888889</v>
      </c>
    </row>
    <row r="21" spans="1:28" s="3" customFormat="1" ht="21" customHeight="1">
      <c r="A21" s="106">
        <v>14</v>
      </c>
      <c r="B21" s="107">
        <v>15</v>
      </c>
      <c r="C21" s="108" t="s">
        <v>290</v>
      </c>
      <c r="D21" s="108" t="s">
        <v>291</v>
      </c>
      <c r="E21" s="108" t="s">
        <v>240</v>
      </c>
      <c r="F21" s="92" t="s">
        <v>189</v>
      </c>
      <c r="G21" s="92" t="s">
        <v>235</v>
      </c>
      <c r="H21" s="109">
        <v>0.4270833333333333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8" ht="21" customHeight="1">
      <c r="A22" s="106">
        <v>15</v>
      </c>
      <c r="B22" s="107">
        <v>16</v>
      </c>
      <c r="C22" s="108" t="s">
        <v>292</v>
      </c>
      <c r="D22" s="108" t="s">
        <v>293</v>
      </c>
      <c r="E22" s="108" t="s">
        <v>173</v>
      </c>
      <c r="F22" s="92" t="s">
        <v>129</v>
      </c>
      <c r="G22" s="92" t="s">
        <v>260</v>
      </c>
      <c r="H22" s="109">
        <v>0.42777777777777776</v>
      </c>
    </row>
    <row r="23" spans="1:28" s="3" customFormat="1" ht="21" customHeight="1">
      <c r="A23" s="106">
        <v>16</v>
      </c>
      <c r="B23" s="107">
        <v>17</v>
      </c>
      <c r="C23" s="108" t="s">
        <v>294</v>
      </c>
      <c r="D23" s="108" t="s">
        <v>295</v>
      </c>
      <c r="E23" s="108" t="s">
        <v>176</v>
      </c>
      <c r="F23" s="92" t="s">
        <v>152</v>
      </c>
      <c r="G23" s="92" t="s">
        <v>260</v>
      </c>
      <c r="H23" s="109">
        <v>0.4284722222222222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8" ht="21" customHeight="1">
      <c r="A24" s="106">
        <v>17</v>
      </c>
      <c r="B24" s="107">
        <v>18</v>
      </c>
      <c r="C24" s="108" t="s">
        <v>296</v>
      </c>
      <c r="D24" s="108" t="s">
        <v>297</v>
      </c>
      <c r="E24" s="108" t="s">
        <v>179</v>
      </c>
      <c r="F24" s="92" t="s">
        <v>180</v>
      </c>
      <c r="G24" s="92" t="s">
        <v>260</v>
      </c>
      <c r="H24" s="109">
        <v>0.42916666666666664</v>
      </c>
    </row>
    <row r="25" spans="1:28" s="3" customFormat="1" ht="21" customHeight="1">
      <c r="A25" s="106">
        <v>18</v>
      </c>
      <c r="B25" s="107">
        <v>19</v>
      </c>
      <c r="C25" s="108" t="s">
        <v>298</v>
      </c>
      <c r="D25" s="108" t="s">
        <v>299</v>
      </c>
      <c r="E25" s="108" t="s">
        <v>185</v>
      </c>
      <c r="F25" s="92" t="s">
        <v>84</v>
      </c>
      <c r="G25" s="92" t="s">
        <v>260</v>
      </c>
      <c r="H25" s="109">
        <v>0.4298611111111111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8" ht="21" customHeight="1">
      <c r="A26" s="106">
        <v>19</v>
      </c>
      <c r="B26" s="107">
        <v>20</v>
      </c>
      <c r="C26" s="108" t="s">
        <v>300</v>
      </c>
      <c r="D26" s="108" t="s">
        <v>301</v>
      </c>
      <c r="E26" s="108" t="s">
        <v>188</v>
      </c>
      <c r="F26" s="92" t="s">
        <v>189</v>
      </c>
      <c r="G26" s="92" t="s">
        <v>260</v>
      </c>
      <c r="H26" s="109">
        <v>0.4305555555555555</v>
      </c>
    </row>
    <row r="27" spans="1:28" s="3" customFormat="1" ht="21" customHeight="1">
      <c r="A27" s="106">
        <v>20</v>
      </c>
      <c r="B27" s="107">
        <v>21</v>
      </c>
      <c r="C27" s="108" t="s">
        <v>302</v>
      </c>
      <c r="D27" s="108" t="s">
        <v>303</v>
      </c>
      <c r="E27" s="108" t="s">
        <v>194</v>
      </c>
      <c r="F27" s="92" t="s">
        <v>84</v>
      </c>
      <c r="G27" s="92" t="s">
        <v>260</v>
      </c>
      <c r="H27" s="109">
        <v>0.43125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8" ht="21" customHeight="1">
      <c r="A28" s="106">
        <v>21</v>
      </c>
      <c r="B28" s="107">
        <v>22</v>
      </c>
      <c r="C28" s="108" t="s">
        <v>304</v>
      </c>
      <c r="D28" s="108" t="s">
        <v>305</v>
      </c>
      <c r="E28" s="108" t="s">
        <v>197</v>
      </c>
      <c r="F28" s="92" t="s">
        <v>257</v>
      </c>
      <c r="G28" s="92" t="s">
        <v>260</v>
      </c>
      <c r="H28" s="109">
        <v>0.4319444444444444</v>
      </c>
    </row>
    <row r="29" spans="1:28" s="3" customFormat="1" ht="21" customHeight="1">
      <c r="A29" s="106">
        <v>22</v>
      </c>
      <c r="B29" s="107">
        <v>23</v>
      </c>
      <c r="C29" s="108" t="s">
        <v>306</v>
      </c>
      <c r="D29" s="108" t="s">
        <v>307</v>
      </c>
      <c r="E29" s="108" t="s">
        <v>200</v>
      </c>
      <c r="F29" s="92" t="s">
        <v>180</v>
      </c>
      <c r="G29" s="92" t="s">
        <v>260</v>
      </c>
      <c r="H29" s="109">
        <v>0.43263888888888885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8" ht="21" customHeight="1">
      <c r="A30" s="106">
        <v>23</v>
      </c>
      <c r="B30" s="107">
        <v>24</v>
      </c>
      <c r="C30" s="108" t="s">
        <v>308</v>
      </c>
      <c r="D30" s="108" t="s">
        <v>309</v>
      </c>
      <c r="E30" s="108" t="s">
        <v>132</v>
      </c>
      <c r="F30" s="92" t="s">
        <v>152</v>
      </c>
      <c r="G30" s="92" t="s">
        <v>260</v>
      </c>
      <c r="H30" s="109">
        <v>0.4333333333333333</v>
      </c>
    </row>
    <row r="31" spans="1:28" s="3" customFormat="1" ht="21" customHeight="1">
      <c r="A31" s="106">
        <v>24</v>
      </c>
      <c r="B31" s="107">
        <v>25</v>
      </c>
      <c r="C31" s="108" t="s">
        <v>310</v>
      </c>
      <c r="D31" s="108" t="s">
        <v>311</v>
      </c>
      <c r="E31" s="108" t="s">
        <v>200</v>
      </c>
      <c r="F31" s="92" t="s">
        <v>180</v>
      </c>
      <c r="G31" s="92" t="s">
        <v>202</v>
      </c>
      <c r="H31" s="109">
        <v>0.43402777777777773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8" s="1" customFormat="1" ht="21" customHeight="1">
      <c r="A32" s="106">
        <v>25</v>
      </c>
      <c r="B32" s="107">
        <v>26</v>
      </c>
      <c r="C32" s="108" t="s">
        <v>312</v>
      </c>
      <c r="D32" s="108" t="s">
        <v>313</v>
      </c>
      <c r="E32" s="108" t="s">
        <v>194</v>
      </c>
      <c r="F32" s="92" t="s">
        <v>180</v>
      </c>
      <c r="G32" s="92" t="s">
        <v>205</v>
      </c>
      <c r="H32" s="109">
        <v>0.4347222222222222</v>
      </c>
    </row>
    <row r="33" spans="1:8" ht="21" customHeight="1">
      <c r="A33" s="106">
        <v>26</v>
      </c>
      <c r="B33" s="107">
        <v>27</v>
      </c>
      <c r="C33" s="108" t="s">
        <v>314</v>
      </c>
      <c r="D33" s="108" t="s">
        <v>315</v>
      </c>
      <c r="E33" s="108" t="s">
        <v>210</v>
      </c>
      <c r="F33" s="92" t="s">
        <v>180</v>
      </c>
      <c r="G33" s="92" t="s">
        <v>208</v>
      </c>
      <c r="H33" s="109">
        <v>0.4354166666666666</v>
      </c>
    </row>
    <row r="34" spans="1:8" ht="21" customHeight="1">
      <c r="A34" s="106">
        <v>27</v>
      </c>
      <c r="B34" s="107">
        <v>28</v>
      </c>
      <c r="C34" s="108" t="s">
        <v>316</v>
      </c>
      <c r="D34" s="108" t="s">
        <v>317</v>
      </c>
      <c r="E34" s="108" t="s">
        <v>213</v>
      </c>
      <c r="F34" s="92" t="s">
        <v>180</v>
      </c>
      <c r="G34" s="92" t="s">
        <v>260</v>
      </c>
      <c r="H34" s="109">
        <v>0.43611111111111106</v>
      </c>
    </row>
    <row r="35" spans="1:8" ht="21" customHeight="1">
      <c r="A35" s="106">
        <v>28</v>
      </c>
      <c r="B35" s="107">
        <v>29</v>
      </c>
      <c r="C35" s="108" t="s">
        <v>318</v>
      </c>
      <c r="D35" s="108" t="s">
        <v>319</v>
      </c>
      <c r="E35" s="108" t="s">
        <v>245</v>
      </c>
      <c r="F35" s="92" t="s">
        <v>129</v>
      </c>
      <c r="G35" s="92" t="s">
        <v>260</v>
      </c>
      <c r="H35" s="109">
        <v>0.4368055555555555</v>
      </c>
    </row>
    <row r="36" spans="1:8" ht="21" customHeight="1">
      <c r="A36" s="106">
        <v>29</v>
      </c>
      <c r="B36" s="107">
        <v>30</v>
      </c>
      <c r="C36" s="108" t="s">
        <v>320</v>
      </c>
      <c r="D36" s="108" t="s">
        <v>321</v>
      </c>
      <c r="E36" s="108" t="s">
        <v>125</v>
      </c>
      <c r="F36" s="92" t="s">
        <v>217</v>
      </c>
      <c r="G36" s="92" t="s">
        <v>215</v>
      </c>
      <c r="H36" s="109">
        <v>0.4375</v>
      </c>
    </row>
    <row r="37" spans="1:8" ht="21" customHeight="1">
      <c r="A37" s="106">
        <v>30</v>
      </c>
      <c r="B37" s="107">
        <v>31</v>
      </c>
      <c r="C37" s="108" t="s">
        <v>322</v>
      </c>
      <c r="D37" s="108" t="s">
        <v>323</v>
      </c>
      <c r="E37" s="108" t="s">
        <v>179</v>
      </c>
      <c r="F37" s="92" t="s">
        <v>84</v>
      </c>
      <c r="G37" s="92" t="s">
        <v>260</v>
      </c>
      <c r="H37" s="109">
        <v>0.4381944444444444</v>
      </c>
    </row>
    <row r="38" spans="1:8" ht="21" customHeight="1">
      <c r="A38" s="106">
        <v>31</v>
      </c>
      <c r="B38" s="107">
        <v>32</v>
      </c>
      <c r="C38" s="108" t="s">
        <v>324</v>
      </c>
      <c r="D38" s="108" t="s">
        <v>325</v>
      </c>
      <c r="E38" s="108" t="s">
        <v>248</v>
      </c>
      <c r="F38" s="92" t="s">
        <v>84</v>
      </c>
      <c r="G38" s="92" t="s">
        <v>260</v>
      </c>
      <c r="H38" s="109">
        <v>0.43888888888888883</v>
      </c>
    </row>
    <row r="39" spans="1:8" ht="21" customHeight="1">
      <c r="A39" s="106">
        <v>32</v>
      </c>
      <c r="B39" s="107">
        <v>33</v>
      </c>
      <c r="C39" s="108" t="s">
        <v>326</v>
      </c>
      <c r="D39" s="108" t="s">
        <v>327</v>
      </c>
      <c r="E39" s="108" t="s">
        <v>252</v>
      </c>
      <c r="F39" s="92" t="s">
        <v>129</v>
      </c>
      <c r="G39" s="92" t="s">
        <v>260</v>
      </c>
      <c r="H39" s="109">
        <v>0.43958333333333327</v>
      </c>
    </row>
    <row r="40" spans="1:8" ht="21" customHeight="1" hidden="1">
      <c r="A40" s="106">
        <f aca="true" t="shared" si="0" ref="A40:A67">1+A39</f>
        <v>33</v>
      </c>
      <c r="B40" s="107">
        <f>'Уч-ки АП'!B40</f>
        <v>0</v>
      </c>
      <c r="C40" s="108" t="e">
        <f>VLOOKUP(B40,'Уч-ки АП'!$B$8:$H$67,2,FALSE)</f>
        <v>#VALUE!</v>
      </c>
      <c r="D40" s="108" t="e">
        <f>VLOOKUP(B40,'Уч-ки АП'!$B$8:$H$67,4,FALSE)</f>
        <v>#VALUE!</v>
      </c>
      <c r="E40" s="108">
        <f>VLOOKUP(B40,'Уч-ки АП'!$B$8:$H$67,6,FALSE)</f>
        <v>0</v>
      </c>
      <c r="F40" s="92">
        <f>VLOOKUP(B40,'Уч-ки АП'!$B$8:$H$67,7,FALSE)</f>
        <v>0</v>
      </c>
      <c r="G40" s="92">
        <f>VLOOKUP(B40,'Уч-ки СТ'!$B$8:$H$67,3,FALSE)</f>
        <v>0</v>
      </c>
      <c r="H40" s="109">
        <f aca="true" t="shared" si="1" ref="H40:H67">H39+1*1/1440</f>
        <v>0.4402777777777777</v>
      </c>
    </row>
    <row r="41" spans="1:8" ht="21" customHeight="1" hidden="1">
      <c r="A41" s="106">
        <f t="shared" si="0"/>
        <v>34</v>
      </c>
      <c r="B41" s="107">
        <f>'Уч-ки АП'!B41</f>
        <v>0</v>
      </c>
      <c r="C41" s="108" t="e">
        <f>VLOOKUP(B41,'Уч-ки АП'!$B$8:$H$67,2,FALSE)</f>
        <v>#VALUE!</v>
      </c>
      <c r="D41" s="108" t="e">
        <f>VLOOKUP(B41,'Уч-ки АП'!$B$8:$H$67,4,FALSE)</f>
        <v>#VALUE!</v>
      </c>
      <c r="E41" s="108">
        <f>VLOOKUP(B41,'Уч-ки АП'!$B$8:$H$67,6,FALSE)</f>
        <v>0</v>
      </c>
      <c r="F41" s="92">
        <f>VLOOKUP(B41,'Уч-ки АП'!$B$8:$H$67,7,FALSE)</f>
        <v>0</v>
      </c>
      <c r="G41" s="92">
        <f>VLOOKUP(B41,'Уч-ки СТ'!$B$8:$H$67,3,FALSE)</f>
        <v>0</v>
      </c>
      <c r="H41" s="109">
        <f t="shared" si="1"/>
        <v>0.44097222222222215</v>
      </c>
    </row>
    <row r="42" spans="1:8" ht="21" customHeight="1" hidden="1">
      <c r="A42" s="106">
        <f t="shared" si="0"/>
        <v>35</v>
      </c>
      <c r="B42" s="107">
        <f>'Уч-ки АП'!B42</f>
        <v>0</v>
      </c>
      <c r="C42" s="108" t="e">
        <f>VLOOKUP(B42,'Уч-ки АП'!$B$8:$H$67,2,FALSE)</f>
        <v>#VALUE!</v>
      </c>
      <c r="D42" s="108" t="e">
        <f>VLOOKUP(B42,'Уч-ки АП'!$B$8:$H$67,4,FALSE)</f>
        <v>#VALUE!</v>
      </c>
      <c r="E42" s="108">
        <f>VLOOKUP(B42,'Уч-ки АП'!$B$8:$H$67,6,FALSE)</f>
        <v>0</v>
      </c>
      <c r="F42" s="92">
        <f>VLOOKUP(B42,'Уч-ки АП'!$B$8:$H$67,7,FALSE)</f>
        <v>0</v>
      </c>
      <c r="G42" s="92">
        <f>VLOOKUP(B42,'Уч-ки СТ'!$B$8:$H$67,3,FALSE)</f>
        <v>0</v>
      </c>
      <c r="H42" s="109">
        <f t="shared" si="1"/>
        <v>0.4416666666666666</v>
      </c>
    </row>
    <row r="43" spans="1:8" ht="21" customHeight="1" hidden="1">
      <c r="A43" s="106">
        <f t="shared" si="0"/>
        <v>36</v>
      </c>
      <c r="B43" s="107">
        <f>'Уч-ки АП'!B43</f>
        <v>0</v>
      </c>
      <c r="C43" s="108" t="e">
        <f>VLOOKUP(B43,'Уч-ки АП'!$B$8:$H$67,2,FALSE)</f>
        <v>#VALUE!</v>
      </c>
      <c r="D43" s="108" t="e">
        <f>VLOOKUP(B43,'Уч-ки АП'!$B$8:$H$67,4,FALSE)</f>
        <v>#VALUE!</v>
      </c>
      <c r="E43" s="108">
        <f>VLOOKUP(B43,'Уч-ки АП'!$B$8:$H$67,6,FALSE)</f>
        <v>0</v>
      </c>
      <c r="F43" s="92">
        <f>VLOOKUP(B43,'Уч-ки АП'!$B$8:$H$67,7,FALSE)</f>
        <v>0</v>
      </c>
      <c r="G43" s="92">
        <f>VLOOKUP(B43,'Уч-ки СТ'!$B$8:$H$67,3,FALSE)</f>
        <v>0</v>
      </c>
      <c r="H43" s="109">
        <f t="shared" si="1"/>
        <v>0.44236111111111104</v>
      </c>
    </row>
    <row r="44" spans="1:8" ht="21" customHeight="1" hidden="1">
      <c r="A44" s="106">
        <f t="shared" si="0"/>
        <v>37</v>
      </c>
      <c r="B44" s="107">
        <f>'Уч-ки АП'!B44</f>
        <v>0</v>
      </c>
      <c r="C44" s="108" t="e">
        <f>VLOOKUP(B44,'Уч-ки АП'!$B$8:$H$67,2,FALSE)</f>
        <v>#VALUE!</v>
      </c>
      <c r="D44" s="108" t="e">
        <f>VLOOKUP(B44,'Уч-ки АП'!$B$8:$H$67,4,FALSE)</f>
        <v>#VALUE!</v>
      </c>
      <c r="E44" s="108">
        <f>VLOOKUP(B44,'Уч-ки АП'!$B$8:$H$67,6,FALSE)</f>
        <v>0</v>
      </c>
      <c r="F44" s="92">
        <f>VLOOKUP(B44,'Уч-ки АП'!$B$8:$H$67,7,FALSE)</f>
        <v>0</v>
      </c>
      <c r="G44" s="92">
        <f>VLOOKUP(B44,'Уч-ки СТ'!$B$8:$H$67,3,FALSE)</f>
        <v>0</v>
      </c>
      <c r="H44" s="109">
        <f t="shared" si="1"/>
        <v>0.4430555555555555</v>
      </c>
    </row>
    <row r="45" spans="1:8" ht="21" customHeight="1" hidden="1">
      <c r="A45" s="106">
        <f t="shared" si="0"/>
        <v>38</v>
      </c>
      <c r="B45" s="107">
        <f>'Уч-ки АП'!B45</f>
        <v>0</v>
      </c>
      <c r="C45" s="108" t="e">
        <f>VLOOKUP(B45,'Уч-ки АП'!$B$8:$H$67,2,FALSE)</f>
        <v>#VALUE!</v>
      </c>
      <c r="D45" s="108" t="e">
        <f>VLOOKUP(B45,'Уч-ки АП'!$B$8:$H$67,4,FALSE)</f>
        <v>#VALUE!</v>
      </c>
      <c r="E45" s="108">
        <f>VLOOKUP(B45,'Уч-ки АП'!$B$8:$H$67,6,FALSE)</f>
        <v>0</v>
      </c>
      <c r="F45" s="92">
        <f>VLOOKUP(B45,'Уч-ки АП'!$B$8:$H$67,7,FALSE)</f>
        <v>0</v>
      </c>
      <c r="G45" s="92">
        <f>VLOOKUP(B45,'Уч-ки СТ'!$B$8:$H$67,3,FALSE)</f>
        <v>0</v>
      </c>
      <c r="H45" s="109">
        <f t="shared" si="1"/>
        <v>0.4437499999999999</v>
      </c>
    </row>
    <row r="46" spans="1:8" ht="21" customHeight="1" hidden="1">
      <c r="A46" s="106">
        <f t="shared" si="0"/>
        <v>39</v>
      </c>
      <c r="B46" s="107">
        <f>'Уч-ки АП'!B46</f>
        <v>0</v>
      </c>
      <c r="C46" s="108" t="e">
        <f>VLOOKUP(B46,'Уч-ки АП'!$B$8:$H$67,2,FALSE)</f>
        <v>#VALUE!</v>
      </c>
      <c r="D46" s="108" t="e">
        <f>VLOOKUP(B46,'Уч-ки АП'!$B$8:$H$67,4,FALSE)</f>
        <v>#VALUE!</v>
      </c>
      <c r="E46" s="108">
        <f>VLOOKUP(B46,'Уч-ки АП'!$B$8:$H$67,6,FALSE)</f>
        <v>0</v>
      </c>
      <c r="F46" s="92">
        <f>VLOOKUP(B46,'Уч-ки АП'!$B$8:$H$67,7,FALSE)</f>
        <v>0</v>
      </c>
      <c r="G46" s="92">
        <f>VLOOKUP(B46,'Уч-ки СТ'!$B$8:$H$67,3,FALSE)</f>
        <v>0</v>
      </c>
      <c r="H46" s="109">
        <f t="shared" si="1"/>
        <v>0.44444444444444436</v>
      </c>
    </row>
    <row r="47" spans="1:8" ht="21" customHeight="1" hidden="1">
      <c r="A47" s="106">
        <f t="shared" si="0"/>
        <v>40</v>
      </c>
      <c r="B47" s="107">
        <f>'Уч-ки АП'!B47</f>
        <v>0</v>
      </c>
      <c r="C47" s="108" t="e">
        <f>VLOOKUP(B47,'Уч-ки АП'!$B$8:$H$67,2,FALSE)</f>
        <v>#VALUE!</v>
      </c>
      <c r="D47" s="108" t="e">
        <f>VLOOKUP(B47,'Уч-ки АП'!$B$8:$H$67,4,FALSE)</f>
        <v>#VALUE!</v>
      </c>
      <c r="E47" s="108">
        <f>VLOOKUP(B47,'Уч-ки АП'!$B$8:$H$67,6,FALSE)</f>
        <v>0</v>
      </c>
      <c r="F47" s="92">
        <f>VLOOKUP(B47,'Уч-ки АП'!$B$8:$H$67,7,FALSE)</f>
        <v>0</v>
      </c>
      <c r="G47" s="92">
        <f>VLOOKUP(B47,'Уч-ки СТ'!$B$8:$H$67,3,FALSE)</f>
        <v>0</v>
      </c>
      <c r="H47" s="109">
        <f t="shared" si="1"/>
        <v>0.4451388888888888</v>
      </c>
    </row>
    <row r="48" spans="1:8" ht="21" customHeight="1" hidden="1">
      <c r="A48" s="106">
        <f t="shared" si="0"/>
        <v>41</v>
      </c>
      <c r="B48" s="107">
        <f>'Уч-ки АП'!B48</f>
        <v>0</v>
      </c>
      <c r="C48" s="108" t="e">
        <f>VLOOKUP(B48,'Уч-ки АП'!$B$8:$H$67,2,FALSE)</f>
        <v>#VALUE!</v>
      </c>
      <c r="D48" s="108" t="e">
        <f>VLOOKUP(B48,'Уч-ки АП'!$B$8:$H$67,4,FALSE)</f>
        <v>#VALUE!</v>
      </c>
      <c r="E48" s="108">
        <f>VLOOKUP(B48,'Уч-ки АП'!$B$8:$H$67,6,FALSE)</f>
        <v>0</v>
      </c>
      <c r="F48" s="92">
        <f>VLOOKUP(B48,'Уч-ки АП'!$B$8:$H$67,7,FALSE)</f>
        <v>0</v>
      </c>
      <c r="G48" s="92">
        <f>VLOOKUP(B48,'Уч-ки СТ'!$B$8:$H$67,3,FALSE)</f>
        <v>0</v>
      </c>
      <c r="H48" s="109">
        <f t="shared" si="1"/>
        <v>0.44583333333333325</v>
      </c>
    </row>
    <row r="49" spans="1:8" ht="21" customHeight="1" hidden="1">
      <c r="A49" s="106">
        <f t="shared" si="0"/>
        <v>42</v>
      </c>
      <c r="B49" s="107">
        <f>'Уч-ки АП'!B49</f>
        <v>0</v>
      </c>
      <c r="C49" s="108" t="e">
        <f>VLOOKUP(B49,'Уч-ки АП'!$B$8:$H$67,2,FALSE)</f>
        <v>#VALUE!</v>
      </c>
      <c r="D49" s="108" t="e">
        <f>VLOOKUP(B49,'Уч-ки АП'!$B$8:$H$67,4,FALSE)</f>
        <v>#VALUE!</v>
      </c>
      <c r="E49" s="108">
        <f>VLOOKUP(B49,'Уч-ки АП'!$B$8:$H$67,6,FALSE)</f>
        <v>0</v>
      </c>
      <c r="F49" s="92">
        <f>VLOOKUP(B49,'Уч-ки АП'!$B$8:$H$67,7,FALSE)</f>
        <v>0</v>
      </c>
      <c r="G49" s="92">
        <f>VLOOKUP(B49,'Уч-ки СТ'!$B$8:$H$67,3,FALSE)</f>
        <v>0</v>
      </c>
      <c r="H49" s="109">
        <f t="shared" si="1"/>
        <v>0.4465277777777777</v>
      </c>
    </row>
    <row r="50" spans="1:8" ht="21" customHeight="1" hidden="1">
      <c r="A50" s="106">
        <f t="shared" si="0"/>
        <v>43</v>
      </c>
      <c r="B50" s="107">
        <f>'Уч-ки АП'!B50</f>
        <v>0</v>
      </c>
      <c r="C50" s="108" t="e">
        <f>VLOOKUP(B50,'Уч-ки АП'!$B$8:$H$67,2,FALSE)</f>
        <v>#VALUE!</v>
      </c>
      <c r="D50" s="108" t="e">
        <f>VLOOKUP(B50,'Уч-ки АП'!$B$8:$H$67,4,FALSE)</f>
        <v>#VALUE!</v>
      </c>
      <c r="E50" s="108">
        <f>VLOOKUP(B50,'Уч-ки АП'!$B$8:$H$67,6,FALSE)</f>
        <v>0</v>
      </c>
      <c r="F50" s="92">
        <f>VLOOKUP(B50,'Уч-ки АП'!$B$8:$H$67,7,FALSE)</f>
        <v>0</v>
      </c>
      <c r="G50" s="92">
        <f>VLOOKUP(B50,'Уч-ки СТ'!$B$8:$H$67,3,FALSE)</f>
        <v>0</v>
      </c>
      <c r="H50" s="109">
        <f t="shared" si="1"/>
        <v>0.44722222222222213</v>
      </c>
    </row>
    <row r="51" spans="1:8" ht="21" customHeight="1" hidden="1">
      <c r="A51" s="106">
        <f t="shared" si="0"/>
        <v>44</v>
      </c>
      <c r="B51" s="107">
        <f>'Уч-ки АП'!B51</f>
        <v>0</v>
      </c>
      <c r="C51" s="108" t="e">
        <f>VLOOKUP(B51,'Уч-ки АП'!$B$8:$H$67,2,FALSE)</f>
        <v>#VALUE!</v>
      </c>
      <c r="D51" s="108" t="e">
        <f>VLOOKUP(B51,'Уч-ки АП'!$B$8:$H$67,4,FALSE)</f>
        <v>#VALUE!</v>
      </c>
      <c r="E51" s="108">
        <f>VLOOKUP(B51,'Уч-ки АП'!$B$8:$H$67,6,FALSE)</f>
        <v>0</v>
      </c>
      <c r="F51" s="92">
        <f>VLOOKUP(B51,'Уч-ки АП'!$B$8:$H$67,7,FALSE)</f>
        <v>0</v>
      </c>
      <c r="G51" s="92">
        <f>VLOOKUP(B51,'Уч-ки СТ'!$B$8:$H$67,3,FALSE)</f>
        <v>0</v>
      </c>
      <c r="H51" s="109">
        <f t="shared" si="1"/>
        <v>0.4479166666666666</v>
      </c>
    </row>
    <row r="52" spans="1:8" ht="21" customHeight="1" hidden="1">
      <c r="A52" s="106">
        <f t="shared" si="0"/>
        <v>45</v>
      </c>
      <c r="B52" s="107">
        <f>'Уч-ки АП'!B52</f>
        <v>0</v>
      </c>
      <c r="C52" s="108" t="e">
        <f>VLOOKUP(B52,'Уч-ки АП'!$B$8:$H$67,2,FALSE)</f>
        <v>#VALUE!</v>
      </c>
      <c r="D52" s="108" t="e">
        <f>VLOOKUP(B52,'Уч-ки АП'!$B$8:$H$67,4,FALSE)</f>
        <v>#VALUE!</v>
      </c>
      <c r="E52" s="108">
        <f>VLOOKUP(B52,'Уч-ки АП'!$B$8:$H$67,6,FALSE)</f>
        <v>0</v>
      </c>
      <c r="F52" s="92">
        <f>VLOOKUP(B52,'Уч-ки АП'!$B$8:$H$67,7,FALSE)</f>
        <v>0</v>
      </c>
      <c r="G52" s="92">
        <f>VLOOKUP(B52,'Уч-ки СТ'!$B$8:$H$67,3,FALSE)</f>
        <v>0</v>
      </c>
      <c r="H52" s="109">
        <f t="shared" si="1"/>
        <v>0.448611111111111</v>
      </c>
    </row>
    <row r="53" spans="1:8" ht="21" customHeight="1" hidden="1">
      <c r="A53" s="106">
        <f t="shared" si="0"/>
        <v>46</v>
      </c>
      <c r="B53" s="107">
        <f>'Уч-ки АП'!B53</f>
        <v>0</v>
      </c>
      <c r="C53" s="108" t="e">
        <f>VLOOKUP(B53,'Уч-ки АП'!$B$8:$H$67,2,FALSE)</f>
        <v>#VALUE!</v>
      </c>
      <c r="D53" s="108" t="e">
        <f>VLOOKUP(B53,'Уч-ки АП'!$B$8:$H$67,4,FALSE)</f>
        <v>#VALUE!</v>
      </c>
      <c r="E53" s="108">
        <f>VLOOKUP(B53,'Уч-ки АП'!$B$8:$H$67,6,FALSE)</f>
        <v>0</v>
      </c>
      <c r="F53" s="92">
        <f>VLOOKUP(B53,'Уч-ки АП'!$B$8:$H$67,7,FALSE)</f>
        <v>0</v>
      </c>
      <c r="G53" s="92">
        <f>VLOOKUP(B53,'Уч-ки СТ'!$B$8:$H$67,3,FALSE)</f>
        <v>0</v>
      </c>
      <c r="H53" s="109">
        <f t="shared" si="1"/>
        <v>0.44930555555555546</v>
      </c>
    </row>
    <row r="54" spans="1:8" ht="21" customHeight="1" hidden="1">
      <c r="A54" s="106">
        <f t="shared" si="0"/>
        <v>47</v>
      </c>
      <c r="B54" s="107">
        <f>'Уч-ки АП'!B54</f>
        <v>0</v>
      </c>
      <c r="C54" s="108" t="e">
        <f>VLOOKUP(B54,'Уч-ки АП'!$B$8:$H$67,2,FALSE)</f>
        <v>#VALUE!</v>
      </c>
      <c r="D54" s="108" t="e">
        <f>VLOOKUP(B54,'Уч-ки АП'!$B$8:$H$67,4,FALSE)</f>
        <v>#VALUE!</v>
      </c>
      <c r="E54" s="108">
        <f>VLOOKUP(B54,'Уч-ки АП'!$B$8:$H$67,6,FALSE)</f>
        <v>0</v>
      </c>
      <c r="F54" s="92">
        <f>VLOOKUP(B54,'Уч-ки АП'!$B$8:$H$67,7,FALSE)</f>
        <v>0</v>
      </c>
      <c r="G54" s="92">
        <f>VLOOKUP(B54,'Уч-ки СТ'!$B$8:$H$67,3,FALSE)</f>
        <v>0</v>
      </c>
      <c r="H54" s="109">
        <f t="shared" si="1"/>
        <v>0.4499999999999999</v>
      </c>
    </row>
    <row r="55" spans="1:8" ht="21" customHeight="1" hidden="1">
      <c r="A55" s="106">
        <f t="shared" si="0"/>
        <v>48</v>
      </c>
      <c r="B55" s="107">
        <f>'Уч-ки АП'!B55</f>
        <v>0</v>
      </c>
      <c r="C55" s="108" t="e">
        <f>VLOOKUP(B55,'Уч-ки АП'!$B$8:$H$67,2,FALSE)</f>
        <v>#VALUE!</v>
      </c>
      <c r="D55" s="108" t="e">
        <f>VLOOKUP(B55,'Уч-ки АП'!$B$8:$H$67,4,FALSE)</f>
        <v>#VALUE!</v>
      </c>
      <c r="E55" s="108">
        <f>VLOOKUP(B55,'Уч-ки АП'!$B$8:$H$67,6,FALSE)</f>
        <v>0</v>
      </c>
      <c r="F55" s="92">
        <f>VLOOKUP(B55,'Уч-ки АП'!$B$8:$H$67,7,FALSE)</f>
        <v>0</v>
      </c>
      <c r="G55" s="92">
        <f>VLOOKUP(B55,'Уч-ки СТ'!$B$8:$H$67,3,FALSE)</f>
        <v>0</v>
      </c>
      <c r="H55" s="109">
        <f t="shared" si="1"/>
        <v>0.45069444444444434</v>
      </c>
    </row>
    <row r="56" spans="1:8" ht="21" customHeight="1" hidden="1">
      <c r="A56" s="106">
        <f t="shared" si="0"/>
        <v>49</v>
      </c>
      <c r="B56" s="107">
        <f>'Уч-ки АП'!B56</f>
        <v>0</v>
      </c>
      <c r="C56" s="108" t="e">
        <f>VLOOKUP(B56,'Уч-ки АП'!$B$8:$H$67,2,FALSE)</f>
        <v>#VALUE!</v>
      </c>
      <c r="D56" s="108" t="e">
        <f>VLOOKUP(B56,'Уч-ки АП'!$B$8:$H$67,4,FALSE)</f>
        <v>#VALUE!</v>
      </c>
      <c r="E56" s="108">
        <f>VLOOKUP(B56,'Уч-ки АП'!$B$8:$H$67,6,FALSE)</f>
        <v>0</v>
      </c>
      <c r="F56" s="92">
        <f>VLOOKUP(B56,'Уч-ки АП'!$B$8:$H$67,7,FALSE)</f>
        <v>0</v>
      </c>
      <c r="G56" s="92">
        <f>VLOOKUP(B56,'Уч-ки СТ'!$B$8:$H$67,3,FALSE)</f>
        <v>0</v>
      </c>
      <c r="H56" s="109">
        <f t="shared" si="1"/>
        <v>0.4513888888888888</v>
      </c>
    </row>
    <row r="57" spans="1:8" ht="21" customHeight="1" hidden="1">
      <c r="A57" s="106">
        <f t="shared" si="0"/>
        <v>50</v>
      </c>
      <c r="B57" s="107">
        <f>'Уч-ки АП'!B57</f>
        <v>0</v>
      </c>
      <c r="C57" s="108" t="e">
        <f>VLOOKUP(B57,'Уч-ки АП'!$B$8:$H$67,2,FALSE)</f>
        <v>#VALUE!</v>
      </c>
      <c r="D57" s="108" t="e">
        <f>VLOOKUP(B57,'Уч-ки АП'!$B$8:$H$67,4,FALSE)</f>
        <v>#VALUE!</v>
      </c>
      <c r="E57" s="108">
        <f>VLOOKUP(B57,'Уч-ки АП'!$B$8:$H$67,6,FALSE)</f>
        <v>0</v>
      </c>
      <c r="F57" s="92">
        <f>VLOOKUP(B57,'Уч-ки АП'!$B$8:$H$67,7,FALSE)</f>
        <v>0</v>
      </c>
      <c r="G57" s="92">
        <f>VLOOKUP(B57,'Уч-ки СТ'!$B$8:$H$67,3,FALSE)</f>
        <v>0</v>
      </c>
      <c r="H57" s="109">
        <f t="shared" si="1"/>
        <v>0.4520833333333332</v>
      </c>
    </row>
    <row r="58" spans="1:8" ht="21" customHeight="1" hidden="1">
      <c r="A58" s="106">
        <f t="shared" si="0"/>
        <v>51</v>
      </c>
      <c r="B58" s="107">
        <f>'Уч-ки АП'!B58</f>
        <v>0</v>
      </c>
      <c r="C58" s="108" t="e">
        <f>VLOOKUP(B58,'Уч-ки АП'!$B$8:$H$67,2,FALSE)</f>
        <v>#VALUE!</v>
      </c>
      <c r="D58" s="108" t="e">
        <f>VLOOKUP(B58,'Уч-ки АП'!$B$8:$H$67,4,FALSE)</f>
        <v>#VALUE!</v>
      </c>
      <c r="E58" s="108">
        <f>VLOOKUP(B58,'Уч-ки АП'!$B$8:$H$67,6,FALSE)</f>
        <v>0</v>
      </c>
      <c r="F58" s="92">
        <f>VLOOKUP(B58,'Уч-ки АП'!$B$8:$H$67,7,FALSE)</f>
        <v>0</v>
      </c>
      <c r="G58" s="92">
        <f>VLOOKUP(B58,'Уч-ки СТ'!$B$8:$H$67,3,FALSE)</f>
        <v>0</v>
      </c>
      <c r="H58" s="109">
        <f t="shared" si="1"/>
        <v>0.45277777777777767</v>
      </c>
    </row>
    <row r="59" spans="1:8" ht="21" customHeight="1" hidden="1">
      <c r="A59" s="106">
        <f t="shared" si="0"/>
        <v>52</v>
      </c>
      <c r="B59" s="107">
        <f>'Уч-ки АП'!B59</f>
        <v>0</v>
      </c>
      <c r="C59" s="108" t="e">
        <f>VLOOKUP(B59,'Уч-ки АП'!$B$8:$H$67,2,FALSE)</f>
        <v>#VALUE!</v>
      </c>
      <c r="D59" s="108" t="e">
        <f>VLOOKUP(B59,'Уч-ки АП'!$B$8:$H$67,4,FALSE)</f>
        <v>#VALUE!</v>
      </c>
      <c r="E59" s="108">
        <f>VLOOKUP(B59,'Уч-ки АП'!$B$8:$H$67,6,FALSE)</f>
        <v>0</v>
      </c>
      <c r="F59" s="92">
        <f>VLOOKUP(B59,'Уч-ки АП'!$B$8:$H$67,7,FALSE)</f>
        <v>0</v>
      </c>
      <c r="G59" s="92">
        <f>VLOOKUP(B59,'Уч-ки СТ'!$B$8:$H$67,3,FALSE)</f>
        <v>0</v>
      </c>
      <c r="H59" s="109">
        <f t="shared" si="1"/>
        <v>0.4534722222222221</v>
      </c>
    </row>
    <row r="60" spans="1:8" ht="21" customHeight="1" hidden="1">
      <c r="A60" s="106">
        <f t="shared" si="0"/>
        <v>53</v>
      </c>
      <c r="B60" s="107">
        <f>'Уч-ки АП'!B60</f>
        <v>0</v>
      </c>
      <c r="C60" s="108" t="e">
        <f>VLOOKUP(B60,'Уч-ки АП'!$B$8:$H$67,2,FALSE)</f>
        <v>#VALUE!</v>
      </c>
      <c r="D60" s="108" t="e">
        <f>VLOOKUP(B60,'Уч-ки АП'!$B$8:$H$67,4,FALSE)</f>
        <v>#VALUE!</v>
      </c>
      <c r="E60" s="108">
        <f>VLOOKUP(B60,'Уч-ки АП'!$B$8:$H$67,6,FALSE)</f>
        <v>0</v>
      </c>
      <c r="F60" s="92">
        <f>VLOOKUP(B60,'Уч-ки АП'!$B$8:$H$67,7,FALSE)</f>
        <v>0</v>
      </c>
      <c r="G60" s="92">
        <f>VLOOKUP(B60,'Уч-ки СТ'!$B$8:$H$67,3,FALSE)</f>
        <v>0</v>
      </c>
      <c r="H60" s="109">
        <f t="shared" si="1"/>
        <v>0.45416666666666655</v>
      </c>
    </row>
    <row r="61" spans="1:8" ht="21" customHeight="1" hidden="1">
      <c r="A61" s="106">
        <f t="shared" si="0"/>
        <v>54</v>
      </c>
      <c r="B61" s="107">
        <f>'Уч-ки АП'!B61</f>
        <v>0</v>
      </c>
      <c r="C61" s="108" t="e">
        <f>VLOOKUP(B61,'Уч-ки АП'!$B$8:$H$67,2,FALSE)</f>
        <v>#VALUE!</v>
      </c>
      <c r="D61" s="108" t="e">
        <f>VLOOKUP(B61,'Уч-ки АП'!$B$8:$H$67,4,FALSE)</f>
        <v>#VALUE!</v>
      </c>
      <c r="E61" s="108">
        <f>VLOOKUP(B61,'Уч-ки АП'!$B$8:$H$67,6,FALSE)</f>
        <v>0</v>
      </c>
      <c r="F61" s="92">
        <f>VLOOKUP(B61,'Уч-ки АП'!$B$8:$H$67,7,FALSE)</f>
        <v>0</v>
      </c>
      <c r="G61" s="92">
        <f>VLOOKUP(B61,'Уч-ки СТ'!$B$8:$H$67,3,FALSE)</f>
        <v>0</v>
      </c>
      <c r="H61" s="109">
        <f t="shared" si="1"/>
        <v>0.454861111111111</v>
      </c>
    </row>
    <row r="62" spans="1:8" ht="21" customHeight="1" hidden="1">
      <c r="A62" s="106">
        <f t="shared" si="0"/>
        <v>55</v>
      </c>
      <c r="B62" s="107">
        <f>'Уч-ки АП'!B62</f>
        <v>0</v>
      </c>
      <c r="C62" s="108" t="e">
        <f>VLOOKUP(B62,'Уч-ки АП'!$B$8:$H$67,2,FALSE)</f>
        <v>#VALUE!</v>
      </c>
      <c r="D62" s="108" t="e">
        <f>VLOOKUP(B62,'Уч-ки АП'!$B$8:$H$67,4,FALSE)</f>
        <v>#VALUE!</v>
      </c>
      <c r="E62" s="108">
        <f>VLOOKUP(B62,'Уч-ки АП'!$B$8:$H$67,6,FALSE)</f>
        <v>0</v>
      </c>
      <c r="F62" s="92">
        <f>VLOOKUP(B62,'Уч-ки АП'!$B$8:$H$67,7,FALSE)</f>
        <v>0</v>
      </c>
      <c r="G62" s="92">
        <f>VLOOKUP(B62,'Уч-ки СТ'!$B$8:$H$67,3,FALSE)</f>
        <v>0</v>
      </c>
      <c r="H62" s="109">
        <f t="shared" si="1"/>
        <v>0.45555555555555544</v>
      </c>
    </row>
    <row r="63" spans="1:8" ht="21" customHeight="1" hidden="1">
      <c r="A63" s="106">
        <f t="shared" si="0"/>
        <v>56</v>
      </c>
      <c r="B63" s="107">
        <f>'Уч-ки АП'!B63</f>
        <v>0</v>
      </c>
      <c r="C63" s="108" t="e">
        <f>VLOOKUP(B63,'Уч-ки АП'!$B$8:$H$67,2,FALSE)</f>
        <v>#VALUE!</v>
      </c>
      <c r="D63" s="108" t="e">
        <f>VLOOKUP(B63,'Уч-ки АП'!$B$8:$H$67,4,FALSE)</f>
        <v>#VALUE!</v>
      </c>
      <c r="E63" s="108">
        <f>VLOOKUP(B63,'Уч-ки АП'!$B$8:$H$67,6,FALSE)</f>
        <v>0</v>
      </c>
      <c r="F63" s="92">
        <f>VLOOKUP(B63,'Уч-ки АП'!$B$8:$H$67,7,FALSE)</f>
        <v>0</v>
      </c>
      <c r="G63" s="92">
        <f>VLOOKUP(B63,'Уч-ки СТ'!$B$8:$H$67,3,FALSE)</f>
        <v>0</v>
      </c>
      <c r="H63" s="109">
        <f t="shared" si="1"/>
        <v>0.4562499999999999</v>
      </c>
    </row>
    <row r="64" spans="1:8" ht="21" customHeight="1" hidden="1">
      <c r="A64" s="106">
        <f t="shared" si="0"/>
        <v>57</v>
      </c>
      <c r="B64" s="107">
        <f>'Уч-ки АП'!B64</f>
        <v>0</v>
      </c>
      <c r="C64" s="108" t="e">
        <f>VLOOKUP(B64,'Уч-ки АП'!$B$8:$H$67,2,FALSE)</f>
        <v>#VALUE!</v>
      </c>
      <c r="D64" s="108" t="e">
        <f>VLOOKUP(B64,'Уч-ки АП'!$B$8:$H$67,4,FALSE)</f>
        <v>#VALUE!</v>
      </c>
      <c r="E64" s="108">
        <f>VLOOKUP(B64,'Уч-ки АП'!$B$8:$H$67,6,FALSE)</f>
        <v>0</v>
      </c>
      <c r="F64" s="92">
        <f>VLOOKUP(B64,'Уч-ки АП'!$B$8:$H$67,7,FALSE)</f>
        <v>0</v>
      </c>
      <c r="G64" s="92">
        <f>VLOOKUP(B64,'Уч-ки СТ'!$B$8:$H$67,3,FALSE)</f>
        <v>0</v>
      </c>
      <c r="H64" s="109">
        <f t="shared" si="1"/>
        <v>0.4569444444444443</v>
      </c>
    </row>
    <row r="65" spans="1:8" ht="21" customHeight="1" hidden="1">
      <c r="A65" s="106">
        <f t="shared" si="0"/>
        <v>58</v>
      </c>
      <c r="B65" s="107">
        <f>'Уч-ки АП'!B65</f>
        <v>0</v>
      </c>
      <c r="C65" s="108" t="e">
        <f>VLOOKUP(B65,'Уч-ки АП'!$B$8:$H$67,2,FALSE)</f>
        <v>#VALUE!</v>
      </c>
      <c r="D65" s="108" t="e">
        <f>VLOOKUP(B65,'Уч-ки АП'!$B$8:$H$67,4,FALSE)</f>
        <v>#VALUE!</v>
      </c>
      <c r="E65" s="108">
        <f>VLOOKUP(B65,'Уч-ки АП'!$B$8:$H$67,6,FALSE)</f>
        <v>0</v>
      </c>
      <c r="F65" s="92">
        <f>VLOOKUP(B65,'Уч-ки АП'!$B$8:$H$67,7,FALSE)</f>
        <v>0</v>
      </c>
      <c r="G65" s="92">
        <f>VLOOKUP(B65,'Уч-ки СТ'!$B$8:$H$67,3,FALSE)</f>
        <v>0</v>
      </c>
      <c r="H65" s="109">
        <f t="shared" si="1"/>
        <v>0.45763888888888876</v>
      </c>
    </row>
    <row r="66" spans="1:8" ht="21" customHeight="1" hidden="1">
      <c r="A66" s="106">
        <f t="shared" si="0"/>
        <v>59</v>
      </c>
      <c r="B66" s="107">
        <f>'Уч-ки АП'!B66</f>
        <v>0</v>
      </c>
      <c r="C66" s="108" t="e">
        <f>VLOOKUP(B66,'Уч-ки АП'!$B$8:$H$67,2,FALSE)</f>
        <v>#VALUE!</v>
      </c>
      <c r="D66" s="108" t="e">
        <f>VLOOKUP(B66,'Уч-ки АП'!$B$8:$H$67,4,FALSE)</f>
        <v>#VALUE!</v>
      </c>
      <c r="E66" s="108">
        <f>VLOOKUP(B66,'Уч-ки АП'!$B$8:$H$67,6,FALSE)</f>
        <v>0</v>
      </c>
      <c r="F66" s="92">
        <f>VLOOKUP(B66,'Уч-ки АП'!$B$8:$H$67,7,FALSE)</f>
        <v>0</v>
      </c>
      <c r="G66" s="92">
        <f>VLOOKUP(B66,'Уч-ки СТ'!$B$8:$H$67,3,FALSE)</f>
        <v>0</v>
      </c>
      <c r="H66" s="109">
        <f t="shared" si="1"/>
        <v>0.4583333333333332</v>
      </c>
    </row>
    <row r="67" spans="1:8" ht="21" customHeight="1" hidden="1">
      <c r="A67" s="106">
        <f t="shared" si="0"/>
        <v>60</v>
      </c>
      <c r="B67" s="107">
        <f>'Уч-ки АП'!B67</f>
        <v>0</v>
      </c>
      <c r="C67" s="108" t="e">
        <f>VLOOKUP(B67,'Уч-ки АП'!$B$8:$H$67,2,FALSE)</f>
        <v>#VALUE!</v>
      </c>
      <c r="D67" s="108" t="e">
        <f>VLOOKUP(B67,'Уч-ки АП'!$B$8:$H$67,4,FALSE)</f>
        <v>#VALUE!</v>
      </c>
      <c r="E67" s="108">
        <f>VLOOKUP(B67,'Уч-ки АП'!$B$8:$H$67,6,FALSE)</f>
        <v>0</v>
      </c>
      <c r="F67" s="92">
        <f>VLOOKUP(B67,'Уч-ки АП'!$B$8:$H$67,7,FALSE)</f>
        <v>0</v>
      </c>
      <c r="G67" s="92">
        <f>VLOOKUP(B67,'Уч-ки СТ'!$B$8:$H$67,3,FALSE)</f>
        <v>0</v>
      </c>
      <c r="H67" s="109">
        <f t="shared" si="1"/>
        <v>0.45902777777777765</v>
      </c>
    </row>
    <row r="68" spans="2:8" ht="15" customHeight="1">
      <c r="B68" s="7"/>
      <c r="C68" s="1"/>
      <c r="D68" s="1"/>
      <c r="E68" s="1"/>
      <c r="F68" s="7"/>
      <c r="G68" s="7"/>
      <c r="H68" s="1"/>
    </row>
    <row r="69" spans="2:8" ht="15" customHeight="1">
      <c r="B69" s="7"/>
      <c r="C69" s="13" t="s">
        <v>79</v>
      </c>
      <c r="D69" s="13"/>
      <c r="E69" s="5"/>
      <c r="F69" s="13" t="s">
        <v>80</v>
      </c>
      <c r="G69" s="7"/>
      <c r="H69" s="13"/>
    </row>
    <row r="70" spans="2:8" ht="18">
      <c r="B70" s="7"/>
      <c r="C70" s="5"/>
      <c r="D70" s="6"/>
      <c r="E70" s="9"/>
      <c r="F70" s="76"/>
      <c r="G70" s="7"/>
      <c r="H70" s="1"/>
    </row>
    <row r="71" spans="2:8" ht="18">
      <c r="B71" s="7"/>
      <c r="C71" s="21" t="s">
        <v>13</v>
      </c>
      <c r="D71" s="6"/>
      <c r="E71" s="9"/>
      <c r="F71" s="120"/>
      <c r="G71" s="7"/>
      <c r="H71" s="1"/>
    </row>
    <row r="72" spans="2:8" ht="12.75">
      <c r="B72" s="7"/>
      <c r="C72" s="1"/>
      <c r="D72" s="1"/>
      <c r="E72" s="1"/>
      <c r="F72" s="7"/>
      <c r="G72" s="7"/>
      <c r="H72" s="1"/>
    </row>
    <row r="73" spans="2:8" ht="12.75">
      <c r="B73" s="7"/>
      <c r="C73" s="1"/>
      <c r="D73" s="1"/>
      <c r="E73" s="1"/>
      <c r="F73" s="7"/>
      <c r="G73" s="7"/>
      <c r="H73" s="1"/>
    </row>
    <row r="74" spans="2:8" ht="12.75">
      <c r="B74" s="7"/>
      <c r="C74" s="1"/>
      <c r="D74" s="1"/>
      <c r="E74" s="1"/>
      <c r="F74" s="7"/>
      <c r="G74" s="7"/>
      <c r="H74" s="1"/>
    </row>
    <row r="75" spans="2:8" ht="12.75">
      <c r="B75" s="7"/>
      <c r="C75" s="1"/>
      <c r="D75" s="1"/>
      <c r="E75" s="1"/>
      <c r="F75" s="7"/>
      <c r="G75" s="7"/>
      <c r="H75" s="1"/>
    </row>
    <row r="76" spans="2:8" ht="12.75">
      <c r="B76" s="7"/>
      <c r="C76" s="1"/>
      <c r="D76" s="1"/>
      <c r="E76" s="1"/>
      <c r="F76" s="7"/>
      <c r="G76" s="7"/>
      <c r="H76" s="1"/>
    </row>
    <row r="77" spans="2:8" ht="12.75">
      <c r="B77" s="7"/>
      <c r="C77" s="1"/>
      <c r="D77" s="1"/>
      <c r="E77" s="1"/>
      <c r="F77" s="7"/>
      <c r="G77" s="7"/>
      <c r="H77" s="1"/>
    </row>
    <row r="78" spans="2:8" ht="12.75">
      <c r="B78" s="7"/>
      <c r="C78" s="1"/>
      <c r="D78" s="1"/>
      <c r="E78" s="1"/>
      <c r="F78" s="7"/>
      <c r="G78" s="7"/>
      <c r="H78" s="1"/>
    </row>
    <row r="79" spans="2:8" ht="12.75">
      <c r="B79" s="7"/>
      <c r="C79" s="1"/>
      <c r="D79" s="1"/>
      <c r="E79" s="1"/>
      <c r="F79" s="7"/>
      <c r="G79" s="7"/>
      <c r="H79" s="1"/>
    </row>
    <row r="80" spans="2:8" ht="12.75">
      <c r="B80" s="7"/>
      <c r="C80" s="1"/>
      <c r="D80" s="1"/>
      <c r="E80" s="1"/>
      <c r="F80" s="7"/>
      <c r="G80" s="7"/>
      <c r="H80" s="1"/>
    </row>
    <row r="81" spans="2:8" ht="12.75">
      <c r="B81" s="7"/>
      <c r="C81" s="1"/>
      <c r="D81" s="1"/>
      <c r="E81" s="1"/>
      <c r="F81" s="7"/>
      <c r="G81" s="7"/>
      <c r="H81" s="1"/>
    </row>
  </sheetData>
  <sheetProtection/>
  <mergeCells count="2">
    <mergeCell ref="B4:H4"/>
    <mergeCell ref="B2:H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150" verticalDpi="15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53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8" sqref="A8:H39"/>
    </sheetView>
  </sheetViews>
  <sheetFormatPr defaultColWidth="9.00390625" defaultRowHeight="12.75"/>
  <cols>
    <col min="1" max="1" width="4.75390625" style="14" customWidth="1"/>
    <col min="2" max="2" width="5.75390625" style="5" customWidth="1"/>
    <col min="3" max="3" width="27.75390625" style="6" customWidth="1"/>
    <col min="4" max="4" width="20.75390625" style="84" customWidth="1"/>
    <col min="5" max="5" width="27.75390625" style="6" customWidth="1"/>
    <col min="6" max="6" width="20.75390625" style="84" customWidth="1"/>
    <col min="7" max="7" width="19.75390625" style="76" customWidth="1"/>
    <col min="8" max="8" width="15.75390625" style="86" customWidth="1"/>
  </cols>
  <sheetData>
    <row r="1" spans="1:8" ht="27.75">
      <c r="A1" s="230" t="s">
        <v>94</v>
      </c>
      <c r="B1" s="230"/>
      <c r="C1" s="230"/>
      <c r="D1" s="230"/>
      <c r="E1" s="230"/>
      <c r="F1" s="230"/>
      <c r="G1" s="230"/>
      <c r="H1" s="230"/>
    </row>
    <row r="2" spans="2:8" ht="5.25" customHeight="1">
      <c r="B2" s="10"/>
      <c r="C2" s="10"/>
      <c r="D2" s="73"/>
      <c r="E2" s="10"/>
      <c r="F2" s="73"/>
      <c r="G2" s="10"/>
      <c r="H2" s="10"/>
    </row>
    <row r="3" spans="3:6" ht="4.5" customHeight="1">
      <c r="C3" s="8"/>
      <c r="F3" s="85"/>
    </row>
    <row r="4" spans="1:8" ht="25.5">
      <c r="A4" s="231" t="s">
        <v>78</v>
      </c>
      <c r="B4" s="231"/>
      <c r="C4" s="231"/>
      <c r="D4" s="231"/>
      <c r="E4" s="231"/>
      <c r="F4" s="231"/>
      <c r="G4" s="231"/>
      <c r="H4" s="231"/>
    </row>
    <row r="5" ht="8.25" customHeight="1">
      <c r="F5" s="85"/>
    </row>
    <row r="6" spans="1:8" ht="17.25" customHeight="1">
      <c r="A6" s="240" t="s">
        <v>12</v>
      </c>
      <c r="B6" s="241" t="s">
        <v>40</v>
      </c>
      <c r="C6" s="242" t="s">
        <v>1</v>
      </c>
      <c r="D6" s="242"/>
      <c r="E6" s="243" t="s">
        <v>2</v>
      </c>
      <c r="F6" s="243"/>
      <c r="G6" s="238" t="s">
        <v>5</v>
      </c>
      <c r="H6" s="238" t="s">
        <v>4</v>
      </c>
    </row>
    <row r="7" spans="1:8" s="5" customFormat="1" ht="18">
      <c r="A7" s="240"/>
      <c r="B7" s="241"/>
      <c r="C7" s="47" t="s">
        <v>3</v>
      </c>
      <c r="D7" s="47" t="s">
        <v>0</v>
      </c>
      <c r="E7" s="47" t="s">
        <v>3</v>
      </c>
      <c r="F7" s="47" t="s">
        <v>0</v>
      </c>
      <c r="G7" s="239"/>
      <c r="H7" s="239"/>
    </row>
    <row r="8" spans="1:8" s="80" customFormat="1" ht="21.75" customHeight="1">
      <c r="A8" s="78">
        <v>1</v>
      </c>
      <c r="B8" s="107">
        <v>1</v>
      </c>
      <c r="C8" s="108" t="s">
        <v>264</v>
      </c>
      <c r="D8" s="107" t="s">
        <v>142</v>
      </c>
      <c r="E8" s="108" t="s">
        <v>265</v>
      </c>
      <c r="F8" s="107" t="s">
        <v>260</v>
      </c>
      <c r="G8" s="107" t="s">
        <v>125</v>
      </c>
      <c r="H8" s="92" t="s">
        <v>84</v>
      </c>
    </row>
    <row r="9" spans="1:8" s="80" customFormat="1" ht="21.75" customHeight="1">
      <c r="A9" s="78">
        <v>2</v>
      </c>
      <c r="B9" s="107">
        <v>2</v>
      </c>
      <c r="C9" s="108" t="s">
        <v>266</v>
      </c>
      <c r="D9" s="107" t="s">
        <v>260</v>
      </c>
      <c r="E9" s="108" t="s">
        <v>267</v>
      </c>
      <c r="F9" s="107" t="s">
        <v>260</v>
      </c>
      <c r="G9" s="107" t="s">
        <v>128</v>
      </c>
      <c r="H9" s="92" t="s">
        <v>129</v>
      </c>
    </row>
    <row r="10" spans="1:8" s="80" customFormat="1" ht="21.75" customHeight="1">
      <c r="A10" s="78">
        <v>3</v>
      </c>
      <c r="B10" s="107">
        <v>3</v>
      </c>
      <c r="C10" s="108" t="s">
        <v>268</v>
      </c>
      <c r="D10" s="107" t="s">
        <v>260</v>
      </c>
      <c r="E10" s="108" t="s">
        <v>269</v>
      </c>
      <c r="F10" s="107" t="s">
        <v>260</v>
      </c>
      <c r="G10" s="107" t="s">
        <v>132</v>
      </c>
      <c r="H10" s="92" t="s">
        <v>152</v>
      </c>
    </row>
    <row r="11" spans="1:8" s="80" customFormat="1" ht="21.75" customHeight="1">
      <c r="A11" s="78">
        <v>4</v>
      </c>
      <c r="B11" s="107">
        <v>4</v>
      </c>
      <c r="C11" s="108" t="s">
        <v>270</v>
      </c>
      <c r="D11" s="107" t="s">
        <v>260</v>
      </c>
      <c r="E11" s="108" t="s">
        <v>271</v>
      </c>
      <c r="F11" s="107" t="s">
        <v>260</v>
      </c>
      <c r="G11" s="107" t="s">
        <v>135</v>
      </c>
      <c r="H11" s="92" t="s">
        <v>129</v>
      </c>
    </row>
    <row r="12" spans="1:8" s="80" customFormat="1" ht="21.75" customHeight="1">
      <c r="A12" s="78">
        <v>5</v>
      </c>
      <c r="B12" s="107">
        <v>5</v>
      </c>
      <c r="C12" s="108" t="s">
        <v>272</v>
      </c>
      <c r="D12" s="107" t="s">
        <v>260</v>
      </c>
      <c r="E12" s="108" t="s">
        <v>273</v>
      </c>
      <c r="F12" s="107" t="s">
        <v>260</v>
      </c>
      <c r="G12" s="107" t="s">
        <v>225</v>
      </c>
      <c r="H12" s="92" t="s">
        <v>84</v>
      </c>
    </row>
    <row r="13" spans="1:8" s="80" customFormat="1" ht="21.75" customHeight="1">
      <c r="A13" s="78">
        <v>6</v>
      </c>
      <c r="B13" s="107">
        <v>6</v>
      </c>
      <c r="C13" s="108" t="s">
        <v>274</v>
      </c>
      <c r="D13" s="107" t="s">
        <v>235</v>
      </c>
      <c r="E13" s="108" t="s">
        <v>275</v>
      </c>
      <c r="F13" s="107" t="s">
        <v>235</v>
      </c>
      <c r="G13" s="107" t="s">
        <v>237</v>
      </c>
      <c r="H13" s="92" t="s">
        <v>189</v>
      </c>
    </row>
    <row r="14" spans="1:8" s="80" customFormat="1" ht="21.75" customHeight="1">
      <c r="A14" s="78">
        <v>7</v>
      </c>
      <c r="B14" s="107">
        <v>7</v>
      </c>
      <c r="C14" s="108" t="s">
        <v>276</v>
      </c>
      <c r="D14" s="107" t="s">
        <v>260</v>
      </c>
      <c r="E14" s="108" t="s">
        <v>277</v>
      </c>
      <c r="F14" s="107" t="s">
        <v>260</v>
      </c>
      <c r="G14" s="107" t="s">
        <v>138</v>
      </c>
      <c r="H14" s="92" t="s">
        <v>84</v>
      </c>
    </row>
    <row r="15" spans="1:8" s="80" customFormat="1" ht="21.75" customHeight="1">
      <c r="A15" s="78">
        <v>8</v>
      </c>
      <c r="B15" s="107">
        <v>8</v>
      </c>
      <c r="C15" s="108" t="s">
        <v>278</v>
      </c>
      <c r="D15" s="107" t="s">
        <v>227</v>
      </c>
      <c r="E15" s="108" t="s">
        <v>279</v>
      </c>
      <c r="F15" s="107" t="s">
        <v>260</v>
      </c>
      <c r="G15" s="107" t="s">
        <v>229</v>
      </c>
      <c r="H15" s="92" t="s">
        <v>189</v>
      </c>
    </row>
    <row r="16" spans="1:8" s="80" customFormat="1" ht="21.75" customHeight="1">
      <c r="A16" s="78">
        <v>9</v>
      </c>
      <c r="B16" s="107">
        <v>9</v>
      </c>
      <c r="C16" s="108" t="s">
        <v>280</v>
      </c>
      <c r="D16" s="107" t="s">
        <v>260</v>
      </c>
      <c r="E16" s="108" t="s">
        <v>281</v>
      </c>
      <c r="F16" s="107" t="s">
        <v>260</v>
      </c>
      <c r="G16" s="107" t="s">
        <v>141</v>
      </c>
      <c r="H16" s="92" t="s">
        <v>152</v>
      </c>
    </row>
    <row r="17" spans="1:8" s="80" customFormat="1" ht="21.75" customHeight="1">
      <c r="A17" s="78">
        <v>10</v>
      </c>
      <c r="B17" s="107">
        <v>10</v>
      </c>
      <c r="C17" s="108" t="s">
        <v>282</v>
      </c>
      <c r="D17" s="107" t="s">
        <v>260</v>
      </c>
      <c r="E17" s="108" t="s">
        <v>283</v>
      </c>
      <c r="F17" s="107" t="s">
        <v>260</v>
      </c>
      <c r="G17" s="107" t="s">
        <v>157</v>
      </c>
      <c r="H17" s="92" t="s">
        <v>152</v>
      </c>
    </row>
    <row r="18" spans="1:8" s="80" customFormat="1" ht="21.75" customHeight="1">
      <c r="A18" s="78">
        <v>11</v>
      </c>
      <c r="B18" s="107">
        <v>11</v>
      </c>
      <c r="C18" s="108" t="s">
        <v>284</v>
      </c>
      <c r="D18" s="107" t="s">
        <v>231</v>
      </c>
      <c r="E18" s="108" t="s">
        <v>285</v>
      </c>
      <c r="F18" s="107" t="s">
        <v>231</v>
      </c>
      <c r="G18" s="107" t="s">
        <v>233</v>
      </c>
      <c r="H18" s="92" t="s">
        <v>129</v>
      </c>
    </row>
    <row r="19" spans="1:8" s="80" customFormat="1" ht="21.75" customHeight="1">
      <c r="A19" s="78">
        <v>12</v>
      </c>
      <c r="B19" s="107">
        <v>12</v>
      </c>
      <c r="C19" s="108" t="s">
        <v>286</v>
      </c>
      <c r="D19" s="107" t="s">
        <v>260</v>
      </c>
      <c r="E19" s="108" t="s">
        <v>287</v>
      </c>
      <c r="F19" s="107" t="s">
        <v>260</v>
      </c>
      <c r="G19" s="107" t="s">
        <v>162</v>
      </c>
      <c r="H19" s="92" t="s">
        <v>163</v>
      </c>
    </row>
    <row r="20" spans="1:8" s="80" customFormat="1" ht="21.75" customHeight="1">
      <c r="A20" s="78">
        <v>13</v>
      </c>
      <c r="B20" s="107">
        <v>14</v>
      </c>
      <c r="C20" s="108" t="s">
        <v>288</v>
      </c>
      <c r="D20" s="107" t="s">
        <v>260</v>
      </c>
      <c r="E20" s="108" t="s">
        <v>289</v>
      </c>
      <c r="F20" s="107" t="s">
        <v>260</v>
      </c>
      <c r="G20" s="107" t="s">
        <v>167</v>
      </c>
      <c r="H20" s="92" t="s">
        <v>168</v>
      </c>
    </row>
    <row r="21" spans="1:8" s="80" customFormat="1" ht="21.75" customHeight="1">
      <c r="A21" s="78">
        <v>14</v>
      </c>
      <c r="B21" s="107">
        <v>15</v>
      </c>
      <c r="C21" s="108" t="s">
        <v>290</v>
      </c>
      <c r="D21" s="107" t="s">
        <v>235</v>
      </c>
      <c r="E21" s="108" t="s">
        <v>291</v>
      </c>
      <c r="F21" s="107" t="s">
        <v>235</v>
      </c>
      <c r="G21" s="107" t="s">
        <v>240</v>
      </c>
      <c r="H21" s="92" t="s">
        <v>189</v>
      </c>
    </row>
    <row r="22" spans="1:8" s="80" customFormat="1" ht="21.75" customHeight="1">
      <c r="A22" s="78">
        <v>15</v>
      </c>
      <c r="B22" s="107">
        <v>16</v>
      </c>
      <c r="C22" s="108" t="s">
        <v>292</v>
      </c>
      <c r="D22" s="107" t="s">
        <v>260</v>
      </c>
      <c r="E22" s="108" t="s">
        <v>293</v>
      </c>
      <c r="F22" s="107" t="s">
        <v>260</v>
      </c>
      <c r="G22" s="107" t="s">
        <v>173</v>
      </c>
      <c r="H22" s="92" t="s">
        <v>129</v>
      </c>
    </row>
    <row r="23" spans="1:8" s="80" customFormat="1" ht="21.75" customHeight="1">
      <c r="A23" s="78">
        <v>16</v>
      </c>
      <c r="B23" s="107">
        <v>17</v>
      </c>
      <c r="C23" s="108" t="s">
        <v>294</v>
      </c>
      <c r="D23" s="107" t="s">
        <v>260</v>
      </c>
      <c r="E23" s="108" t="s">
        <v>295</v>
      </c>
      <c r="F23" s="107" t="s">
        <v>260</v>
      </c>
      <c r="G23" s="107" t="s">
        <v>176</v>
      </c>
      <c r="H23" s="92" t="s">
        <v>152</v>
      </c>
    </row>
    <row r="24" spans="1:8" s="80" customFormat="1" ht="21.75" customHeight="1">
      <c r="A24" s="78">
        <v>17</v>
      </c>
      <c r="B24" s="107">
        <v>18</v>
      </c>
      <c r="C24" s="108" t="s">
        <v>296</v>
      </c>
      <c r="D24" s="107" t="s">
        <v>260</v>
      </c>
      <c r="E24" s="108" t="s">
        <v>297</v>
      </c>
      <c r="F24" s="107" t="s">
        <v>260</v>
      </c>
      <c r="G24" s="107" t="s">
        <v>179</v>
      </c>
      <c r="H24" s="92" t="s">
        <v>180</v>
      </c>
    </row>
    <row r="25" spans="1:8" s="80" customFormat="1" ht="21.75" customHeight="1">
      <c r="A25" s="78">
        <v>18</v>
      </c>
      <c r="B25" s="107">
        <v>19</v>
      </c>
      <c r="C25" s="108" t="s">
        <v>298</v>
      </c>
      <c r="D25" s="107" t="s">
        <v>260</v>
      </c>
      <c r="E25" s="108" t="s">
        <v>299</v>
      </c>
      <c r="F25" s="107" t="s">
        <v>260</v>
      </c>
      <c r="G25" s="107" t="s">
        <v>185</v>
      </c>
      <c r="H25" s="92" t="s">
        <v>84</v>
      </c>
    </row>
    <row r="26" spans="1:8" s="80" customFormat="1" ht="21.75" customHeight="1">
      <c r="A26" s="78">
        <v>19</v>
      </c>
      <c r="B26" s="107">
        <v>20</v>
      </c>
      <c r="C26" s="108" t="s">
        <v>300</v>
      </c>
      <c r="D26" s="107" t="s">
        <v>260</v>
      </c>
      <c r="E26" s="108" t="s">
        <v>301</v>
      </c>
      <c r="F26" s="107" t="s">
        <v>260</v>
      </c>
      <c r="G26" s="107" t="s">
        <v>188</v>
      </c>
      <c r="H26" s="92" t="s">
        <v>189</v>
      </c>
    </row>
    <row r="27" spans="1:8" s="80" customFormat="1" ht="21.75" customHeight="1">
      <c r="A27" s="78">
        <v>20</v>
      </c>
      <c r="B27" s="107">
        <v>21</v>
      </c>
      <c r="C27" s="108" t="s">
        <v>302</v>
      </c>
      <c r="D27" s="107" t="s">
        <v>260</v>
      </c>
      <c r="E27" s="108" t="s">
        <v>303</v>
      </c>
      <c r="F27" s="107" t="s">
        <v>260</v>
      </c>
      <c r="G27" s="107" t="s">
        <v>194</v>
      </c>
      <c r="H27" s="92" t="s">
        <v>84</v>
      </c>
    </row>
    <row r="28" spans="1:8" s="80" customFormat="1" ht="21.75" customHeight="1">
      <c r="A28" s="78">
        <v>21</v>
      </c>
      <c r="B28" s="107">
        <v>22</v>
      </c>
      <c r="C28" s="108" t="s">
        <v>304</v>
      </c>
      <c r="D28" s="107" t="s">
        <v>260</v>
      </c>
      <c r="E28" s="108" t="s">
        <v>305</v>
      </c>
      <c r="F28" s="107" t="s">
        <v>260</v>
      </c>
      <c r="G28" s="107" t="s">
        <v>197</v>
      </c>
      <c r="H28" s="92" t="s">
        <v>257</v>
      </c>
    </row>
    <row r="29" spans="1:8" s="80" customFormat="1" ht="21.75" customHeight="1">
      <c r="A29" s="78">
        <v>22</v>
      </c>
      <c r="B29" s="107">
        <v>23</v>
      </c>
      <c r="C29" s="108" t="s">
        <v>306</v>
      </c>
      <c r="D29" s="107" t="s">
        <v>260</v>
      </c>
      <c r="E29" s="108" t="s">
        <v>307</v>
      </c>
      <c r="F29" s="107" t="s">
        <v>260</v>
      </c>
      <c r="G29" s="107" t="s">
        <v>200</v>
      </c>
      <c r="H29" s="92" t="s">
        <v>180</v>
      </c>
    </row>
    <row r="30" spans="1:8" s="80" customFormat="1" ht="21.75" customHeight="1">
      <c r="A30" s="78">
        <v>23</v>
      </c>
      <c r="B30" s="107">
        <v>24</v>
      </c>
      <c r="C30" s="108" t="s">
        <v>308</v>
      </c>
      <c r="D30" s="107" t="s">
        <v>260</v>
      </c>
      <c r="E30" s="108" t="s">
        <v>309</v>
      </c>
      <c r="F30" s="107" t="s">
        <v>260</v>
      </c>
      <c r="G30" s="107" t="s">
        <v>132</v>
      </c>
      <c r="H30" s="92" t="s">
        <v>152</v>
      </c>
    </row>
    <row r="31" spans="1:8" s="80" customFormat="1" ht="21.75" customHeight="1">
      <c r="A31" s="78">
        <v>24</v>
      </c>
      <c r="B31" s="107">
        <v>25</v>
      </c>
      <c r="C31" s="108" t="s">
        <v>310</v>
      </c>
      <c r="D31" s="107" t="s">
        <v>202</v>
      </c>
      <c r="E31" s="108" t="s">
        <v>311</v>
      </c>
      <c r="F31" s="107" t="s">
        <v>202</v>
      </c>
      <c r="G31" s="107" t="s">
        <v>200</v>
      </c>
      <c r="H31" s="92" t="s">
        <v>180</v>
      </c>
    </row>
    <row r="32" spans="1:8" s="80" customFormat="1" ht="21.75" customHeight="1">
      <c r="A32" s="78">
        <v>25</v>
      </c>
      <c r="B32" s="107">
        <v>26</v>
      </c>
      <c r="C32" s="108" t="s">
        <v>312</v>
      </c>
      <c r="D32" s="107" t="s">
        <v>205</v>
      </c>
      <c r="E32" s="108" t="s">
        <v>313</v>
      </c>
      <c r="F32" s="107" t="s">
        <v>260</v>
      </c>
      <c r="G32" s="107" t="s">
        <v>194</v>
      </c>
      <c r="H32" s="92" t="s">
        <v>180</v>
      </c>
    </row>
    <row r="33" spans="1:8" s="80" customFormat="1" ht="21.75" customHeight="1">
      <c r="A33" s="78">
        <v>26</v>
      </c>
      <c r="B33" s="107">
        <v>27</v>
      </c>
      <c r="C33" s="108" t="s">
        <v>314</v>
      </c>
      <c r="D33" s="107" t="s">
        <v>208</v>
      </c>
      <c r="E33" s="108" t="s">
        <v>315</v>
      </c>
      <c r="F33" s="107" t="s">
        <v>208</v>
      </c>
      <c r="G33" s="107" t="s">
        <v>210</v>
      </c>
      <c r="H33" s="92" t="s">
        <v>180</v>
      </c>
    </row>
    <row r="34" spans="1:8" s="80" customFormat="1" ht="21.75" customHeight="1">
      <c r="A34" s="78">
        <v>27</v>
      </c>
      <c r="B34" s="107">
        <v>28</v>
      </c>
      <c r="C34" s="108" t="s">
        <v>316</v>
      </c>
      <c r="D34" s="107" t="s">
        <v>260</v>
      </c>
      <c r="E34" s="108" t="s">
        <v>317</v>
      </c>
      <c r="F34" s="107" t="s">
        <v>260</v>
      </c>
      <c r="G34" s="107" t="s">
        <v>213</v>
      </c>
      <c r="H34" s="92" t="s">
        <v>180</v>
      </c>
    </row>
    <row r="35" spans="1:8" s="80" customFormat="1" ht="21.75" customHeight="1">
      <c r="A35" s="78">
        <v>28</v>
      </c>
      <c r="B35" s="107">
        <v>29</v>
      </c>
      <c r="C35" s="108" t="s">
        <v>318</v>
      </c>
      <c r="D35" s="107" t="s">
        <v>260</v>
      </c>
      <c r="E35" s="108" t="s">
        <v>319</v>
      </c>
      <c r="F35" s="107" t="s">
        <v>260</v>
      </c>
      <c r="G35" s="107" t="s">
        <v>245</v>
      </c>
      <c r="H35" s="92" t="s">
        <v>129</v>
      </c>
    </row>
    <row r="36" spans="1:8" s="80" customFormat="1" ht="21.75" customHeight="1">
      <c r="A36" s="78">
        <v>29</v>
      </c>
      <c r="B36" s="107">
        <v>30</v>
      </c>
      <c r="C36" s="108" t="s">
        <v>320</v>
      </c>
      <c r="D36" s="107" t="s">
        <v>215</v>
      </c>
      <c r="E36" s="108" t="s">
        <v>321</v>
      </c>
      <c r="F36" s="107" t="s">
        <v>215</v>
      </c>
      <c r="G36" s="107" t="s">
        <v>125</v>
      </c>
      <c r="H36" s="92" t="s">
        <v>217</v>
      </c>
    </row>
    <row r="37" spans="1:8" s="80" customFormat="1" ht="21.75" customHeight="1">
      <c r="A37" s="78">
        <v>30</v>
      </c>
      <c r="B37" s="107">
        <v>31</v>
      </c>
      <c r="C37" s="108" t="s">
        <v>322</v>
      </c>
      <c r="D37" s="107" t="s">
        <v>260</v>
      </c>
      <c r="E37" s="108" t="s">
        <v>323</v>
      </c>
      <c r="F37" s="107" t="s">
        <v>260</v>
      </c>
      <c r="G37" s="107" t="s">
        <v>179</v>
      </c>
      <c r="H37" s="92" t="s">
        <v>84</v>
      </c>
    </row>
    <row r="38" spans="1:8" s="80" customFormat="1" ht="21.75" customHeight="1">
      <c r="A38" s="78">
        <v>31</v>
      </c>
      <c r="B38" s="107">
        <v>32</v>
      </c>
      <c r="C38" s="108" t="s">
        <v>324</v>
      </c>
      <c r="D38" s="107" t="s">
        <v>260</v>
      </c>
      <c r="E38" s="108" t="s">
        <v>325</v>
      </c>
      <c r="F38" s="107" t="s">
        <v>260</v>
      </c>
      <c r="G38" s="107" t="s">
        <v>248</v>
      </c>
      <c r="H38" s="92" t="s">
        <v>84</v>
      </c>
    </row>
    <row r="39" spans="1:8" s="80" customFormat="1" ht="21.75" customHeight="1">
      <c r="A39" s="78">
        <v>32</v>
      </c>
      <c r="B39" s="107">
        <v>33</v>
      </c>
      <c r="C39" s="108" t="s">
        <v>326</v>
      </c>
      <c r="D39" s="107" t="s">
        <v>260</v>
      </c>
      <c r="E39" s="108" t="s">
        <v>327</v>
      </c>
      <c r="F39" s="107" t="s">
        <v>260</v>
      </c>
      <c r="G39" s="107" t="s">
        <v>252</v>
      </c>
      <c r="H39" s="92" t="s">
        <v>129</v>
      </c>
    </row>
    <row r="40" spans="1:8" s="80" customFormat="1" ht="21.75" customHeight="1" hidden="1">
      <c r="A40" s="78">
        <f aca="true" t="shared" si="0" ref="A40:A54">1+A39</f>
        <v>33</v>
      </c>
      <c r="B40" s="107">
        <f>'Уч-ки АП'!B40</f>
        <v>0</v>
      </c>
      <c r="C40" s="108" t="e">
        <f>VLOOKUP(B40,'Уч-ки АП'!$B$8:$H$67,2,FALSE)</f>
        <v>#VALUE!</v>
      </c>
      <c r="D40" s="107">
        <f>VLOOKUP(B40,'Уч-ки АП'!$B$8:$H$67,3,FALSE)</f>
        <v>0</v>
      </c>
      <c r="E40" s="108" t="e">
        <f>VLOOKUP(B40,'Уч-ки АП'!$B$8:$H$67,4,FALSE)</f>
        <v>#VALUE!</v>
      </c>
      <c r="F40" s="107">
        <f>VLOOKUP(B40,'Уч-ки АП'!$B$8:$H$67,5,FALSE)</f>
        <v>0</v>
      </c>
      <c r="G40" s="107">
        <f>VLOOKUP(B40,'Уч-ки АП'!$B$8:$H$67,6,FALSE)</f>
        <v>0</v>
      </c>
      <c r="H40" s="92">
        <f>VLOOKUP(B40,'Уч-ки АП'!$B$8:$H$67,7,FALSE)</f>
        <v>0</v>
      </c>
    </row>
    <row r="41" spans="1:8" s="80" customFormat="1" ht="21.75" customHeight="1" hidden="1">
      <c r="A41" s="78">
        <f t="shared" si="0"/>
        <v>34</v>
      </c>
      <c r="B41" s="107">
        <f>'Уч-ки АП'!B41</f>
        <v>0</v>
      </c>
      <c r="C41" s="108" t="e">
        <f>VLOOKUP(B41,'Уч-ки АП'!$B$8:$H$67,2,FALSE)</f>
        <v>#VALUE!</v>
      </c>
      <c r="D41" s="107">
        <f>VLOOKUP(B41,'Уч-ки АП'!$B$8:$H$67,3,FALSE)</f>
        <v>0</v>
      </c>
      <c r="E41" s="108" t="e">
        <f>VLOOKUP(B41,'Уч-ки АП'!$B$8:$H$67,4,FALSE)</f>
        <v>#VALUE!</v>
      </c>
      <c r="F41" s="107">
        <f>VLOOKUP(B41,'Уч-ки АП'!$B$8:$H$67,5,FALSE)</f>
        <v>0</v>
      </c>
      <c r="G41" s="107">
        <f>VLOOKUP(B41,'Уч-ки АП'!$B$8:$H$67,6,FALSE)</f>
        <v>0</v>
      </c>
      <c r="H41" s="92">
        <f>VLOOKUP(B41,'Уч-ки АП'!$B$8:$H$67,7,FALSE)</f>
        <v>0</v>
      </c>
    </row>
    <row r="42" spans="1:8" s="80" customFormat="1" ht="21.75" customHeight="1" hidden="1">
      <c r="A42" s="78">
        <f t="shared" si="0"/>
        <v>35</v>
      </c>
      <c r="B42" s="107">
        <f>'Уч-ки АП'!B42</f>
        <v>0</v>
      </c>
      <c r="C42" s="108" t="e">
        <f>VLOOKUP(B42,'Уч-ки АП'!$B$8:$H$67,2,FALSE)</f>
        <v>#VALUE!</v>
      </c>
      <c r="D42" s="107">
        <f>VLOOKUP(B42,'Уч-ки АП'!$B$8:$H$67,3,FALSE)</f>
        <v>0</v>
      </c>
      <c r="E42" s="108" t="e">
        <f>VLOOKUP(B42,'Уч-ки АП'!$B$8:$H$67,4,FALSE)</f>
        <v>#VALUE!</v>
      </c>
      <c r="F42" s="107">
        <f>VLOOKUP(B42,'Уч-ки АП'!$B$8:$H$67,5,FALSE)</f>
        <v>0</v>
      </c>
      <c r="G42" s="107">
        <f>VLOOKUP(B42,'Уч-ки АП'!$B$8:$H$67,6,FALSE)</f>
        <v>0</v>
      </c>
      <c r="H42" s="92">
        <f>VLOOKUP(B42,'Уч-ки АП'!$B$8:$H$67,7,FALSE)</f>
        <v>0</v>
      </c>
    </row>
    <row r="43" spans="1:8" s="80" customFormat="1" ht="21.75" customHeight="1" hidden="1">
      <c r="A43" s="78">
        <f t="shared" si="0"/>
        <v>36</v>
      </c>
      <c r="B43" s="107">
        <f>'Уч-ки АП'!B43</f>
        <v>0</v>
      </c>
      <c r="C43" s="108" t="e">
        <f>VLOOKUP(B43,'Уч-ки АП'!$B$8:$H$67,2,FALSE)</f>
        <v>#VALUE!</v>
      </c>
      <c r="D43" s="107">
        <f>VLOOKUP(B43,'Уч-ки АП'!$B$8:$H$67,3,FALSE)</f>
        <v>0</v>
      </c>
      <c r="E43" s="108" t="e">
        <f>VLOOKUP(B43,'Уч-ки АП'!$B$8:$H$67,4,FALSE)</f>
        <v>#VALUE!</v>
      </c>
      <c r="F43" s="107">
        <f>VLOOKUP(B43,'Уч-ки АП'!$B$8:$H$67,5,FALSE)</f>
        <v>0</v>
      </c>
      <c r="G43" s="107">
        <f>VLOOKUP(B43,'Уч-ки АП'!$B$8:$H$67,6,FALSE)</f>
        <v>0</v>
      </c>
      <c r="H43" s="92">
        <f>VLOOKUP(B43,'Уч-ки АП'!$B$8:$H$67,7,FALSE)</f>
        <v>0</v>
      </c>
    </row>
    <row r="44" spans="1:8" s="80" customFormat="1" ht="21.75" customHeight="1" hidden="1">
      <c r="A44" s="78">
        <f t="shared" si="0"/>
        <v>37</v>
      </c>
      <c r="B44" s="107">
        <f>'Уч-ки АП'!B44</f>
        <v>0</v>
      </c>
      <c r="C44" s="108" t="e">
        <f>VLOOKUP(B44,'Уч-ки АП'!$B$8:$H$67,2,FALSE)</f>
        <v>#VALUE!</v>
      </c>
      <c r="D44" s="107">
        <f>VLOOKUP(B44,'Уч-ки АП'!$B$8:$H$67,3,FALSE)</f>
        <v>0</v>
      </c>
      <c r="E44" s="108" t="e">
        <f>VLOOKUP(B44,'Уч-ки АП'!$B$8:$H$67,4,FALSE)</f>
        <v>#VALUE!</v>
      </c>
      <c r="F44" s="107">
        <f>VLOOKUP(B44,'Уч-ки АП'!$B$8:$H$67,5,FALSE)</f>
        <v>0</v>
      </c>
      <c r="G44" s="107">
        <f>VLOOKUP(B44,'Уч-ки АП'!$B$8:$H$67,6,FALSE)</f>
        <v>0</v>
      </c>
      <c r="H44" s="92">
        <f>VLOOKUP(B44,'Уч-ки АП'!$B$8:$H$67,7,FALSE)</f>
        <v>0</v>
      </c>
    </row>
    <row r="45" spans="1:8" s="80" customFormat="1" ht="21.75" customHeight="1" hidden="1">
      <c r="A45" s="78">
        <f t="shared" si="0"/>
        <v>38</v>
      </c>
      <c r="B45" s="107">
        <f>'Уч-ки АП'!B45</f>
        <v>0</v>
      </c>
      <c r="C45" s="108" t="e">
        <f>VLOOKUP(B45,'Уч-ки АП'!$B$8:$H$67,2,FALSE)</f>
        <v>#VALUE!</v>
      </c>
      <c r="D45" s="107">
        <f>VLOOKUP(B45,'Уч-ки АП'!$B$8:$H$67,3,FALSE)</f>
        <v>0</v>
      </c>
      <c r="E45" s="108" t="e">
        <f>VLOOKUP(B45,'Уч-ки АП'!$B$8:$H$67,4,FALSE)</f>
        <v>#VALUE!</v>
      </c>
      <c r="F45" s="107">
        <f>VLOOKUP(B45,'Уч-ки АП'!$B$8:$H$67,5,FALSE)</f>
        <v>0</v>
      </c>
      <c r="G45" s="107">
        <f>VLOOKUP(B45,'Уч-ки АП'!$B$8:$H$67,6,FALSE)</f>
        <v>0</v>
      </c>
      <c r="H45" s="92">
        <f>VLOOKUP(B45,'Уч-ки АП'!$B$8:$H$67,7,FALSE)</f>
        <v>0</v>
      </c>
    </row>
    <row r="46" spans="1:8" s="80" customFormat="1" ht="21.75" customHeight="1" hidden="1">
      <c r="A46" s="78">
        <f t="shared" si="0"/>
        <v>39</v>
      </c>
      <c r="B46" s="107">
        <f>'Уч-ки АП'!B46</f>
        <v>0</v>
      </c>
      <c r="C46" s="108" t="e">
        <f>VLOOKUP(B46,'Уч-ки АП'!$B$8:$H$67,2,FALSE)</f>
        <v>#VALUE!</v>
      </c>
      <c r="D46" s="107">
        <f>VLOOKUP(B46,'Уч-ки АП'!$B$8:$H$67,3,FALSE)</f>
        <v>0</v>
      </c>
      <c r="E46" s="108" t="e">
        <f>VLOOKUP(B46,'Уч-ки АП'!$B$8:$H$67,4,FALSE)</f>
        <v>#VALUE!</v>
      </c>
      <c r="F46" s="107">
        <f>VLOOKUP(B46,'Уч-ки АП'!$B$8:$H$67,5,FALSE)</f>
        <v>0</v>
      </c>
      <c r="G46" s="107">
        <f>VLOOKUP(B46,'Уч-ки АП'!$B$8:$H$67,6,FALSE)</f>
        <v>0</v>
      </c>
      <c r="H46" s="92">
        <f>VLOOKUP(B46,'Уч-ки АП'!$B$8:$H$67,7,FALSE)</f>
        <v>0</v>
      </c>
    </row>
    <row r="47" spans="1:8" s="80" customFormat="1" ht="21.75" customHeight="1" hidden="1">
      <c r="A47" s="78">
        <f t="shared" si="0"/>
        <v>40</v>
      </c>
      <c r="B47" s="107">
        <f>'Уч-ки АП'!B47</f>
        <v>0</v>
      </c>
      <c r="C47" s="108" t="e">
        <f>VLOOKUP(B47,'Уч-ки АП'!$B$8:$H$67,2,FALSE)</f>
        <v>#VALUE!</v>
      </c>
      <c r="D47" s="107">
        <f>VLOOKUP(B47,'Уч-ки АП'!$B$8:$H$67,3,FALSE)</f>
        <v>0</v>
      </c>
      <c r="E47" s="108" t="e">
        <f>VLOOKUP(B47,'Уч-ки АП'!$B$8:$H$67,4,FALSE)</f>
        <v>#VALUE!</v>
      </c>
      <c r="F47" s="107">
        <f>VLOOKUP(B47,'Уч-ки АП'!$B$8:$H$67,5,FALSE)</f>
        <v>0</v>
      </c>
      <c r="G47" s="107">
        <f>VLOOKUP(B47,'Уч-ки АП'!$B$8:$H$67,6,FALSE)</f>
        <v>0</v>
      </c>
      <c r="H47" s="92">
        <f>VLOOKUP(B47,'Уч-ки АП'!$B$8:$H$67,7,FALSE)</f>
        <v>0</v>
      </c>
    </row>
    <row r="48" spans="1:8" s="80" customFormat="1" ht="21.75" customHeight="1" hidden="1">
      <c r="A48" s="78">
        <f t="shared" si="0"/>
        <v>41</v>
      </c>
      <c r="B48" s="107">
        <f>'Уч-ки АП'!B48</f>
        <v>0</v>
      </c>
      <c r="C48" s="108" t="e">
        <f>VLOOKUP(B48,'Уч-ки АП'!$B$8:$H$67,2,FALSE)</f>
        <v>#VALUE!</v>
      </c>
      <c r="D48" s="107">
        <f>VLOOKUP(B48,'Уч-ки АП'!$B$8:$H$67,3,FALSE)</f>
        <v>0</v>
      </c>
      <c r="E48" s="108" t="e">
        <f>VLOOKUP(B48,'Уч-ки АП'!$B$8:$H$67,4,FALSE)</f>
        <v>#VALUE!</v>
      </c>
      <c r="F48" s="107">
        <f>VLOOKUP(B48,'Уч-ки АП'!$B$8:$H$67,5,FALSE)</f>
        <v>0</v>
      </c>
      <c r="G48" s="107">
        <f>VLOOKUP(B48,'Уч-ки АП'!$B$8:$H$67,6,FALSE)</f>
        <v>0</v>
      </c>
      <c r="H48" s="92">
        <f>VLOOKUP(B48,'Уч-ки АП'!$B$8:$H$67,7,FALSE)</f>
        <v>0</v>
      </c>
    </row>
    <row r="49" spans="1:8" s="80" customFormat="1" ht="21.75" customHeight="1" hidden="1">
      <c r="A49" s="78">
        <f t="shared" si="0"/>
        <v>42</v>
      </c>
      <c r="B49" s="107">
        <f>'Уч-ки АП'!B49</f>
        <v>0</v>
      </c>
      <c r="C49" s="108" t="e">
        <f>VLOOKUP(B49,'Уч-ки АП'!$B$8:$H$67,2,FALSE)</f>
        <v>#VALUE!</v>
      </c>
      <c r="D49" s="107">
        <f>VLOOKUP(B49,'Уч-ки АП'!$B$8:$H$67,3,FALSE)</f>
        <v>0</v>
      </c>
      <c r="E49" s="108" t="e">
        <f>VLOOKUP(B49,'Уч-ки АП'!$B$8:$H$67,4,FALSE)</f>
        <v>#VALUE!</v>
      </c>
      <c r="F49" s="107">
        <f>VLOOKUP(B49,'Уч-ки АП'!$B$8:$H$67,5,FALSE)</f>
        <v>0</v>
      </c>
      <c r="G49" s="107">
        <f>VLOOKUP(B49,'Уч-ки АП'!$B$8:$H$67,6,FALSE)</f>
        <v>0</v>
      </c>
      <c r="H49" s="92">
        <f>VLOOKUP(B49,'Уч-ки АП'!$B$8:$H$67,7,FALSE)</f>
        <v>0</v>
      </c>
    </row>
    <row r="50" spans="1:8" s="80" customFormat="1" ht="21.75" customHeight="1" hidden="1">
      <c r="A50" s="78">
        <f t="shared" si="0"/>
        <v>43</v>
      </c>
      <c r="B50" s="107">
        <f>'Уч-ки АП'!B50</f>
        <v>0</v>
      </c>
      <c r="C50" s="108" t="e">
        <f>VLOOKUP(B50,'Уч-ки АП'!$B$8:$H$67,2,FALSE)</f>
        <v>#VALUE!</v>
      </c>
      <c r="D50" s="107">
        <f>VLOOKUP(B50,'Уч-ки АП'!$B$8:$H$67,3,FALSE)</f>
        <v>0</v>
      </c>
      <c r="E50" s="108" t="e">
        <f>VLOOKUP(B50,'Уч-ки АП'!$B$8:$H$67,4,FALSE)</f>
        <v>#VALUE!</v>
      </c>
      <c r="F50" s="107">
        <f>VLOOKUP(B50,'Уч-ки АП'!$B$8:$H$67,5,FALSE)</f>
        <v>0</v>
      </c>
      <c r="G50" s="107">
        <f>VLOOKUP(B50,'Уч-ки АП'!$B$8:$H$67,6,FALSE)</f>
        <v>0</v>
      </c>
      <c r="H50" s="92">
        <f>VLOOKUP(B50,'Уч-ки АП'!$B$8:$H$67,7,FALSE)</f>
        <v>0</v>
      </c>
    </row>
    <row r="51" spans="1:8" s="80" customFormat="1" ht="21.75" customHeight="1" hidden="1">
      <c r="A51" s="78">
        <f t="shared" si="0"/>
        <v>44</v>
      </c>
      <c r="B51" s="107">
        <f>'Уч-ки АП'!B51</f>
        <v>0</v>
      </c>
      <c r="C51" s="108" t="e">
        <f>VLOOKUP(B51,'Уч-ки АП'!$B$8:$H$67,2,FALSE)</f>
        <v>#VALUE!</v>
      </c>
      <c r="D51" s="107">
        <f>VLOOKUP(B51,'Уч-ки АП'!$B$8:$H$67,3,FALSE)</f>
        <v>0</v>
      </c>
      <c r="E51" s="108" t="e">
        <f>VLOOKUP(B51,'Уч-ки АП'!$B$8:$H$67,4,FALSE)</f>
        <v>#VALUE!</v>
      </c>
      <c r="F51" s="107">
        <f>VLOOKUP(B51,'Уч-ки АП'!$B$8:$H$67,5,FALSE)</f>
        <v>0</v>
      </c>
      <c r="G51" s="107">
        <f>VLOOKUP(B51,'Уч-ки АП'!$B$8:$H$67,6,FALSE)</f>
        <v>0</v>
      </c>
      <c r="H51" s="92">
        <f>VLOOKUP(B51,'Уч-ки АП'!$B$8:$H$67,7,FALSE)</f>
        <v>0</v>
      </c>
    </row>
    <row r="52" spans="1:8" s="80" customFormat="1" ht="21.75" customHeight="1" hidden="1">
      <c r="A52" s="78">
        <f t="shared" si="0"/>
        <v>45</v>
      </c>
      <c r="B52" s="107">
        <f>'Уч-ки АП'!B52</f>
        <v>0</v>
      </c>
      <c r="C52" s="108" t="e">
        <f>VLOOKUP(B52,'Уч-ки АП'!$B$8:$H$67,2,FALSE)</f>
        <v>#VALUE!</v>
      </c>
      <c r="D52" s="107">
        <f>VLOOKUP(B52,'Уч-ки АП'!$B$8:$H$67,3,FALSE)</f>
        <v>0</v>
      </c>
      <c r="E52" s="108" t="e">
        <f>VLOOKUP(B52,'Уч-ки АП'!$B$8:$H$67,4,FALSE)</f>
        <v>#VALUE!</v>
      </c>
      <c r="F52" s="107">
        <f>VLOOKUP(B52,'Уч-ки АП'!$B$8:$H$67,5,FALSE)</f>
        <v>0</v>
      </c>
      <c r="G52" s="107">
        <f>VLOOKUP(B52,'Уч-ки АП'!$B$8:$H$67,6,FALSE)</f>
        <v>0</v>
      </c>
      <c r="H52" s="92">
        <f>VLOOKUP(B52,'Уч-ки АП'!$B$8:$H$67,7,FALSE)</f>
        <v>0</v>
      </c>
    </row>
    <row r="53" spans="1:8" s="80" customFormat="1" ht="21.75" customHeight="1" hidden="1">
      <c r="A53" s="78">
        <f t="shared" si="0"/>
        <v>46</v>
      </c>
      <c r="B53" s="107">
        <f>'Уч-ки АП'!B53</f>
        <v>0</v>
      </c>
      <c r="C53" s="108" t="e">
        <f>VLOOKUP(B53,'Уч-ки АП'!$B$8:$H$67,2,FALSE)</f>
        <v>#VALUE!</v>
      </c>
      <c r="D53" s="107">
        <f>VLOOKUP(B53,'Уч-ки АП'!$B$8:$H$67,3,FALSE)</f>
        <v>0</v>
      </c>
      <c r="E53" s="108" t="e">
        <f>VLOOKUP(B53,'Уч-ки АП'!$B$8:$H$67,4,FALSE)</f>
        <v>#VALUE!</v>
      </c>
      <c r="F53" s="107">
        <f>VLOOKUP(B53,'Уч-ки АП'!$B$8:$H$67,5,FALSE)</f>
        <v>0</v>
      </c>
      <c r="G53" s="107">
        <f>VLOOKUP(B53,'Уч-ки АП'!$B$8:$H$67,6,FALSE)</f>
        <v>0</v>
      </c>
      <c r="H53" s="92">
        <f>VLOOKUP(B53,'Уч-ки АП'!$B$8:$H$67,7,FALSE)</f>
        <v>0</v>
      </c>
    </row>
    <row r="54" spans="1:8" s="80" customFormat="1" ht="21.75" customHeight="1" hidden="1">
      <c r="A54" s="78">
        <f t="shared" si="0"/>
        <v>47</v>
      </c>
      <c r="B54" s="107">
        <f>'Уч-ки АП'!B54</f>
        <v>0</v>
      </c>
      <c r="C54" s="108" t="e">
        <f>VLOOKUP(B54,'Уч-ки АП'!$B$8:$H$67,2,FALSE)</f>
        <v>#VALUE!</v>
      </c>
      <c r="D54" s="107">
        <f>VLOOKUP(B54,'Уч-ки АП'!$B$8:$H$67,3,FALSE)</f>
        <v>0</v>
      </c>
      <c r="E54" s="108" t="e">
        <f>VLOOKUP(B54,'Уч-ки АП'!$B$8:$H$67,4,FALSE)</f>
        <v>#VALUE!</v>
      </c>
      <c r="F54" s="107">
        <f>VLOOKUP(B54,'Уч-ки АП'!$B$8:$H$67,5,FALSE)</f>
        <v>0</v>
      </c>
      <c r="G54" s="107">
        <f>VLOOKUP(B54,'Уч-ки АП'!$B$8:$H$67,6,FALSE)</f>
        <v>0</v>
      </c>
      <c r="H54" s="92">
        <f>VLOOKUP(B54,'Уч-ки АП'!$B$8:$H$67,7,FALSE)</f>
        <v>0</v>
      </c>
    </row>
    <row r="55" spans="1:8" s="80" customFormat="1" ht="21.75" customHeight="1" hidden="1">
      <c r="A55" s="78">
        <f aca="true" t="shared" si="1" ref="A55:A66">1+A54</f>
        <v>48</v>
      </c>
      <c r="B55" s="107">
        <f>'Уч-ки АП'!B55</f>
        <v>0</v>
      </c>
      <c r="C55" s="108" t="e">
        <f>VLOOKUP(B55,'Уч-ки АП'!$B$8:$H$67,2,FALSE)</f>
        <v>#VALUE!</v>
      </c>
      <c r="D55" s="107">
        <f>VLOOKUP(B55,'Уч-ки АП'!$B$8:$H$67,3,FALSE)</f>
        <v>0</v>
      </c>
      <c r="E55" s="108" t="e">
        <f>VLOOKUP(B55,'Уч-ки АП'!$B$8:$H$67,4,FALSE)</f>
        <v>#VALUE!</v>
      </c>
      <c r="F55" s="107">
        <f>VLOOKUP(B55,'Уч-ки АП'!$B$8:$H$67,5,FALSE)</f>
        <v>0</v>
      </c>
      <c r="G55" s="107">
        <f>VLOOKUP(B55,'Уч-ки АП'!$B$8:$H$67,6,FALSE)</f>
        <v>0</v>
      </c>
      <c r="H55" s="92">
        <f>VLOOKUP(B55,'Уч-ки АП'!$B$8:$H$67,7,FALSE)</f>
        <v>0</v>
      </c>
    </row>
    <row r="56" spans="1:8" s="80" customFormat="1" ht="21.75" customHeight="1" hidden="1">
      <c r="A56" s="78">
        <f t="shared" si="1"/>
        <v>49</v>
      </c>
      <c r="B56" s="107">
        <f>'Уч-ки АП'!B56</f>
        <v>0</v>
      </c>
      <c r="C56" s="108" t="e">
        <f>VLOOKUP(B56,'Уч-ки АП'!$B$8:$H$67,2,FALSE)</f>
        <v>#VALUE!</v>
      </c>
      <c r="D56" s="107">
        <f>VLOOKUP(B56,'Уч-ки АП'!$B$8:$H$67,3,FALSE)</f>
        <v>0</v>
      </c>
      <c r="E56" s="108" t="e">
        <f>VLOOKUP(B56,'Уч-ки АП'!$B$8:$H$67,4,FALSE)</f>
        <v>#VALUE!</v>
      </c>
      <c r="F56" s="107">
        <f>VLOOKUP(B56,'Уч-ки АП'!$B$8:$H$67,5,FALSE)</f>
        <v>0</v>
      </c>
      <c r="G56" s="107">
        <f>VLOOKUP(B56,'Уч-ки АП'!$B$8:$H$67,6,FALSE)</f>
        <v>0</v>
      </c>
      <c r="H56" s="92">
        <f>VLOOKUP(B56,'Уч-ки АП'!$B$8:$H$67,7,FALSE)</f>
        <v>0</v>
      </c>
    </row>
    <row r="57" spans="1:8" s="80" customFormat="1" ht="21.75" customHeight="1" hidden="1">
      <c r="A57" s="78">
        <f t="shared" si="1"/>
        <v>50</v>
      </c>
      <c r="B57" s="107">
        <f>'Уч-ки АП'!B57</f>
        <v>0</v>
      </c>
      <c r="C57" s="108" t="e">
        <f>VLOOKUP(B57,'Уч-ки АП'!$B$8:$H$67,2,FALSE)</f>
        <v>#VALUE!</v>
      </c>
      <c r="D57" s="107">
        <f>VLOOKUP(B57,'Уч-ки АП'!$B$8:$H$67,3,FALSE)</f>
        <v>0</v>
      </c>
      <c r="E57" s="108" t="e">
        <f>VLOOKUP(B57,'Уч-ки АП'!$B$8:$H$67,4,FALSE)</f>
        <v>#VALUE!</v>
      </c>
      <c r="F57" s="107">
        <f>VLOOKUP(B57,'Уч-ки АП'!$B$8:$H$67,5,FALSE)</f>
        <v>0</v>
      </c>
      <c r="G57" s="107">
        <f>VLOOKUP(B57,'Уч-ки АП'!$B$8:$H$67,6,FALSE)</f>
        <v>0</v>
      </c>
      <c r="H57" s="92">
        <f>VLOOKUP(B57,'Уч-ки АП'!$B$8:$H$67,7,FALSE)</f>
        <v>0</v>
      </c>
    </row>
    <row r="58" spans="1:8" s="80" customFormat="1" ht="21.75" customHeight="1" hidden="1">
      <c r="A58" s="78">
        <f t="shared" si="1"/>
        <v>51</v>
      </c>
      <c r="B58" s="107">
        <f>'Уч-ки АП'!B58</f>
        <v>0</v>
      </c>
      <c r="C58" s="108" t="e">
        <f>VLOOKUP(B58,'Уч-ки АП'!$B$8:$H$67,2,FALSE)</f>
        <v>#VALUE!</v>
      </c>
      <c r="D58" s="107">
        <f>VLOOKUP(B58,'Уч-ки АП'!$B$8:$H$67,3,FALSE)</f>
        <v>0</v>
      </c>
      <c r="E58" s="108" t="e">
        <f>VLOOKUP(B58,'Уч-ки АП'!$B$8:$H$67,4,FALSE)</f>
        <v>#VALUE!</v>
      </c>
      <c r="F58" s="107">
        <f>VLOOKUP(B58,'Уч-ки АП'!$B$8:$H$67,5,FALSE)</f>
        <v>0</v>
      </c>
      <c r="G58" s="107">
        <f>VLOOKUP(B58,'Уч-ки АП'!$B$8:$H$67,6,FALSE)</f>
        <v>0</v>
      </c>
      <c r="H58" s="92">
        <f>VLOOKUP(B58,'Уч-ки АП'!$B$8:$H$67,7,FALSE)</f>
        <v>0</v>
      </c>
    </row>
    <row r="59" spans="1:8" s="80" customFormat="1" ht="21.75" customHeight="1" hidden="1">
      <c r="A59" s="78">
        <f t="shared" si="1"/>
        <v>52</v>
      </c>
      <c r="B59" s="107">
        <f>'Уч-ки АП'!B59</f>
        <v>0</v>
      </c>
      <c r="C59" s="108" t="e">
        <f>VLOOKUP(B59,'Уч-ки АП'!$B$8:$H$67,2,FALSE)</f>
        <v>#VALUE!</v>
      </c>
      <c r="D59" s="107">
        <f>VLOOKUP(B59,'Уч-ки АП'!$B$8:$H$67,3,FALSE)</f>
        <v>0</v>
      </c>
      <c r="E59" s="108" t="e">
        <f>VLOOKUP(B59,'Уч-ки АП'!$B$8:$H$67,4,FALSE)</f>
        <v>#VALUE!</v>
      </c>
      <c r="F59" s="107">
        <f>VLOOKUP(B59,'Уч-ки АП'!$B$8:$H$67,5,FALSE)</f>
        <v>0</v>
      </c>
      <c r="G59" s="107">
        <f>VLOOKUP(B59,'Уч-ки АП'!$B$8:$H$67,6,FALSE)</f>
        <v>0</v>
      </c>
      <c r="H59" s="92">
        <f>VLOOKUP(B59,'Уч-ки АП'!$B$8:$H$67,7,FALSE)</f>
        <v>0</v>
      </c>
    </row>
    <row r="60" spans="1:8" s="80" customFormat="1" ht="21.75" customHeight="1" hidden="1">
      <c r="A60" s="78">
        <f t="shared" si="1"/>
        <v>53</v>
      </c>
      <c r="B60" s="107">
        <f>'Уч-ки АП'!B60</f>
        <v>0</v>
      </c>
      <c r="C60" s="108" t="e">
        <f>VLOOKUP(B60,'Уч-ки АП'!$B$8:$H$67,2,FALSE)</f>
        <v>#VALUE!</v>
      </c>
      <c r="D60" s="107">
        <f>VLOOKUP(B60,'Уч-ки АП'!$B$8:$H$67,3,FALSE)</f>
        <v>0</v>
      </c>
      <c r="E60" s="108" t="e">
        <f>VLOOKUP(B60,'Уч-ки АП'!$B$8:$H$67,4,FALSE)</f>
        <v>#VALUE!</v>
      </c>
      <c r="F60" s="107">
        <f>VLOOKUP(B60,'Уч-ки АП'!$B$8:$H$67,5,FALSE)</f>
        <v>0</v>
      </c>
      <c r="G60" s="107">
        <f>VLOOKUP(B60,'Уч-ки АП'!$B$8:$H$67,6,FALSE)</f>
        <v>0</v>
      </c>
      <c r="H60" s="92">
        <f>VLOOKUP(B60,'Уч-ки АП'!$B$8:$H$67,7,FALSE)</f>
        <v>0</v>
      </c>
    </row>
    <row r="61" spans="1:8" s="80" customFormat="1" ht="21.75" customHeight="1" hidden="1">
      <c r="A61" s="78">
        <f t="shared" si="1"/>
        <v>54</v>
      </c>
      <c r="B61" s="107">
        <f>'Уч-ки АП'!B61</f>
        <v>0</v>
      </c>
      <c r="C61" s="108" t="e">
        <f>VLOOKUP(B61,'Уч-ки АП'!$B$8:$H$67,2,FALSE)</f>
        <v>#VALUE!</v>
      </c>
      <c r="D61" s="107">
        <f>VLOOKUP(B61,'Уч-ки АП'!$B$8:$H$67,3,FALSE)</f>
        <v>0</v>
      </c>
      <c r="E61" s="108" t="e">
        <f>VLOOKUP(B61,'Уч-ки АП'!$B$8:$H$67,4,FALSE)</f>
        <v>#VALUE!</v>
      </c>
      <c r="F61" s="107">
        <f>VLOOKUP(B61,'Уч-ки АП'!$B$8:$H$67,5,FALSE)</f>
        <v>0</v>
      </c>
      <c r="G61" s="107">
        <f>VLOOKUP(B61,'Уч-ки АП'!$B$8:$H$67,6,FALSE)</f>
        <v>0</v>
      </c>
      <c r="H61" s="92">
        <f>VLOOKUP(B61,'Уч-ки АП'!$B$8:$H$67,7,FALSE)</f>
        <v>0</v>
      </c>
    </row>
    <row r="62" spans="1:8" s="80" customFormat="1" ht="21.75" customHeight="1" hidden="1">
      <c r="A62" s="78">
        <f t="shared" si="1"/>
        <v>55</v>
      </c>
      <c r="B62" s="107">
        <f>'Уч-ки АП'!B62</f>
        <v>0</v>
      </c>
      <c r="C62" s="108" t="e">
        <f>VLOOKUP(B62,'Уч-ки АП'!$B$8:$H$67,2,FALSE)</f>
        <v>#VALUE!</v>
      </c>
      <c r="D62" s="107">
        <f>VLOOKUP(B62,'Уч-ки АП'!$B$8:$H$67,3,FALSE)</f>
        <v>0</v>
      </c>
      <c r="E62" s="108" t="e">
        <f>VLOOKUP(B62,'Уч-ки АП'!$B$8:$H$67,4,FALSE)</f>
        <v>#VALUE!</v>
      </c>
      <c r="F62" s="107">
        <f>VLOOKUP(B62,'Уч-ки АП'!$B$8:$H$67,5,FALSE)</f>
        <v>0</v>
      </c>
      <c r="G62" s="107">
        <f>VLOOKUP(B62,'Уч-ки АП'!$B$8:$H$67,6,FALSE)</f>
        <v>0</v>
      </c>
      <c r="H62" s="92">
        <f>VLOOKUP(B62,'Уч-ки АП'!$B$8:$H$67,7,FALSE)</f>
        <v>0</v>
      </c>
    </row>
    <row r="63" spans="1:8" s="80" customFormat="1" ht="21.75" customHeight="1" hidden="1">
      <c r="A63" s="78">
        <f t="shared" si="1"/>
        <v>56</v>
      </c>
      <c r="B63" s="107">
        <f>'Уч-ки АП'!B63</f>
        <v>0</v>
      </c>
      <c r="C63" s="108" t="e">
        <f>VLOOKUP(B63,'Уч-ки АП'!$B$8:$H$67,2,FALSE)</f>
        <v>#VALUE!</v>
      </c>
      <c r="D63" s="107">
        <f>VLOOKUP(B63,'Уч-ки АП'!$B$8:$H$67,3,FALSE)</f>
        <v>0</v>
      </c>
      <c r="E63" s="108" t="e">
        <f>VLOOKUP(B63,'Уч-ки АП'!$B$8:$H$67,4,FALSE)</f>
        <v>#VALUE!</v>
      </c>
      <c r="F63" s="107">
        <f>VLOOKUP(B63,'Уч-ки АП'!$B$8:$H$67,5,FALSE)</f>
        <v>0</v>
      </c>
      <c r="G63" s="107">
        <f>VLOOKUP(B63,'Уч-ки АП'!$B$8:$H$67,6,FALSE)</f>
        <v>0</v>
      </c>
      <c r="H63" s="92">
        <f>VLOOKUP(B63,'Уч-ки АП'!$B$8:$H$67,7,FALSE)</f>
        <v>0</v>
      </c>
    </row>
    <row r="64" spans="1:8" s="80" customFormat="1" ht="21.75" customHeight="1" hidden="1">
      <c r="A64" s="78">
        <f t="shared" si="1"/>
        <v>57</v>
      </c>
      <c r="B64" s="107">
        <f>'Уч-ки АП'!B64</f>
        <v>0</v>
      </c>
      <c r="C64" s="108" t="e">
        <f>VLOOKUP(B64,'Уч-ки АП'!$B$8:$H$67,2,FALSE)</f>
        <v>#VALUE!</v>
      </c>
      <c r="D64" s="107">
        <f>VLOOKUP(B64,'Уч-ки АП'!$B$8:$H$67,3,FALSE)</f>
        <v>0</v>
      </c>
      <c r="E64" s="108" t="e">
        <f>VLOOKUP(B64,'Уч-ки АП'!$B$8:$H$67,4,FALSE)</f>
        <v>#VALUE!</v>
      </c>
      <c r="F64" s="107">
        <f>VLOOKUP(B64,'Уч-ки АП'!$B$8:$H$67,5,FALSE)</f>
        <v>0</v>
      </c>
      <c r="G64" s="107">
        <f>VLOOKUP(B64,'Уч-ки АП'!$B$8:$H$67,6,FALSE)</f>
        <v>0</v>
      </c>
      <c r="H64" s="92">
        <f>VLOOKUP(B64,'Уч-ки АП'!$B$8:$H$67,7,FALSE)</f>
        <v>0</v>
      </c>
    </row>
    <row r="65" spans="1:8" s="80" customFormat="1" ht="21.75" customHeight="1" hidden="1">
      <c r="A65" s="78">
        <f t="shared" si="1"/>
        <v>58</v>
      </c>
      <c r="B65" s="107">
        <f>'Уч-ки АП'!B65</f>
        <v>0</v>
      </c>
      <c r="C65" s="108" t="e">
        <f>VLOOKUP(B65,'Уч-ки АП'!$B$8:$H$67,2,FALSE)</f>
        <v>#VALUE!</v>
      </c>
      <c r="D65" s="107">
        <f>VLOOKUP(B65,'Уч-ки АП'!$B$8:$H$67,3,FALSE)</f>
        <v>0</v>
      </c>
      <c r="E65" s="108" t="e">
        <f>VLOOKUP(B65,'Уч-ки АП'!$B$8:$H$67,4,FALSE)</f>
        <v>#VALUE!</v>
      </c>
      <c r="F65" s="107">
        <f>VLOOKUP(B65,'Уч-ки АП'!$B$8:$H$67,5,FALSE)</f>
        <v>0</v>
      </c>
      <c r="G65" s="107">
        <f>VLOOKUP(B65,'Уч-ки АП'!$B$8:$H$67,6,FALSE)</f>
        <v>0</v>
      </c>
      <c r="H65" s="92">
        <f>VLOOKUP(B65,'Уч-ки АП'!$B$8:$H$67,7,FALSE)</f>
        <v>0</v>
      </c>
    </row>
    <row r="66" spans="1:8" s="80" customFormat="1" ht="21.75" customHeight="1" hidden="1">
      <c r="A66" s="78">
        <f t="shared" si="1"/>
        <v>59</v>
      </c>
      <c r="B66" s="107">
        <f>'Уч-ки АП'!B66</f>
        <v>0</v>
      </c>
      <c r="C66" s="108" t="e">
        <f>VLOOKUP(B66,'Уч-ки АП'!$B$8:$H$67,2,FALSE)</f>
        <v>#VALUE!</v>
      </c>
      <c r="D66" s="107">
        <f>VLOOKUP(B66,'Уч-ки АП'!$B$8:$H$67,3,FALSE)</f>
        <v>0</v>
      </c>
      <c r="E66" s="108" t="e">
        <f>VLOOKUP(B66,'Уч-ки АП'!$B$8:$H$67,4,FALSE)</f>
        <v>#VALUE!</v>
      </c>
      <c r="F66" s="107">
        <f>VLOOKUP(B66,'Уч-ки АП'!$B$8:$H$67,5,FALSE)</f>
        <v>0</v>
      </c>
      <c r="G66" s="107">
        <f>VLOOKUP(B66,'Уч-ки АП'!$B$8:$H$67,6,FALSE)</f>
        <v>0</v>
      </c>
      <c r="H66" s="92">
        <f>VLOOKUP(B66,'Уч-ки АП'!$B$8:$H$67,7,FALSE)</f>
        <v>0</v>
      </c>
    </row>
    <row r="67" spans="1:8" s="80" customFormat="1" ht="21.75" customHeight="1" hidden="1">
      <c r="A67" s="78">
        <f>1+A66</f>
        <v>60</v>
      </c>
      <c r="B67" s="107">
        <f>'Уч-ки АП'!B67</f>
        <v>0</v>
      </c>
      <c r="C67" s="108" t="e">
        <f>VLOOKUP(B67,'Уч-ки АП'!$B$8:$H$67,2,FALSE)</f>
        <v>#VALUE!</v>
      </c>
      <c r="D67" s="107">
        <f>VLOOKUP(B67,'Уч-ки АП'!$B$8:$H$67,3,FALSE)</f>
        <v>0</v>
      </c>
      <c r="E67" s="108" t="e">
        <f>VLOOKUP(B67,'Уч-ки АП'!$B$8:$H$67,4,FALSE)</f>
        <v>#VALUE!</v>
      </c>
      <c r="F67" s="107">
        <f>VLOOKUP(B67,'Уч-ки АП'!$B$8:$H$67,5,FALSE)</f>
        <v>0</v>
      </c>
      <c r="G67" s="107">
        <f>VLOOKUP(B67,'Уч-ки АП'!$B$8:$H$67,6,FALSE)</f>
        <v>0</v>
      </c>
      <c r="H67" s="92">
        <f>VLOOKUP(B67,'Уч-ки АП'!$B$8:$H$67,7,FALSE)</f>
        <v>0</v>
      </c>
    </row>
    <row r="68" ht="18" customHeight="1"/>
    <row r="69" spans="2:5" ht="18" customHeight="1">
      <c r="B69" s="13" t="s">
        <v>28</v>
      </c>
      <c r="E69" s="13" t="s">
        <v>66</v>
      </c>
    </row>
    <row r="70" ht="18" customHeight="1"/>
    <row r="71" spans="2:5" ht="18" customHeight="1">
      <c r="B71" s="21" t="s">
        <v>13</v>
      </c>
      <c r="E71" s="120" t="s">
        <v>254</v>
      </c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8">
    <mergeCell ref="A1:H1"/>
    <mergeCell ref="A4:H4"/>
    <mergeCell ref="G6:G7"/>
    <mergeCell ref="A6:A7"/>
    <mergeCell ref="B6:B7"/>
    <mergeCell ref="C6:D6"/>
    <mergeCell ref="E6:F6"/>
    <mergeCell ref="H6:H7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1"/>
  <sheetViews>
    <sheetView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8" sqref="A8:I39"/>
    </sheetView>
  </sheetViews>
  <sheetFormatPr defaultColWidth="9.00390625" defaultRowHeight="12.75"/>
  <cols>
    <col min="1" max="1" width="4.75390625" style="4" customWidth="1"/>
    <col min="2" max="2" width="6.875" style="52" customWidth="1"/>
    <col min="3" max="4" width="28.75390625" style="0" customWidth="1"/>
    <col min="5" max="5" width="20.75390625" style="4" customWidth="1"/>
    <col min="6" max="6" width="16.75390625" style="0" customWidth="1"/>
    <col min="7" max="7" width="19.75390625" style="0" hidden="1" customWidth="1"/>
    <col min="8" max="8" width="9.75390625" style="4" hidden="1" customWidth="1"/>
    <col min="9" max="9" width="9.75390625" style="7" customWidth="1"/>
    <col min="10" max="28" width="9.125" style="1" customWidth="1"/>
  </cols>
  <sheetData>
    <row r="1" ht="5.25" customHeight="1"/>
    <row r="2" spans="1:9" ht="25.5" customHeight="1">
      <c r="A2" s="261" t="s">
        <v>95</v>
      </c>
      <c r="B2" s="261"/>
      <c r="C2" s="261"/>
      <c r="D2" s="261"/>
      <c r="E2" s="261"/>
      <c r="F2" s="261"/>
      <c r="G2" s="261"/>
      <c r="H2" s="261"/>
      <c r="I2" s="261"/>
    </row>
    <row r="3" ht="3.75" customHeight="1"/>
    <row r="4" spans="1:9" ht="24" customHeight="1">
      <c r="A4" s="261" t="s">
        <v>34</v>
      </c>
      <c r="B4" s="261"/>
      <c r="C4" s="261"/>
      <c r="D4" s="261"/>
      <c r="E4" s="261"/>
      <c r="F4" s="261"/>
      <c r="G4" s="261"/>
      <c r="H4" s="261"/>
      <c r="I4" s="261"/>
    </row>
    <row r="5" spans="5:8" ht="5.25" customHeight="1">
      <c r="E5" s="91"/>
      <c r="F5" s="12"/>
      <c r="G5" s="12"/>
      <c r="H5" s="55"/>
    </row>
    <row r="6" spans="1:9" s="1" customFormat="1" ht="3.75" customHeight="1">
      <c r="A6" s="7"/>
      <c r="B6" s="33"/>
      <c r="C6" s="16"/>
      <c r="D6" s="17"/>
      <c r="E6" s="7"/>
      <c r="H6" s="7"/>
      <c r="I6" s="7"/>
    </row>
    <row r="7" spans="1:9" ht="39.75" customHeight="1">
      <c r="A7" s="48" t="s">
        <v>12</v>
      </c>
      <c r="B7" s="48" t="s">
        <v>40</v>
      </c>
      <c r="C7" s="48" t="s">
        <v>1</v>
      </c>
      <c r="D7" s="48" t="s">
        <v>2</v>
      </c>
      <c r="E7" s="48" t="s">
        <v>5</v>
      </c>
      <c r="F7" s="48" t="s">
        <v>6</v>
      </c>
      <c r="G7" s="48" t="s">
        <v>0</v>
      </c>
      <c r="H7" s="48" t="s">
        <v>49</v>
      </c>
      <c r="I7" s="53" t="s">
        <v>96</v>
      </c>
    </row>
    <row r="8" spans="1:28" s="54" customFormat="1" ht="21" customHeight="1">
      <c r="A8" s="107">
        <v>1</v>
      </c>
      <c r="B8" s="92">
        <v>1</v>
      </c>
      <c r="C8" s="108" t="s">
        <v>264</v>
      </c>
      <c r="D8" s="108" t="s">
        <v>265</v>
      </c>
      <c r="E8" s="107" t="s">
        <v>125</v>
      </c>
      <c r="F8" s="92" t="s">
        <v>84</v>
      </c>
      <c r="G8" s="92" t="s">
        <v>142</v>
      </c>
      <c r="H8" s="109">
        <v>0.4173611111111111</v>
      </c>
      <c r="I8" s="114">
        <v>0.4590277777777778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6" customFormat="1" ht="21" customHeight="1">
      <c r="A9" s="107">
        <v>2</v>
      </c>
      <c r="B9" s="92">
        <v>2</v>
      </c>
      <c r="C9" s="108" t="s">
        <v>266</v>
      </c>
      <c r="D9" s="108" t="s">
        <v>267</v>
      </c>
      <c r="E9" s="107" t="s">
        <v>128</v>
      </c>
      <c r="F9" s="92" t="s">
        <v>129</v>
      </c>
      <c r="G9" s="92" t="s">
        <v>260</v>
      </c>
      <c r="H9" s="109">
        <v>0.41805555555555557</v>
      </c>
      <c r="I9" s="114">
        <v>0.45972222222222225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s="54" customFormat="1" ht="21" customHeight="1">
      <c r="A10" s="107">
        <v>3</v>
      </c>
      <c r="B10" s="92">
        <v>3</v>
      </c>
      <c r="C10" s="108" t="s">
        <v>268</v>
      </c>
      <c r="D10" s="108" t="s">
        <v>269</v>
      </c>
      <c r="E10" s="107" t="s">
        <v>132</v>
      </c>
      <c r="F10" s="92" t="s">
        <v>152</v>
      </c>
      <c r="G10" s="92" t="s">
        <v>260</v>
      </c>
      <c r="H10" s="109">
        <v>0.41875</v>
      </c>
      <c r="I10" s="114">
        <v>0.4604166666666667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s="46" customFormat="1" ht="21" customHeight="1">
      <c r="A11" s="107">
        <v>4</v>
      </c>
      <c r="B11" s="92">
        <v>4</v>
      </c>
      <c r="C11" s="108" t="s">
        <v>270</v>
      </c>
      <c r="D11" s="108" t="s">
        <v>271</v>
      </c>
      <c r="E11" s="107" t="s">
        <v>135</v>
      </c>
      <c r="F11" s="92" t="s">
        <v>129</v>
      </c>
      <c r="G11" s="92" t="s">
        <v>260</v>
      </c>
      <c r="H11" s="109">
        <v>0.41944444444444445</v>
      </c>
      <c r="I11" s="114">
        <v>0.46111111111111114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s="54" customFormat="1" ht="21" customHeight="1">
      <c r="A12" s="107">
        <v>5</v>
      </c>
      <c r="B12" s="92">
        <v>5</v>
      </c>
      <c r="C12" s="108" t="s">
        <v>272</v>
      </c>
      <c r="D12" s="108" t="s">
        <v>273</v>
      </c>
      <c r="E12" s="107" t="s">
        <v>225</v>
      </c>
      <c r="F12" s="92" t="s">
        <v>84</v>
      </c>
      <c r="G12" s="92" t="s">
        <v>260</v>
      </c>
      <c r="H12" s="109">
        <v>0.4201388888888889</v>
      </c>
      <c r="I12" s="114">
        <v>0.4618055555555556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s="46" customFormat="1" ht="21" customHeight="1">
      <c r="A13" s="107">
        <v>6</v>
      </c>
      <c r="B13" s="92">
        <v>6</v>
      </c>
      <c r="C13" s="108" t="s">
        <v>274</v>
      </c>
      <c r="D13" s="108" t="s">
        <v>275</v>
      </c>
      <c r="E13" s="107" t="s">
        <v>237</v>
      </c>
      <c r="F13" s="92" t="s">
        <v>189</v>
      </c>
      <c r="G13" s="92" t="s">
        <v>235</v>
      </c>
      <c r="H13" s="109">
        <v>0.42083333333333334</v>
      </c>
      <c r="I13" s="114">
        <v>0.4625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s="54" customFormat="1" ht="21" customHeight="1">
      <c r="A14" s="107">
        <v>7</v>
      </c>
      <c r="B14" s="92">
        <v>7</v>
      </c>
      <c r="C14" s="108" t="s">
        <v>276</v>
      </c>
      <c r="D14" s="108" t="s">
        <v>277</v>
      </c>
      <c r="E14" s="107" t="s">
        <v>138</v>
      </c>
      <c r="F14" s="92" t="s">
        <v>84</v>
      </c>
      <c r="G14" s="92" t="s">
        <v>260</v>
      </c>
      <c r="H14" s="109">
        <v>0.4215277777777778</v>
      </c>
      <c r="I14" s="114">
        <v>0.46319444444444446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s="46" customFormat="1" ht="21" customHeight="1">
      <c r="A15" s="107">
        <v>8</v>
      </c>
      <c r="B15" s="92">
        <v>8</v>
      </c>
      <c r="C15" s="108" t="s">
        <v>278</v>
      </c>
      <c r="D15" s="108" t="s">
        <v>279</v>
      </c>
      <c r="E15" s="107" t="s">
        <v>229</v>
      </c>
      <c r="F15" s="92" t="s">
        <v>189</v>
      </c>
      <c r="G15" s="92" t="s">
        <v>227</v>
      </c>
      <c r="H15" s="109">
        <v>0.4222222222222222</v>
      </c>
      <c r="I15" s="114">
        <v>0.4638888888888889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s="54" customFormat="1" ht="21" customHeight="1">
      <c r="A16" s="107">
        <v>9</v>
      </c>
      <c r="B16" s="92">
        <v>9</v>
      </c>
      <c r="C16" s="108" t="s">
        <v>280</v>
      </c>
      <c r="D16" s="108" t="s">
        <v>281</v>
      </c>
      <c r="E16" s="107" t="s">
        <v>141</v>
      </c>
      <c r="F16" s="92" t="s">
        <v>152</v>
      </c>
      <c r="G16" s="92" t="s">
        <v>260</v>
      </c>
      <c r="H16" s="109">
        <v>0.42291666666666666</v>
      </c>
      <c r="I16" s="114">
        <v>0.46458333333333335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s="46" customFormat="1" ht="21" customHeight="1">
      <c r="A17" s="107">
        <v>10</v>
      </c>
      <c r="B17" s="92">
        <v>10</v>
      </c>
      <c r="C17" s="108" t="s">
        <v>282</v>
      </c>
      <c r="D17" s="108" t="s">
        <v>283</v>
      </c>
      <c r="E17" s="107" t="s">
        <v>157</v>
      </c>
      <c r="F17" s="92" t="s">
        <v>152</v>
      </c>
      <c r="G17" s="92" t="s">
        <v>260</v>
      </c>
      <c r="H17" s="109">
        <v>0.4236111111111111</v>
      </c>
      <c r="I17" s="114">
        <v>0.4652777777777778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s="54" customFormat="1" ht="21" customHeight="1">
      <c r="A18" s="107">
        <v>11</v>
      </c>
      <c r="B18" s="92">
        <v>11</v>
      </c>
      <c r="C18" s="108" t="s">
        <v>284</v>
      </c>
      <c r="D18" s="108" t="s">
        <v>285</v>
      </c>
      <c r="E18" s="107" t="s">
        <v>233</v>
      </c>
      <c r="F18" s="92" t="s">
        <v>129</v>
      </c>
      <c r="G18" s="92" t="s">
        <v>231</v>
      </c>
      <c r="H18" s="109">
        <v>0.42430555555555555</v>
      </c>
      <c r="I18" s="114">
        <v>0.46597222222222223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s="46" customFormat="1" ht="21" customHeight="1">
      <c r="A19" s="107">
        <v>12</v>
      </c>
      <c r="B19" s="92">
        <v>12</v>
      </c>
      <c r="C19" s="108" t="s">
        <v>286</v>
      </c>
      <c r="D19" s="108" t="s">
        <v>287</v>
      </c>
      <c r="E19" s="107" t="s">
        <v>162</v>
      </c>
      <c r="F19" s="92" t="s">
        <v>163</v>
      </c>
      <c r="G19" s="92" t="s">
        <v>260</v>
      </c>
      <c r="H19" s="109">
        <v>0.425</v>
      </c>
      <c r="I19" s="114">
        <v>0.4666666666666667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s="46" customFormat="1" ht="21" customHeight="1">
      <c r="A20" s="107">
        <v>13</v>
      </c>
      <c r="B20" s="92">
        <v>14</v>
      </c>
      <c r="C20" s="108" t="s">
        <v>288</v>
      </c>
      <c r="D20" s="108" t="s">
        <v>289</v>
      </c>
      <c r="E20" s="107" t="s">
        <v>167</v>
      </c>
      <c r="F20" s="92" t="s">
        <v>168</v>
      </c>
      <c r="G20" s="92" t="s">
        <v>260</v>
      </c>
      <c r="H20" s="109">
        <v>0.4263888888888889</v>
      </c>
      <c r="I20" s="114">
        <v>0.46805555555555556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s="54" customFormat="1" ht="21" customHeight="1">
      <c r="A21" s="107">
        <v>14</v>
      </c>
      <c r="B21" s="92">
        <v>15</v>
      </c>
      <c r="C21" s="108" t="s">
        <v>290</v>
      </c>
      <c r="D21" s="108" t="s">
        <v>291</v>
      </c>
      <c r="E21" s="107" t="s">
        <v>240</v>
      </c>
      <c r="F21" s="92" t="s">
        <v>189</v>
      </c>
      <c r="G21" s="92" t="s">
        <v>235</v>
      </c>
      <c r="H21" s="109">
        <v>0.4270833333333333</v>
      </c>
      <c r="I21" s="114">
        <v>0.46875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s="46" customFormat="1" ht="21" customHeight="1">
      <c r="A22" s="107">
        <v>15</v>
      </c>
      <c r="B22" s="92">
        <v>16</v>
      </c>
      <c r="C22" s="108" t="s">
        <v>292</v>
      </c>
      <c r="D22" s="108" t="s">
        <v>293</v>
      </c>
      <c r="E22" s="107" t="s">
        <v>173</v>
      </c>
      <c r="F22" s="92" t="s">
        <v>129</v>
      </c>
      <c r="G22" s="92" t="s">
        <v>260</v>
      </c>
      <c r="H22" s="109">
        <v>0.42777777777777776</v>
      </c>
      <c r="I22" s="114">
        <v>0.46944444444444444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s="54" customFormat="1" ht="21" customHeight="1">
      <c r="A23" s="107">
        <v>16</v>
      </c>
      <c r="B23" s="92">
        <v>17</v>
      </c>
      <c r="C23" s="108" t="s">
        <v>294</v>
      </c>
      <c r="D23" s="108" t="s">
        <v>295</v>
      </c>
      <c r="E23" s="107" t="s">
        <v>176</v>
      </c>
      <c r="F23" s="92" t="s">
        <v>152</v>
      </c>
      <c r="G23" s="92" t="s">
        <v>260</v>
      </c>
      <c r="H23" s="109">
        <v>0.4284722222222222</v>
      </c>
      <c r="I23" s="114">
        <v>0.4701388888888889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s="46" customFormat="1" ht="21" customHeight="1">
      <c r="A24" s="107">
        <v>17</v>
      </c>
      <c r="B24" s="92">
        <v>18</v>
      </c>
      <c r="C24" s="108" t="s">
        <v>296</v>
      </c>
      <c r="D24" s="108" t="s">
        <v>297</v>
      </c>
      <c r="E24" s="107" t="s">
        <v>179</v>
      </c>
      <c r="F24" s="92" t="s">
        <v>180</v>
      </c>
      <c r="G24" s="92" t="s">
        <v>260</v>
      </c>
      <c r="H24" s="109">
        <v>0.42916666666666664</v>
      </c>
      <c r="I24" s="114">
        <v>0.4708333333333333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s="54" customFormat="1" ht="21" customHeight="1">
      <c r="A25" s="107">
        <v>18</v>
      </c>
      <c r="B25" s="92">
        <v>19</v>
      </c>
      <c r="C25" s="108" t="s">
        <v>298</v>
      </c>
      <c r="D25" s="108" t="s">
        <v>299</v>
      </c>
      <c r="E25" s="107" t="s">
        <v>185</v>
      </c>
      <c r="F25" s="92" t="s">
        <v>84</v>
      </c>
      <c r="G25" s="92" t="s">
        <v>260</v>
      </c>
      <c r="H25" s="109">
        <v>0.4298611111111111</v>
      </c>
      <c r="I25" s="114">
        <v>0.47152777777777777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s="46" customFormat="1" ht="21" customHeight="1">
      <c r="A26" s="107">
        <v>19</v>
      </c>
      <c r="B26" s="92">
        <v>20</v>
      </c>
      <c r="C26" s="108" t="s">
        <v>300</v>
      </c>
      <c r="D26" s="108" t="s">
        <v>301</v>
      </c>
      <c r="E26" s="107" t="s">
        <v>188</v>
      </c>
      <c r="F26" s="92" t="s">
        <v>189</v>
      </c>
      <c r="G26" s="92" t="s">
        <v>260</v>
      </c>
      <c r="H26" s="109">
        <v>0.4305555555555555</v>
      </c>
      <c r="I26" s="114">
        <v>0.4722222222222222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s="54" customFormat="1" ht="21" customHeight="1">
      <c r="A27" s="107">
        <v>20</v>
      </c>
      <c r="B27" s="92">
        <v>21</v>
      </c>
      <c r="C27" s="108" t="s">
        <v>302</v>
      </c>
      <c r="D27" s="108" t="s">
        <v>303</v>
      </c>
      <c r="E27" s="107" t="s">
        <v>194</v>
      </c>
      <c r="F27" s="92" t="s">
        <v>84</v>
      </c>
      <c r="G27" s="92" t="s">
        <v>260</v>
      </c>
      <c r="H27" s="109">
        <v>0.43125</v>
      </c>
      <c r="I27" s="114">
        <v>0.4729166666666667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s="46" customFormat="1" ht="21" customHeight="1">
      <c r="A28" s="107">
        <v>21</v>
      </c>
      <c r="B28" s="92">
        <v>22</v>
      </c>
      <c r="C28" s="108" t="s">
        <v>304</v>
      </c>
      <c r="D28" s="108" t="s">
        <v>305</v>
      </c>
      <c r="E28" s="107" t="s">
        <v>197</v>
      </c>
      <c r="F28" s="92" t="s">
        <v>257</v>
      </c>
      <c r="G28" s="92" t="s">
        <v>260</v>
      </c>
      <c r="H28" s="109">
        <v>0.4319444444444444</v>
      </c>
      <c r="I28" s="114">
        <v>0.4736111111111111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s="54" customFormat="1" ht="21" customHeight="1">
      <c r="A29" s="107">
        <v>22</v>
      </c>
      <c r="B29" s="92">
        <v>23</v>
      </c>
      <c r="C29" s="108" t="s">
        <v>306</v>
      </c>
      <c r="D29" s="108" t="s">
        <v>307</v>
      </c>
      <c r="E29" s="107" t="s">
        <v>200</v>
      </c>
      <c r="F29" s="92" t="s">
        <v>180</v>
      </c>
      <c r="G29" s="92" t="s">
        <v>260</v>
      </c>
      <c r="H29" s="109">
        <v>0.43263888888888885</v>
      </c>
      <c r="I29" s="114">
        <v>0.47430555555555554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s="46" customFormat="1" ht="21" customHeight="1">
      <c r="A30" s="107">
        <v>23</v>
      </c>
      <c r="B30" s="92">
        <v>24</v>
      </c>
      <c r="C30" s="108" t="s">
        <v>308</v>
      </c>
      <c r="D30" s="108" t="s">
        <v>309</v>
      </c>
      <c r="E30" s="107" t="s">
        <v>132</v>
      </c>
      <c r="F30" s="92" t="s">
        <v>152</v>
      </c>
      <c r="G30" s="92" t="s">
        <v>260</v>
      </c>
      <c r="H30" s="109">
        <v>0.4333333333333333</v>
      </c>
      <c r="I30" s="114">
        <v>0.475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s="54" customFormat="1" ht="21" customHeight="1">
      <c r="A31" s="107">
        <v>24</v>
      </c>
      <c r="B31" s="92">
        <v>25</v>
      </c>
      <c r="C31" s="108" t="s">
        <v>310</v>
      </c>
      <c r="D31" s="108" t="s">
        <v>311</v>
      </c>
      <c r="E31" s="107" t="s">
        <v>200</v>
      </c>
      <c r="F31" s="92" t="s">
        <v>180</v>
      </c>
      <c r="G31" s="92" t="s">
        <v>202</v>
      </c>
      <c r="H31" s="109">
        <v>0.43402777777777773</v>
      </c>
      <c r="I31" s="114">
        <v>0.4756944444444444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9" s="44" customFormat="1" ht="21" customHeight="1">
      <c r="A32" s="107">
        <v>25</v>
      </c>
      <c r="B32" s="92">
        <v>26</v>
      </c>
      <c r="C32" s="108" t="s">
        <v>312</v>
      </c>
      <c r="D32" s="108" t="s">
        <v>313</v>
      </c>
      <c r="E32" s="107" t="s">
        <v>194</v>
      </c>
      <c r="F32" s="92" t="s">
        <v>180</v>
      </c>
      <c r="G32" s="92" t="s">
        <v>205</v>
      </c>
      <c r="H32" s="109">
        <v>0.4347222222222222</v>
      </c>
      <c r="I32" s="114">
        <v>0.47638888888888886</v>
      </c>
    </row>
    <row r="33" spans="1:28" s="46" customFormat="1" ht="21" customHeight="1">
      <c r="A33" s="107">
        <v>26</v>
      </c>
      <c r="B33" s="92">
        <v>27</v>
      </c>
      <c r="C33" s="108" t="s">
        <v>314</v>
      </c>
      <c r="D33" s="108" t="s">
        <v>315</v>
      </c>
      <c r="E33" s="107" t="s">
        <v>210</v>
      </c>
      <c r="F33" s="92" t="s">
        <v>180</v>
      </c>
      <c r="G33" s="92" t="s">
        <v>208</v>
      </c>
      <c r="H33" s="109">
        <v>0.4354166666666666</v>
      </c>
      <c r="I33" s="114">
        <v>0.4770833333333333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s="46" customFormat="1" ht="21" customHeight="1">
      <c r="A34" s="107">
        <v>27</v>
      </c>
      <c r="B34" s="92">
        <v>28</v>
      </c>
      <c r="C34" s="108" t="s">
        <v>316</v>
      </c>
      <c r="D34" s="108" t="s">
        <v>317</v>
      </c>
      <c r="E34" s="107" t="s">
        <v>213</v>
      </c>
      <c r="F34" s="92" t="s">
        <v>180</v>
      </c>
      <c r="G34" s="92" t="s">
        <v>260</v>
      </c>
      <c r="H34" s="109">
        <v>0.43611111111111106</v>
      </c>
      <c r="I34" s="114">
        <v>0.47777777777777775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s="46" customFormat="1" ht="21" customHeight="1">
      <c r="A35" s="107">
        <v>28</v>
      </c>
      <c r="B35" s="92">
        <v>29</v>
      </c>
      <c r="C35" s="108" t="s">
        <v>318</v>
      </c>
      <c r="D35" s="108" t="s">
        <v>319</v>
      </c>
      <c r="E35" s="107" t="s">
        <v>245</v>
      </c>
      <c r="F35" s="92" t="s">
        <v>129</v>
      </c>
      <c r="G35" s="92" t="s">
        <v>260</v>
      </c>
      <c r="H35" s="109">
        <v>0.4368055555555555</v>
      </c>
      <c r="I35" s="114">
        <v>0.4784722222222222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s="46" customFormat="1" ht="21" customHeight="1">
      <c r="A36" s="107">
        <v>29</v>
      </c>
      <c r="B36" s="92">
        <v>30</v>
      </c>
      <c r="C36" s="108" t="s">
        <v>320</v>
      </c>
      <c r="D36" s="108" t="s">
        <v>321</v>
      </c>
      <c r="E36" s="107" t="s">
        <v>125</v>
      </c>
      <c r="F36" s="92" t="s">
        <v>217</v>
      </c>
      <c r="G36" s="92" t="s">
        <v>215</v>
      </c>
      <c r="H36" s="109">
        <v>0.4375</v>
      </c>
      <c r="I36" s="114">
        <v>0.4791666666666667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s="46" customFormat="1" ht="21" customHeight="1">
      <c r="A37" s="107">
        <v>30</v>
      </c>
      <c r="B37" s="92">
        <v>31</v>
      </c>
      <c r="C37" s="108" t="s">
        <v>322</v>
      </c>
      <c r="D37" s="108" t="s">
        <v>323</v>
      </c>
      <c r="E37" s="107" t="s">
        <v>179</v>
      </c>
      <c r="F37" s="92" t="s">
        <v>84</v>
      </c>
      <c r="G37" s="92" t="s">
        <v>260</v>
      </c>
      <c r="H37" s="109">
        <v>0.4381944444444444</v>
      </c>
      <c r="I37" s="114">
        <v>0.47986111111111107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s="46" customFormat="1" ht="21" customHeight="1">
      <c r="A38" s="107">
        <v>31</v>
      </c>
      <c r="B38" s="92">
        <v>32</v>
      </c>
      <c r="C38" s="108" t="s">
        <v>324</v>
      </c>
      <c r="D38" s="108" t="s">
        <v>325</v>
      </c>
      <c r="E38" s="107" t="s">
        <v>248</v>
      </c>
      <c r="F38" s="92" t="s">
        <v>84</v>
      </c>
      <c r="G38" s="92" t="s">
        <v>260</v>
      </c>
      <c r="H38" s="109">
        <v>0.43888888888888883</v>
      </c>
      <c r="I38" s="114">
        <v>0.4805555555555555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s="46" customFormat="1" ht="21" customHeight="1">
      <c r="A39" s="107">
        <v>32</v>
      </c>
      <c r="B39" s="92">
        <v>33</v>
      </c>
      <c r="C39" s="108" t="s">
        <v>326</v>
      </c>
      <c r="D39" s="108" t="s">
        <v>327</v>
      </c>
      <c r="E39" s="107" t="s">
        <v>252</v>
      </c>
      <c r="F39" s="92" t="s">
        <v>129</v>
      </c>
      <c r="G39" s="92" t="s">
        <v>260</v>
      </c>
      <c r="H39" s="109">
        <v>0.43958333333333327</v>
      </c>
      <c r="I39" s="114">
        <v>0.48125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28" s="46" customFormat="1" ht="21" customHeight="1" hidden="1">
      <c r="A40" s="107">
        <f aca="true" t="shared" si="0" ref="A40:A67">1+A39</f>
        <v>33</v>
      </c>
      <c r="B40" s="92">
        <f>'Уч-ки СТ'!B40</f>
        <v>0</v>
      </c>
      <c r="C40" s="108" t="e">
        <f>VLOOKUP(B40,'Уч-ки СТ'!$B$8:$H$67,2,FALSE)</f>
        <v>#VALUE!</v>
      </c>
      <c r="D40" s="108" t="e">
        <f>VLOOKUP(B40,'Уч-ки СТ'!$B$8:$H$67,4,FALSE)</f>
        <v>#VALUE!</v>
      </c>
      <c r="E40" s="107">
        <f>VLOOKUP(B40,'Уч-ки СТ'!$B$8:$H$67,6,FALSE)</f>
        <v>0</v>
      </c>
      <c r="F40" s="92">
        <f>VLOOKUP(B40,'Уч-ки СТ'!$B$8:$H$67,7,FALSE)</f>
        <v>0</v>
      </c>
      <c r="G40" s="92">
        <f>VLOOKUP(B40,'Уч-ки СТ'!$B$8:$H$67,3,FALSE)</f>
        <v>0</v>
      </c>
      <c r="H40" s="109">
        <f>VLOOKUP(B40,ТИ!$B$8:$H$67,7,FALSE)</f>
        <v>0.4402777777777777</v>
      </c>
      <c r="I40" s="114">
        <f aca="true" t="shared" si="1" ref="I40:I67">H40+1/1440*60</f>
        <v>0.4819444444444444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 s="46" customFormat="1" ht="21" customHeight="1" hidden="1">
      <c r="A41" s="107">
        <f t="shared" si="0"/>
        <v>34</v>
      </c>
      <c r="B41" s="92">
        <f>'Уч-ки СТ'!B41</f>
        <v>0</v>
      </c>
      <c r="C41" s="108" t="e">
        <f>VLOOKUP(B41,'Уч-ки СТ'!$B$8:$H$67,2,FALSE)</f>
        <v>#VALUE!</v>
      </c>
      <c r="D41" s="108" t="e">
        <f>VLOOKUP(B41,'Уч-ки СТ'!$B$8:$H$67,4,FALSE)</f>
        <v>#VALUE!</v>
      </c>
      <c r="E41" s="107">
        <f>VLOOKUP(B41,'Уч-ки СТ'!$B$8:$H$67,6,FALSE)</f>
        <v>0</v>
      </c>
      <c r="F41" s="92">
        <f>VLOOKUP(B41,'Уч-ки СТ'!$B$8:$H$67,7,FALSE)</f>
        <v>0</v>
      </c>
      <c r="G41" s="92">
        <f>VLOOKUP(B41,'Уч-ки СТ'!$B$8:$H$67,3,FALSE)</f>
        <v>0</v>
      </c>
      <c r="H41" s="109">
        <f>VLOOKUP(B41,ТИ!$B$8:$H$67,7,FALSE)</f>
        <v>0.4402777777777777</v>
      </c>
      <c r="I41" s="114">
        <f t="shared" si="1"/>
        <v>0.4819444444444444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 s="46" customFormat="1" ht="21" customHeight="1" hidden="1">
      <c r="A42" s="107">
        <f t="shared" si="0"/>
        <v>35</v>
      </c>
      <c r="B42" s="92">
        <f>'Уч-ки СТ'!B42</f>
        <v>0</v>
      </c>
      <c r="C42" s="108" t="e">
        <f>VLOOKUP(B42,'Уч-ки СТ'!$B$8:$H$67,2,FALSE)</f>
        <v>#VALUE!</v>
      </c>
      <c r="D42" s="108" t="e">
        <f>VLOOKUP(B42,'Уч-ки СТ'!$B$8:$H$67,4,FALSE)</f>
        <v>#VALUE!</v>
      </c>
      <c r="E42" s="107">
        <f>VLOOKUP(B42,'Уч-ки СТ'!$B$8:$H$67,6,FALSE)</f>
        <v>0</v>
      </c>
      <c r="F42" s="92">
        <f>VLOOKUP(B42,'Уч-ки СТ'!$B$8:$H$67,7,FALSE)</f>
        <v>0</v>
      </c>
      <c r="G42" s="92">
        <f>VLOOKUP(B42,'Уч-ки СТ'!$B$8:$H$67,3,FALSE)</f>
        <v>0</v>
      </c>
      <c r="H42" s="109">
        <f>VLOOKUP(B42,ТИ!$B$8:$H$67,7,FALSE)</f>
        <v>0.4402777777777777</v>
      </c>
      <c r="I42" s="114">
        <f t="shared" si="1"/>
        <v>0.4819444444444444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s="46" customFormat="1" ht="21" customHeight="1" hidden="1">
      <c r="A43" s="107">
        <f t="shared" si="0"/>
        <v>36</v>
      </c>
      <c r="B43" s="92">
        <f>'Уч-ки СТ'!B43</f>
        <v>0</v>
      </c>
      <c r="C43" s="108" t="e">
        <f>VLOOKUP(B43,'Уч-ки СТ'!$B$8:$H$67,2,FALSE)</f>
        <v>#VALUE!</v>
      </c>
      <c r="D43" s="108" t="e">
        <f>VLOOKUP(B43,'Уч-ки СТ'!$B$8:$H$67,4,FALSE)</f>
        <v>#VALUE!</v>
      </c>
      <c r="E43" s="107">
        <f>VLOOKUP(B43,'Уч-ки СТ'!$B$8:$H$67,6,FALSE)</f>
        <v>0</v>
      </c>
      <c r="F43" s="92">
        <f>VLOOKUP(B43,'Уч-ки СТ'!$B$8:$H$67,7,FALSE)</f>
        <v>0</v>
      </c>
      <c r="G43" s="92">
        <f>VLOOKUP(B43,'Уч-ки СТ'!$B$8:$H$67,3,FALSE)</f>
        <v>0</v>
      </c>
      <c r="H43" s="109">
        <f>VLOOKUP(B43,ТИ!$B$8:$H$67,7,FALSE)</f>
        <v>0.4402777777777777</v>
      </c>
      <c r="I43" s="114">
        <f t="shared" si="1"/>
        <v>0.4819444444444444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s="46" customFormat="1" ht="21" customHeight="1" hidden="1">
      <c r="A44" s="107">
        <f t="shared" si="0"/>
        <v>37</v>
      </c>
      <c r="B44" s="92">
        <f>'Уч-ки СТ'!B44</f>
        <v>0</v>
      </c>
      <c r="C44" s="108" t="e">
        <f>VLOOKUP(B44,'Уч-ки СТ'!$B$8:$H$67,2,FALSE)</f>
        <v>#VALUE!</v>
      </c>
      <c r="D44" s="108" t="e">
        <f>VLOOKUP(B44,'Уч-ки СТ'!$B$8:$H$67,4,FALSE)</f>
        <v>#VALUE!</v>
      </c>
      <c r="E44" s="107">
        <f>VLOOKUP(B44,'Уч-ки СТ'!$B$8:$H$67,6,FALSE)</f>
        <v>0</v>
      </c>
      <c r="F44" s="92">
        <f>VLOOKUP(B44,'Уч-ки СТ'!$B$8:$H$67,7,FALSE)</f>
        <v>0</v>
      </c>
      <c r="G44" s="92">
        <f>VLOOKUP(B44,'Уч-ки СТ'!$B$8:$H$67,3,FALSE)</f>
        <v>0</v>
      </c>
      <c r="H44" s="109">
        <f>VLOOKUP(B44,ТИ!$B$8:$H$67,7,FALSE)</f>
        <v>0.4402777777777777</v>
      </c>
      <c r="I44" s="114">
        <f t="shared" si="1"/>
        <v>0.4819444444444444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s="46" customFormat="1" ht="21" customHeight="1" hidden="1">
      <c r="A45" s="107">
        <f t="shared" si="0"/>
        <v>38</v>
      </c>
      <c r="B45" s="92">
        <f>'Уч-ки СТ'!B45</f>
        <v>0</v>
      </c>
      <c r="C45" s="108" t="e">
        <f>VLOOKUP(B45,'Уч-ки СТ'!$B$8:$H$67,2,FALSE)</f>
        <v>#VALUE!</v>
      </c>
      <c r="D45" s="108" t="e">
        <f>VLOOKUP(B45,'Уч-ки СТ'!$B$8:$H$67,4,FALSE)</f>
        <v>#VALUE!</v>
      </c>
      <c r="E45" s="107">
        <f>VLOOKUP(B45,'Уч-ки СТ'!$B$8:$H$67,6,FALSE)</f>
        <v>0</v>
      </c>
      <c r="F45" s="92">
        <f>VLOOKUP(B45,'Уч-ки СТ'!$B$8:$H$67,7,FALSE)</f>
        <v>0</v>
      </c>
      <c r="G45" s="92">
        <f>VLOOKUP(B45,'Уч-ки СТ'!$B$8:$H$67,3,FALSE)</f>
        <v>0</v>
      </c>
      <c r="H45" s="109">
        <f>VLOOKUP(B45,ТИ!$B$8:$H$67,7,FALSE)</f>
        <v>0.4402777777777777</v>
      </c>
      <c r="I45" s="114">
        <f t="shared" si="1"/>
        <v>0.4819444444444444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s="46" customFormat="1" ht="21" customHeight="1" hidden="1">
      <c r="A46" s="107">
        <f t="shared" si="0"/>
        <v>39</v>
      </c>
      <c r="B46" s="92">
        <f>'Уч-ки СТ'!B46</f>
        <v>0</v>
      </c>
      <c r="C46" s="108" t="e">
        <f>VLOOKUP(B46,'Уч-ки СТ'!$B$8:$H$67,2,FALSE)</f>
        <v>#VALUE!</v>
      </c>
      <c r="D46" s="108" t="e">
        <f>VLOOKUP(B46,'Уч-ки СТ'!$B$8:$H$67,4,FALSE)</f>
        <v>#VALUE!</v>
      </c>
      <c r="E46" s="107">
        <f>VLOOKUP(B46,'Уч-ки СТ'!$B$8:$H$67,6,FALSE)</f>
        <v>0</v>
      </c>
      <c r="F46" s="92">
        <f>VLOOKUP(B46,'Уч-ки СТ'!$B$8:$H$67,7,FALSE)</f>
        <v>0</v>
      </c>
      <c r="G46" s="92">
        <f>VLOOKUP(B46,'Уч-ки СТ'!$B$8:$H$67,3,FALSE)</f>
        <v>0</v>
      </c>
      <c r="H46" s="109">
        <f>VLOOKUP(B46,ТИ!$B$8:$H$67,7,FALSE)</f>
        <v>0.4402777777777777</v>
      </c>
      <c r="I46" s="114">
        <f t="shared" si="1"/>
        <v>0.4819444444444444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s="46" customFormat="1" ht="21" customHeight="1" hidden="1">
      <c r="A47" s="107">
        <f t="shared" si="0"/>
        <v>40</v>
      </c>
      <c r="B47" s="92">
        <f>'Уч-ки СТ'!B47</f>
        <v>0</v>
      </c>
      <c r="C47" s="108" t="e">
        <f>VLOOKUP(B47,'Уч-ки СТ'!$B$8:$H$67,2,FALSE)</f>
        <v>#VALUE!</v>
      </c>
      <c r="D47" s="108" t="e">
        <f>VLOOKUP(B47,'Уч-ки СТ'!$B$8:$H$67,4,FALSE)</f>
        <v>#VALUE!</v>
      </c>
      <c r="E47" s="107">
        <f>VLOOKUP(B47,'Уч-ки СТ'!$B$8:$H$67,6,FALSE)</f>
        <v>0</v>
      </c>
      <c r="F47" s="92">
        <f>VLOOKUP(B47,'Уч-ки СТ'!$B$8:$H$67,7,FALSE)</f>
        <v>0</v>
      </c>
      <c r="G47" s="92">
        <f>VLOOKUP(B47,'Уч-ки СТ'!$B$8:$H$67,3,FALSE)</f>
        <v>0</v>
      </c>
      <c r="H47" s="109">
        <f>VLOOKUP(B47,ТИ!$B$8:$H$67,7,FALSE)</f>
        <v>0.4402777777777777</v>
      </c>
      <c r="I47" s="114">
        <f t="shared" si="1"/>
        <v>0.4819444444444444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46" customFormat="1" ht="21" customHeight="1" hidden="1">
      <c r="A48" s="107">
        <f t="shared" si="0"/>
        <v>41</v>
      </c>
      <c r="B48" s="92">
        <f>'Уч-ки СТ'!B48</f>
        <v>0</v>
      </c>
      <c r="C48" s="108" t="e">
        <f>VLOOKUP(B48,'Уч-ки СТ'!$B$8:$H$67,2,FALSE)</f>
        <v>#VALUE!</v>
      </c>
      <c r="D48" s="108" t="e">
        <f>VLOOKUP(B48,'Уч-ки СТ'!$B$8:$H$67,4,FALSE)</f>
        <v>#VALUE!</v>
      </c>
      <c r="E48" s="107">
        <f>VLOOKUP(B48,'Уч-ки СТ'!$B$8:$H$67,6,FALSE)</f>
        <v>0</v>
      </c>
      <c r="F48" s="92">
        <f>VLOOKUP(B48,'Уч-ки СТ'!$B$8:$H$67,7,FALSE)</f>
        <v>0</v>
      </c>
      <c r="G48" s="92">
        <f>VLOOKUP(B48,'Уч-ки СТ'!$B$8:$H$67,3,FALSE)</f>
        <v>0</v>
      </c>
      <c r="H48" s="109">
        <f>VLOOKUP(B48,ТИ!$B$8:$H$67,7,FALSE)</f>
        <v>0.4402777777777777</v>
      </c>
      <c r="I48" s="114">
        <f t="shared" si="1"/>
        <v>0.4819444444444444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 s="46" customFormat="1" ht="21" customHeight="1" hidden="1">
      <c r="A49" s="107">
        <f t="shared" si="0"/>
        <v>42</v>
      </c>
      <c r="B49" s="92">
        <f>'Уч-ки СТ'!B49</f>
        <v>0</v>
      </c>
      <c r="C49" s="108" t="e">
        <f>VLOOKUP(B49,'Уч-ки СТ'!$B$8:$H$67,2,FALSE)</f>
        <v>#VALUE!</v>
      </c>
      <c r="D49" s="108" t="e">
        <f>VLOOKUP(B49,'Уч-ки СТ'!$B$8:$H$67,4,FALSE)</f>
        <v>#VALUE!</v>
      </c>
      <c r="E49" s="107">
        <f>VLOOKUP(B49,'Уч-ки СТ'!$B$8:$H$67,6,FALSE)</f>
        <v>0</v>
      </c>
      <c r="F49" s="92">
        <f>VLOOKUP(B49,'Уч-ки СТ'!$B$8:$H$67,7,FALSE)</f>
        <v>0</v>
      </c>
      <c r="G49" s="92">
        <f>VLOOKUP(B49,'Уч-ки СТ'!$B$8:$H$67,3,FALSE)</f>
        <v>0</v>
      </c>
      <c r="H49" s="109">
        <f>VLOOKUP(B49,ТИ!$B$8:$H$67,7,FALSE)</f>
        <v>0.4402777777777777</v>
      </c>
      <c r="I49" s="114">
        <f t="shared" si="1"/>
        <v>0.4819444444444444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 s="46" customFormat="1" ht="21" customHeight="1" hidden="1">
      <c r="A50" s="107">
        <f t="shared" si="0"/>
        <v>43</v>
      </c>
      <c r="B50" s="92">
        <f>'Уч-ки СТ'!B50</f>
        <v>0</v>
      </c>
      <c r="C50" s="108" t="e">
        <f>VLOOKUP(B50,'Уч-ки СТ'!$B$8:$H$67,2,FALSE)</f>
        <v>#VALUE!</v>
      </c>
      <c r="D50" s="108" t="e">
        <f>VLOOKUP(B50,'Уч-ки СТ'!$B$8:$H$67,4,FALSE)</f>
        <v>#VALUE!</v>
      </c>
      <c r="E50" s="107">
        <f>VLOOKUP(B50,'Уч-ки СТ'!$B$8:$H$67,6,FALSE)</f>
        <v>0</v>
      </c>
      <c r="F50" s="92">
        <f>VLOOKUP(B50,'Уч-ки СТ'!$B$8:$H$67,7,FALSE)</f>
        <v>0</v>
      </c>
      <c r="G50" s="92">
        <f>VLOOKUP(B50,'Уч-ки СТ'!$B$8:$H$67,3,FALSE)</f>
        <v>0</v>
      </c>
      <c r="H50" s="109">
        <f>VLOOKUP(B50,ТИ!$B$8:$H$67,7,FALSE)</f>
        <v>0.4402777777777777</v>
      </c>
      <c r="I50" s="114">
        <f t="shared" si="1"/>
        <v>0.4819444444444444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 s="46" customFormat="1" ht="21" customHeight="1" hidden="1">
      <c r="A51" s="107">
        <f t="shared" si="0"/>
        <v>44</v>
      </c>
      <c r="B51" s="92">
        <f>'Уч-ки СТ'!B51</f>
        <v>0</v>
      </c>
      <c r="C51" s="108" t="e">
        <f>VLOOKUP(B51,'Уч-ки СТ'!$B$8:$H$67,2,FALSE)</f>
        <v>#VALUE!</v>
      </c>
      <c r="D51" s="108" t="e">
        <f>VLOOKUP(B51,'Уч-ки СТ'!$B$8:$H$67,4,FALSE)</f>
        <v>#VALUE!</v>
      </c>
      <c r="E51" s="107">
        <f>VLOOKUP(B51,'Уч-ки СТ'!$B$8:$H$67,6,FALSE)</f>
        <v>0</v>
      </c>
      <c r="F51" s="92">
        <f>VLOOKUP(B51,'Уч-ки СТ'!$B$8:$H$67,7,FALSE)</f>
        <v>0</v>
      </c>
      <c r="G51" s="92">
        <f>VLOOKUP(B51,'Уч-ки СТ'!$B$8:$H$67,3,FALSE)</f>
        <v>0</v>
      </c>
      <c r="H51" s="109">
        <f>VLOOKUP(B51,ТИ!$B$8:$H$67,7,FALSE)</f>
        <v>0.4402777777777777</v>
      </c>
      <c r="I51" s="114">
        <f t="shared" si="1"/>
        <v>0.4819444444444444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 s="46" customFormat="1" ht="21" customHeight="1" hidden="1">
      <c r="A52" s="107">
        <f t="shared" si="0"/>
        <v>45</v>
      </c>
      <c r="B52" s="92">
        <f>'Уч-ки СТ'!B52</f>
        <v>0</v>
      </c>
      <c r="C52" s="108" t="e">
        <f>VLOOKUP(B52,'Уч-ки СТ'!$B$8:$H$67,2,FALSE)</f>
        <v>#VALUE!</v>
      </c>
      <c r="D52" s="108" t="e">
        <f>VLOOKUP(B52,'Уч-ки СТ'!$B$8:$H$67,4,FALSE)</f>
        <v>#VALUE!</v>
      </c>
      <c r="E52" s="107">
        <f>VLOOKUP(B52,'Уч-ки СТ'!$B$8:$H$67,6,FALSE)</f>
        <v>0</v>
      </c>
      <c r="F52" s="92">
        <f>VLOOKUP(B52,'Уч-ки СТ'!$B$8:$H$67,7,FALSE)</f>
        <v>0</v>
      </c>
      <c r="G52" s="92">
        <f>VLOOKUP(B52,'Уч-ки СТ'!$B$8:$H$67,3,FALSE)</f>
        <v>0</v>
      </c>
      <c r="H52" s="109">
        <f>VLOOKUP(B52,ТИ!$B$8:$H$67,7,FALSE)</f>
        <v>0.4402777777777777</v>
      </c>
      <c r="I52" s="114">
        <f t="shared" si="1"/>
        <v>0.4819444444444444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 s="46" customFormat="1" ht="21" customHeight="1" hidden="1">
      <c r="A53" s="107">
        <f t="shared" si="0"/>
        <v>46</v>
      </c>
      <c r="B53" s="92">
        <f>'Уч-ки СТ'!B53</f>
        <v>0</v>
      </c>
      <c r="C53" s="108" t="e">
        <f>VLOOKUP(B53,'Уч-ки СТ'!$B$8:$H$67,2,FALSE)</f>
        <v>#VALUE!</v>
      </c>
      <c r="D53" s="108" t="e">
        <f>VLOOKUP(B53,'Уч-ки СТ'!$B$8:$H$67,4,FALSE)</f>
        <v>#VALUE!</v>
      </c>
      <c r="E53" s="107">
        <f>VLOOKUP(B53,'Уч-ки СТ'!$B$8:$H$67,6,FALSE)</f>
        <v>0</v>
      </c>
      <c r="F53" s="92">
        <f>VLOOKUP(B53,'Уч-ки СТ'!$B$8:$H$67,7,FALSE)</f>
        <v>0</v>
      </c>
      <c r="G53" s="92">
        <f>VLOOKUP(B53,'Уч-ки СТ'!$B$8:$H$67,3,FALSE)</f>
        <v>0</v>
      </c>
      <c r="H53" s="109">
        <f>VLOOKUP(B53,ТИ!$B$8:$H$67,7,FALSE)</f>
        <v>0.4402777777777777</v>
      </c>
      <c r="I53" s="114">
        <f t="shared" si="1"/>
        <v>0.4819444444444444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 s="46" customFormat="1" ht="21" customHeight="1" hidden="1">
      <c r="A54" s="107">
        <f t="shared" si="0"/>
        <v>47</v>
      </c>
      <c r="B54" s="92">
        <f>'Уч-ки СТ'!B54</f>
        <v>0</v>
      </c>
      <c r="C54" s="108" t="e">
        <f>VLOOKUP(B54,'Уч-ки СТ'!$B$8:$H$67,2,FALSE)</f>
        <v>#VALUE!</v>
      </c>
      <c r="D54" s="108" t="e">
        <f>VLOOKUP(B54,'Уч-ки СТ'!$B$8:$H$67,4,FALSE)</f>
        <v>#VALUE!</v>
      </c>
      <c r="E54" s="107">
        <f>VLOOKUP(B54,'Уч-ки СТ'!$B$8:$H$67,6,FALSE)</f>
        <v>0</v>
      </c>
      <c r="F54" s="92">
        <f>VLOOKUP(B54,'Уч-ки СТ'!$B$8:$H$67,7,FALSE)</f>
        <v>0</v>
      </c>
      <c r="G54" s="92">
        <f>VLOOKUP(B54,'Уч-ки СТ'!$B$8:$H$67,3,FALSE)</f>
        <v>0</v>
      </c>
      <c r="H54" s="109">
        <f>VLOOKUP(B54,ТИ!$B$8:$H$67,7,FALSE)</f>
        <v>0.4402777777777777</v>
      </c>
      <c r="I54" s="114">
        <f t="shared" si="1"/>
        <v>0.4819444444444444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s="46" customFormat="1" ht="21" customHeight="1" hidden="1">
      <c r="A55" s="107">
        <f t="shared" si="0"/>
        <v>48</v>
      </c>
      <c r="B55" s="92">
        <f>'Уч-ки СТ'!B55</f>
        <v>0</v>
      </c>
      <c r="C55" s="108" t="e">
        <f>VLOOKUP(B55,'Уч-ки СТ'!$B$8:$H$67,2,FALSE)</f>
        <v>#VALUE!</v>
      </c>
      <c r="D55" s="108" t="e">
        <f>VLOOKUP(B55,'Уч-ки СТ'!$B$8:$H$67,4,FALSE)</f>
        <v>#VALUE!</v>
      </c>
      <c r="E55" s="107">
        <f>VLOOKUP(B55,'Уч-ки СТ'!$B$8:$H$67,6,FALSE)</f>
        <v>0</v>
      </c>
      <c r="F55" s="92">
        <f>VLOOKUP(B55,'Уч-ки СТ'!$B$8:$H$67,7,FALSE)</f>
        <v>0</v>
      </c>
      <c r="G55" s="92">
        <f>VLOOKUP(B55,'Уч-ки СТ'!$B$8:$H$67,3,FALSE)</f>
        <v>0</v>
      </c>
      <c r="H55" s="109">
        <f>VLOOKUP(B55,ТИ!$B$8:$H$67,7,FALSE)</f>
        <v>0.4402777777777777</v>
      </c>
      <c r="I55" s="114">
        <f t="shared" si="1"/>
        <v>0.4819444444444444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s="46" customFormat="1" ht="21" customHeight="1" hidden="1">
      <c r="A56" s="107">
        <f t="shared" si="0"/>
        <v>49</v>
      </c>
      <c r="B56" s="92">
        <f>'Уч-ки СТ'!B56</f>
        <v>0</v>
      </c>
      <c r="C56" s="108" t="e">
        <f>VLOOKUP(B56,'Уч-ки СТ'!$B$8:$H$67,2,FALSE)</f>
        <v>#VALUE!</v>
      </c>
      <c r="D56" s="108" t="e">
        <f>VLOOKUP(B56,'Уч-ки СТ'!$B$8:$H$67,4,FALSE)</f>
        <v>#VALUE!</v>
      </c>
      <c r="E56" s="107">
        <f>VLOOKUP(B56,'Уч-ки СТ'!$B$8:$H$67,6,FALSE)</f>
        <v>0</v>
      </c>
      <c r="F56" s="92">
        <f>VLOOKUP(B56,'Уч-ки СТ'!$B$8:$H$67,7,FALSE)</f>
        <v>0</v>
      </c>
      <c r="G56" s="92">
        <f>VLOOKUP(B56,'Уч-ки СТ'!$B$8:$H$67,3,FALSE)</f>
        <v>0</v>
      </c>
      <c r="H56" s="109">
        <f>VLOOKUP(B56,ТИ!$B$8:$H$67,7,FALSE)</f>
        <v>0.4402777777777777</v>
      </c>
      <c r="I56" s="114">
        <f t="shared" si="1"/>
        <v>0.4819444444444444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s="46" customFormat="1" ht="21" customHeight="1" hidden="1">
      <c r="A57" s="107">
        <f t="shared" si="0"/>
        <v>50</v>
      </c>
      <c r="B57" s="92">
        <f>'Уч-ки СТ'!B57</f>
        <v>0</v>
      </c>
      <c r="C57" s="108" t="e">
        <f>VLOOKUP(B57,'Уч-ки СТ'!$B$8:$H$67,2,FALSE)</f>
        <v>#VALUE!</v>
      </c>
      <c r="D57" s="108" t="e">
        <f>VLOOKUP(B57,'Уч-ки СТ'!$B$8:$H$67,4,FALSE)</f>
        <v>#VALUE!</v>
      </c>
      <c r="E57" s="107">
        <f>VLOOKUP(B57,'Уч-ки СТ'!$B$8:$H$67,6,FALSE)</f>
        <v>0</v>
      </c>
      <c r="F57" s="92">
        <f>VLOOKUP(B57,'Уч-ки СТ'!$B$8:$H$67,7,FALSE)</f>
        <v>0</v>
      </c>
      <c r="G57" s="92">
        <f>VLOOKUP(B57,'Уч-ки СТ'!$B$8:$H$67,3,FALSE)</f>
        <v>0</v>
      </c>
      <c r="H57" s="109">
        <f>VLOOKUP(B57,ТИ!$B$8:$H$67,7,FALSE)</f>
        <v>0.4402777777777777</v>
      </c>
      <c r="I57" s="114">
        <f t="shared" si="1"/>
        <v>0.4819444444444444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s="46" customFormat="1" ht="21" customHeight="1" hidden="1">
      <c r="A58" s="107">
        <f t="shared" si="0"/>
        <v>51</v>
      </c>
      <c r="B58" s="92">
        <f>'Уч-ки СТ'!B58</f>
        <v>0</v>
      </c>
      <c r="C58" s="108" t="e">
        <f>VLOOKUP(B58,'Уч-ки СТ'!$B$8:$H$67,2,FALSE)</f>
        <v>#VALUE!</v>
      </c>
      <c r="D58" s="108" t="e">
        <f>VLOOKUP(B58,'Уч-ки СТ'!$B$8:$H$67,4,FALSE)</f>
        <v>#VALUE!</v>
      </c>
      <c r="E58" s="107">
        <f>VLOOKUP(B58,'Уч-ки СТ'!$B$8:$H$67,6,FALSE)</f>
        <v>0</v>
      </c>
      <c r="F58" s="92">
        <f>VLOOKUP(B58,'Уч-ки СТ'!$B$8:$H$67,7,FALSE)</f>
        <v>0</v>
      </c>
      <c r="G58" s="92">
        <f>VLOOKUP(B58,'Уч-ки СТ'!$B$8:$H$67,3,FALSE)</f>
        <v>0</v>
      </c>
      <c r="H58" s="109">
        <f>VLOOKUP(B58,ТИ!$B$8:$H$67,7,FALSE)</f>
        <v>0.4402777777777777</v>
      </c>
      <c r="I58" s="114">
        <f t="shared" si="1"/>
        <v>0.4819444444444444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s="46" customFormat="1" ht="21" customHeight="1" hidden="1">
      <c r="A59" s="107">
        <f t="shared" si="0"/>
        <v>52</v>
      </c>
      <c r="B59" s="92">
        <f>'Уч-ки СТ'!B59</f>
        <v>0</v>
      </c>
      <c r="C59" s="108" t="e">
        <f>VLOOKUP(B59,'Уч-ки СТ'!$B$8:$H$67,2,FALSE)</f>
        <v>#VALUE!</v>
      </c>
      <c r="D59" s="108" t="e">
        <f>VLOOKUP(B59,'Уч-ки СТ'!$B$8:$H$67,4,FALSE)</f>
        <v>#VALUE!</v>
      </c>
      <c r="E59" s="107">
        <f>VLOOKUP(B59,'Уч-ки СТ'!$B$8:$H$67,6,FALSE)</f>
        <v>0</v>
      </c>
      <c r="F59" s="92">
        <f>VLOOKUP(B59,'Уч-ки СТ'!$B$8:$H$67,7,FALSE)</f>
        <v>0</v>
      </c>
      <c r="G59" s="92">
        <f>VLOOKUP(B59,'Уч-ки СТ'!$B$8:$H$67,3,FALSE)</f>
        <v>0</v>
      </c>
      <c r="H59" s="109">
        <f>VLOOKUP(B59,ТИ!$B$8:$H$67,7,FALSE)</f>
        <v>0.4402777777777777</v>
      </c>
      <c r="I59" s="114">
        <f t="shared" si="1"/>
        <v>0.4819444444444444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s="46" customFormat="1" ht="21" customHeight="1" hidden="1">
      <c r="A60" s="107">
        <f t="shared" si="0"/>
        <v>53</v>
      </c>
      <c r="B60" s="92">
        <f>'Уч-ки СТ'!B60</f>
        <v>0</v>
      </c>
      <c r="C60" s="108" t="e">
        <f>VLOOKUP(B60,'Уч-ки СТ'!$B$8:$H$67,2,FALSE)</f>
        <v>#VALUE!</v>
      </c>
      <c r="D60" s="108" t="e">
        <f>VLOOKUP(B60,'Уч-ки СТ'!$B$8:$H$67,4,FALSE)</f>
        <v>#VALUE!</v>
      </c>
      <c r="E60" s="107">
        <f>VLOOKUP(B60,'Уч-ки СТ'!$B$8:$H$67,6,FALSE)</f>
        <v>0</v>
      </c>
      <c r="F60" s="92">
        <f>VLOOKUP(B60,'Уч-ки СТ'!$B$8:$H$67,7,FALSE)</f>
        <v>0</v>
      </c>
      <c r="G60" s="92">
        <f>VLOOKUP(B60,'Уч-ки СТ'!$B$8:$H$67,3,FALSE)</f>
        <v>0</v>
      </c>
      <c r="H60" s="109">
        <f>VLOOKUP(B60,ТИ!$B$8:$H$67,7,FALSE)</f>
        <v>0.4402777777777777</v>
      </c>
      <c r="I60" s="114">
        <f t="shared" si="1"/>
        <v>0.4819444444444444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s="46" customFormat="1" ht="21" customHeight="1" hidden="1">
      <c r="A61" s="107">
        <f t="shared" si="0"/>
        <v>54</v>
      </c>
      <c r="B61" s="92">
        <f>'Уч-ки СТ'!B61</f>
        <v>0</v>
      </c>
      <c r="C61" s="108" t="e">
        <f>VLOOKUP(B61,'Уч-ки СТ'!$B$8:$H$67,2,FALSE)</f>
        <v>#VALUE!</v>
      </c>
      <c r="D61" s="108" t="e">
        <f>VLOOKUP(B61,'Уч-ки СТ'!$B$8:$H$67,4,FALSE)</f>
        <v>#VALUE!</v>
      </c>
      <c r="E61" s="107">
        <f>VLOOKUP(B61,'Уч-ки СТ'!$B$8:$H$67,6,FALSE)</f>
        <v>0</v>
      </c>
      <c r="F61" s="92">
        <f>VLOOKUP(B61,'Уч-ки СТ'!$B$8:$H$67,7,FALSE)</f>
        <v>0</v>
      </c>
      <c r="G61" s="92">
        <f>VLOOKUP(B61,'Уч-ки СТ'!$B$8:$H$67,3,FALSE)</f>
        <v>0</v>
      </c>
      <c r="H61" s="109">
        <f>VLOOKUP(B61,ТИ!$B$8:$H$67,7,FALSE)</f>
        <v>0.4402777777777777</v>
      </c>
      <c r="I61" s="114">
        <f t="shared" si="1"/>
        <v>0.4819444444444444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s="46" customFormat="1" ht="21" customHeight="1" hidden="1">
      <c r="A62" s="107">
        <f t="shared" si="0"/>
        <v>55</v>
      </c>
      <c r="B62" s="92">
        <f>'Уч-ки СТ'!B62</f>
        <v>0</v>
      </c>
      <c r="C62" s="108" t="e">
        <f>VLOOKUP(B62,'Уч-ки СТ'!$B$8:$H$67,2,FALSE)</f>
        <v>#VALUE!</v>
      </c>
      <c r="D62" s="108" t="e">
        <f>VLOOKUP(B62,'Уч-ки СТ'!$B$8:$H$67,4,FALSE)</f>
        <v>#VALUE!</v>
      </c>
      <c r="E62" s="107">
        <f>VLOOKUP(B62,'Уч-ки СТ'!$B$8:$H$67,6,FALSE)</f>
        <v>0</v>
      </c>
      <c r="F62" s="92">
        <f>VLOOKUP(B62,'Уч-ки СТ'!$B$8:$H$67,7,FALSE)</f>
        <v>0</v>
      </c>
      <c r="G62" s="92">
        <f>VLOOKUP(B62,'Уч-ки СТ'!$B$8:$H$67,3,FALSE)</f>
        <v>0</v>
      </c>
      <c r="H62" s="109">
        <f>VLOOKUP(B62,ТИ!$B$8:$H$67,7,FALSE)</f>
        <v>0.4402777777777777</v>
      </c>
      <c r="I62" s="114">
        <f t="shared" si="1"/>
        <v>0.4819444444444444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s="46" customFormat="1" ht="21" customHeight="1" hidden="1">
      <c r="A63" s="107">
        <f t="shared" si="0"/>
        <v>56</v>
      </c>
      <c r="B63" s="92">
        <f>'Уч-ки СТ'!B63</f>
        <v>0</v>
      </c>
      <c r="C63" s="108" t="e">
        <f>VLOOKUP(B63,'Уч-ки СТ'!$B$8:$H$67,2,FALSE)</f>
        <v>#VALUE!</v>
      </c>
      <c r="D63" s="108" t="e">
        <f>VLOOKUP(B63,'Уч-ки СТ'!$B$8:$H$67,4,FALSE)</f>
        <v>#VALUE!</v>
      </c>
      <c r="E63" s="107">
        <f>VLOOKUP(B63,'Уч-ки СТ'!$B$8:$H$67,6,FALSE)</f>
        <v>0</v>
      </c>
      <c r="F63" s="92">
        <f>VLOOKUP(B63,'Уч-ки СТ'!$B$8:$H$67,7,FALSE)</f>
        <v>0</v>
      </c>
      <c r="G63" s="92">
        <f>VLOOKUP(B63,'Уч-ки СТ'!$B$8:$H$67,3,FALSE)</f>
        <v>0</v>
      </c>
      <c r="H63" s="109">
        <f>VLOOKUP(B63,ТИ!$B$8:$H$67,7,FALSE)</f>
        <v>0.4402777777777777</v>
      </c>
      <c r="I63" s="114">
        <f t="shared" si="1"/>
        <v>0.4819444444444444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s="46" customFormat="1" ht="21" customHeight="1" hidden="1">
      <c r="A64" s="107">
        <f t="shared" si="0"/>
        <v>57</v>
      </c>
      <c r="B64" s="92">
        <f>'Уч-ки СТ'!B64</f>
        <v>0</v>
      </c>
      <c r="C64" s="108" t="e">
        <f>VLOOKUP(B64,'Уч-ки СТ'!$B$8:$H$67,2,FALSE)</f>
        <v>#VALUE!</v>
      </c>
      <c r="D64" s="108" t="e">
        <f>VLOOKUP(B64,'Уч-ки СТ'!$B$8:$H$67,4,FALSE)</f>
        <v>#VALUE!</v>
      </c>
      <c r="E64" s="107">
        <f>VLOOKUP(B64,'Уч-ки СТ'!$B$8:$H$67,6,FALSE)</f>
        <v>0</v>
      </c>
      <c r="F64" s="92">
        <f>VLOOKUP(B64,'Уч-ки СТ'!$B$8:$H$67,7,FALSE)</f>
        <v>0</v>
      </c>
      <c r="G64" s="92">
        <f>VLOOKUP(B64,'Уч-ки СТ'!$B$8:$H$67,3,FALSE)</f>
        <v>0</v>
      </c>
      <c r="H64" s="109">
        <f>VLOOKUP(B64,ТИ!$B$8:$H$67,7,FALSE)</f>
        <v>0.4402777777777777</v>
      </c>
      <c r="I64" s="114">
        <f t="shared" si="1"/>
        <v>0.4819444444444444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s="46" customFormat="1" ht="21" customHeight="1" hidden="1">
      <c r="A65" s="107">
        <f t="shared" si="0"/>
        <v>58</v>
      </c>
      <c r="B65" s="92">
        <f>'Уч-ки СТ'!B65</f>
        <v>0</v>
      </c>
      <c r="C65" s="108" t="e">
        <f>VLOOKUP(B65,'Уч-ки СТ'!$B$8:$H$67,2,FALSE)</f>
        <v>#VALUE!</v>
      </c>
      <c r="D65" s="108" t="e">
        <f>VLOOKUP(B65,'Уч-ки СТ'!$B$8:$H$67,4,FALSE)</f>
        <v>#VALUE!</v>
      </c>
      <c r="E65" s="107">
        <f>VLOOKUP(B65,'Уч-ки СТ'!$B$8:$H$67,6,FALSE)</f>
        <v>0</v>
      </c>
      <c r="F65" s="92">
        <f>VLOOKUP(B65,'Уч-ки СТ'!$B$8:$H$67,7,FALSE)</f>
        <v>0</v>
      </c>
      <c r="G65" s="92">
        <f>VLOOKUP(B65,'Уч-ки СТ'!$B$8:$H$67,3,FALSE)</f>
        <v>0</v>
      </c>
      <c r="H65" s="109">
        <f>VLOOKUP(B65,ТИ!$B$8:$H$67,7,FALSE)</f>
        <v>0.4402777777777777</v>
      </c>
      <c r="I65" s="114">
        <f t="shared" si="1"/>
        <v>0.4819444444444444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s="46" customFormat="1" ht="21" customHeight="1" hidden="1">
      <c r="A66" s="107">
        <f t="shared" si="0"/>
        <v>59</v>
      </c>
      <c r="B66" s="92">
        <f>'Уч-ки СТ'!B66</f>
        <v>0</v>
      </c>
      <c r="C66" s="108" t="e">
        <f>VLOOKUP(B66,'Уч-ки СТ'!$B$8:$H$67,2,FALSE)</f>
        <v>#VALUE!</v>
      </c>
      <c r="D66" s="108" t="e">
        <f>VLOOKUP(B66,'Уч-ки СТ'!$B$8:$H$67,4,FALSE)</f>
        <v>#VALUE!</v>
      </c>
      <c r="E66" s="107">
        <f>VLOOKUP(B66,'Уч-ки СТ'!$B$8:$H$67,6,FALSE)</f>
        <v>0</v>
      </c>
      <c r="F66" s="92">
        <f>VLOOKUP(B66,'Уч-ки СТ'!$B$8:$H$67,7,FALSE)</f>
        <v>0</v>
      </c>
      <c r="G66" s="92">
        <f>VLOOKUP(B66,'Уч-ки СТ'!$B$8:$H$67,3,FALSE)</f>
        <v>0</v>
      </c>
      <c r="H66" s="109">
        <f>VLOOKUP(B66,ТИ!$B$8:$H$67,7,FALSE)</f>
        <v>0.4402777777777777</v>
      </c>
      <c r="I66" s="114">
        <f t="shared" si="1"/>
        <v>0.4819444444444444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s="46" customFormat="1" ht="21" customHeight="1" hidden="1">
      <c r="A67" s="107">
        <f t="shared" si="0"/>
        <v>60</v>
      </c>
      <c r="B67" s="92">
        <f>'Уч-ки СТ'!B67</f>
        <v>0</v>
      </c>
      <c r="C67" s="108" t="e">
        <f>VLOOKUP(B67,'Уч-ки СТ'!$B$8:$H$67,2,FALSE)</f>
        <v>#VALUE!</v>
      </c>
      <c r="D67" s="108" t="e">
        <f>VLOOKUP(B67,'Уч-ки СТ'!$B$8:$H$67,4,FALSE)</f>
        <v>#VALUE!</v>
      </c>
      <c r="E67" s="107">
        <f>VLOOKUP(B67,'Уч-ки СТ'!$B$8:$H$67,6,FALSE)</f>
        <v>0</v>
      </c>
      <c r="F67" s="92">
        <f>VLOOKUP(B67,'Уч-ки СТ'!$B$8:$H$67,7,FALSE)</f>
        <v>0</v>
      </c>
      <c r="G67" s="92">
        <f>VLOOKUP(B67,'Уч-ки СТ'!$B$8:$H$67,3,FALSE)</f>
        <v>0</v>
      </c>
      <c r="H67" s="109">
        <f>VLOOKUP(B67,ТИ!$B$8:$H$67,7,FALSE)</f>
        <v>0.4402777777777777</v>
      </c>
      <c r="I67" s="114">
        <f t="shared" si="1"/>
        <v>0.4819444444444444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2:8" ht="15" customHeight="1">
      <c r="B68" s="33"/>
      <c r="C68" s="1"/>
      <c r="D68" s="1"/>
      <c r="E68" s="7"/>
      <c r="F68" s="1"/>
      <c r="G68" s="1"/>
      <c r="H68" s="7"/>
    </row>
    <row r="69" spans="2:8" ht="15" customHeight="1">
      <c r="B69" s="33"/>
      <c r="C69" s="13" t="s">
        <v>79</v>
      </c>
      <c r="D69" s="13"/>
      <c r="E69" s="5"/>
      <c r="F69" s="13" t="s">
        <v>80</v>
      </c>
      <c r="G69" s="1"/>
      <c r="H69" s="5"/>
    </row>
    <row r="70" spans="2:8" ht="18">
      <c r="B70" s="33"/>
      <c r="C70" s="5"/>
      <c r="D70" s="13"/>
      <c r="E70" s="5"/>
      <c r="F70" s="13"/>
      <c r="G70" s="1"/>
      <c r="H70" s="7"/>
    </row>
    <row r="71" spans="2:8" ht="18">
      <c r="B71" s="33"/>
      <c r="C71" s="21" t="s">
        <v>13</v>
      </c>
      <c r="D71" s="13"/>
      <c r="E71" s="5" t="s">
        <v>255</v>
      </c>
      <c r="F71" s="13"/>
      <c r="G71" s="1"/>
      <c r="H71" s="7"/>
    </row>
    <row r="72" spans="2:8" ht="12.75">
      <c r="B72" s="33"/>
      <c r="C72" s="1"/>
      <c r="D72" s="1"/>
      <c r="E72" s="7"/>
      <c r="F72" s="1"/>
      <c r="G72" s="1"/>
      <c r="H72" s="7"/>
    </row>
    <row r="73" spans="2:8" ht="12.75">
      <c r="B73" s="33"/>
      <c r="C73" s="1"/>
      <c r="D73" s="1"/>
      <c r="E73" s="7"/>
      <c r="F73" s="1"/>
      <c r="G73" s="1"/>
      <c r="H73" s="7"/>
    </row>
    <row r="74" spans="2:8" ht="12.75">
      <c r="B74" s="33"/>
      <c r="C74" s="1"/>
      <c r="D74" s="1"/>
      <c r="E74" s="7"/>
      <c r="F74" s="1"/>
      <c r="G74" s="1"/>
      <c r="H74" s="7"/>
    </row>
    <row r="75" spans="2:8" ht="12.75">
      <c r="B75" s="33"/>
      <c r="C75" s="1"/>
      <c r="D75" s="1"/>
      <c r="E75" s="7"/>
      <c r="F75" s="1"/>
      <c r="G75" s="1"/>
      <c r="H75" s="7"/>
    </row>
    <row r="76" spans="2:8" ht="12.75">
      <c r="B76" s="33"/>
      <c r="C76" s="1"/>
      <c r="D76" s="1"/>
      <c r="E76" s="7"/>
      <c r="F76" s="1"/>
      <c r="G76" s="1"/>
      <c r="H76" s="7"/>
    </row>
    <row r="77" spans="2:8" ht="12.75">
      <c r="B77" s="33"/>
      <c r="C77" s="1"/>
      <c r="D77" s="1"/>
      <c r="E77" s="7"/>
      <c r="F77" s="1"/>
      <c r="G77" s="1"/>
      <c r="H77" s="7"/>
    </row>
    <row r="78" spans="2:8" ht="12.75">
      <c r="B78" s="33"/>
      <c r="C78" s="1"/>
      <c r="D78" s="1"/>
      <c r="E78" s="7"/>
      <c r="F78" s="1"/>
      <c r="G78" s="1"/>
      <c r="H78" s="7"/>
    </row>
    <row r="79" spans="2:8" ht="12.75">
      <c r="B79" s="33"/>
      <c r="C79" s="1"/>
      <c r="D79" s="1"/>
      <c r="E79" s="7"/>
      <c r="F79" s="1"/>
      <c r="G79" s="1"/>
      <c r="H79" s="7"/>
    </row>
    <row r="80" spans="2:8" ht="12.75">
      <c r="B80" s="33"/>
      <c r="C80" s="1"/>
      <c r="D80" s="1"/>
      <c r="E80" s="7"/>
      <c r="F80" s="1"/>
      <c r="G80" s="1"/>
      <c r="H80" s="7"/>
    </row>
    <row r="81" spans="2:8" ht="12.75">
      <c r="B81" s="33"/>
      <c r="C81" s="1"/>
      <c r="D81" s="1"/>
      <c r="E81" s="7"/>
      <c r="F81" s="1"/>
      <c r="G81" s="1"/>
      <c r="H81" s="7"/>
    </row>
  </sheetData>
  <sheetProtection/>
  <mergeCells count="2">
    <mergeCell ref="A2:I2"/>
    <mergeCell ref="A4:I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1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B7" sqref="BB7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2.75390625" style="0" customWidth="1"/>
    <col min="4" max="4" width="5.75390625" style="0" customWidth="1"/>
    <col min="5" max="5" width="2.75390625" style="0" customWidth="1"/>
    <col min="6" max="6" width="5.75390625" style="0" customWidth="1"/>
    <col min="7" max="7" width="2.75390625" style="0" customWidth="1"/>
    <col min="8" max="8" width="5.75390625" style="0" customWidth="1"/>
    <col min="9" max="9" width="2.75390625" style="0" customWidth="1"/>
    <col min="10" max="10" width="5.75390625" style="0" customWidth="1"/>
    <col min="11" max="11" width="2.75390625" style="0" customWidth="1"/>
    <col min="12" max="12" width="6.375" style="0" customWidth="1"/>
    <col min="13" max="13" width="8.75390625" style="0" customWidth="1"/>
    <col min="14" max="14" width="2.75390625" style="57" customWidth="1"/>
    <col min="15" max="15" width="5.75390625" style="0" customWidth="1"/>
    <col min="16" max="16" width="2.75390625" style="57" customWidth="1"/>
    <col min="17" max="17" width="5.75390625" style="0" customWidth="1"/>
    <col min="18" max="18" width="2.75390625" style="57" customWidth="1"/>
    <col min="19" max="19" width="5.75390625" style="0" customWidth="1"/>
    <col min="20" max="20" width="2.75390625" style="57" customWidth="1"/>
    <col min="21" max="21" width="5.75390625" style="0" customWidth="1"/>
    <col min="22" max="22" width="2.75390625" style="57" customWidth="1"/>
    <col min="23" max="23" width="5.75390625" style="0" customWidth="1"/>
    <col min="24" max="24" width="2.75390625" style="57" customWidth="1"/>
    <col min="25" max="25" width="5.75390625" style="0" customWidth="1"/>
    <col min="26" max="26" width="2.75390625" style="57" hidden="1" customWidth="1"/>
    <col min="27" max="27" width="5.75390625" style="0" hidden="1" customWidth="1"/>
    <col min="28" max="28" width="2.75390625" style="57" customWidth="1"/>
    <col min="29" max="29" width="5.75390625" style="0" customWidth="1"/>
    <col min="30" max="30" width="2.75390625" style="57" customWidth="1"/>
    <col min="31" max="31" width="5.75390625" style="0" customWidth="1"/>
    <col min="32" max="32" width="2.75390625" style="57" customWidth="1"/>
    <col min="33" max="33" width="5.75390625" style="0" customWidth="1"/>
    <col min="34" max="34" width="2.75390625" style="57" customWidth="1"/>
    <col min="35" max="35" width="5.75390625" style="0" customWidth="1"/>
    <col min="36" max="36" width="2.75390625" style="57" hidden="1" customWidth="1"/>
    <col min="37" max="37" width="5.75390625" style="0" hidden="1" customWidth="1"/>
    <col min="38" max="38" width="2.75390625" style="57" hidden="1" customWidth="1"/>
    <col min="39" max="39" width="5.75390625" style="0" hidden="1" customWidth="1"/>
    <col min="40" max="40" width="2.75390625" style="57" hidden="1" customWidth="1"/>
    <col min="41" max="41" width="5.75390625" style="0" hidden="1" customWidth="1"/>
    <col min="42" max="42" width="2.75390625" style="57" hidden="1" customWidth="1"/>
    <col min="43" max="43" width="5.75390625" style="0" hidden="1" customWidth="1"/>
    <col min="44" max="44" width="7.75390625" style="57" customWidth="1"/>
    <col min="45" max="45" width="8.75390625" style="0" customWidth="1"/>
    <col min="46" max="46" width="8.75390625" style="0" hidden="1" customWidth="1"/>
    <col min="47" max="47" width="8.75390625" style="0" customWidth="1"/>
    <col min="48" max="48" width="8.75390625" style="0" hidden="1" customWidth="1"/>
    <col min="49" max="50" width="8.75390625" style="0" customWidth="1"/>
    <col min="51" max="51" width="10.75390625" style="0" customWidth="1"/>
  </cols>
  <sheetData>
    <row r="1" ht="3" customHeight="1"/>
    <row r="2" ht="9" customHeight="1"/>
    <row r="3" ht="20.25">
      <c r="A3" s="24" t="s">
        <v>95</v>
      </c>
    </row>
    <row r="4" spans="1:13" ht="18.75" thickBot="1">
      <c r="A4" s="25" t="s">
        <v>14</v>
      </c>
      <c r="M4" s="1"/>
    </row>
    <row r="5" spans="1:51" ht="13.5" customHeight="1">
      <c r="A5" t="s">
        <v>81</v>
      </c>
      <c r="D5" s="262">
        <v>0.7291666666666666</v>
      </c>
      <c r="E5" s="262"/>
      <c r="M5" s="1"/>
      <c r="N5" s="93"/>
      <c r="O5" s="93"/>
      <c r="P5" s="265" t="s">
        <v>85</v>
      </c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  <c r="AD5" s="265" t="s">
        <v>93</v>
      </c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7"/>
      <c r="AR5" s="35"/>
      <c r="AS5" s="1"/>
      <c r="AT5" s="1"/>
      <c r="AU5" s="1"/>
      <c r="AV5" s="1"/>
      <c r="AW5" s="1"/>
      <c r="AX5" s="1"/>
      <c r="AY5" s="1"/>
    </row>
    <row r="6" spans="13:51" ht="4.5" customHeight="1" thickBot="1">
      <c r="M6" s="1"/>
      <c r="N6" s="93"/>
      <c r="O6" s="93"/>
      <c r="P6" s="268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70"/>
      <c r="AD6" s="268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  <c r="AR6" s="35"/>
      <c r="AS6" s="1"/>
      <c r="AT6" s="1"/>
      <c r="AU6" s="1"/>
      <c r="AV6" s="1"/>
      <c r="AW6" s="1"/>
      <c r="AX6" s="1"/>
      <c r="AY6" s="1"/>
    </row>
    <row r="7" spans="1:51" s="93" customFormat="1" ht="42" customHeight="1">
      <c r="A7" s="29" t="s">
        <v>40</v>
      </c>
      <c r="B7" s="30" t="s">
        <v>72</v>
      </c>
      <c r="C7" s="264" t="s">
        <v>53</v>
      </c>
      <c r="D7" s="263"/>
      <c r="E7" s="263" t="s">
        <v>68</v>
      </c>
      <c r="F7" s="263"/>
      <c r="G7" s="263" t="s">
        <v>69</v>
      </c>
      <c r="H7" s="263"/>
      <c r="I7" s="263" t="s">
        <v>70</v>
      </c>
      <c r="J7" s="263"/>
      <c r="K7" s="263" t="s">
        <v>71</v>
      </c>
      <c r="L7" s="263"/>
      <c r="M7" s="143" t="s">
        <v>16</v>
      </c>
      <c r="N7" s="264" t="s">
        <v>113</v>
      </c>
      <c r="O7" s="263"/>
      <c r="P7" s="263" t="s">
        <v>50</v>
      </c>
      <c r="Q7" s="263"/>
      <c r="R7" s="263" t="s">
        <v>51</v>
      </c>
      <c r="S7" s="263"/>
      <c r="T7" s="263" t="s">
        <v>52</v>
      </c>
      <c r="U7" s="263"/>
      <c r="V7" s="263" t="s">
        <v>115</v>
      </c>
      <c r="W7" s="263"/>
      <c r="X7" s="263" t="s">
        <v>116</v>
      </c>
      <c r="Y7" s="263"/>
      <c r="Z7" s="263" t="s">
        <v>117</v>
      </c>
      <c r="AA7" s="263"/>
      <c r="AB7" s="263" t="s">
        <v>73</v>
      </c>
      <c r="AC7" s="263"/>
      <c r="AD7" s="263" t="s">
        <v>50</v>
      </c>
      <c r="AE7" s="263"/>
      <c r="AF7" s="263" t="s">
        <v>51</v>
      </c>
      <c r="AG7" s="263"/>
      <c r="AH7" s="263" t="s">
        <v>52</v>
      </c>
      <c r="AI7" s="263"/>
      <c r="AJ7" s="263" t="s">
        <v>115</v>
      </c>
      <c r="AK7" s="263"/>
      <c r="AL7" s="263" t="s">
        <v>116</v>
      </c>
      <c r="AM7" s="263"/>
      <c r="AN7" s="263" t="s">
        <v>117</v>
      </c>
      <c r="AO7" s="263"/>
      <c r="AP7" s="263" t="s">
        <v>73</v>
      </c>
      <c r="AQ7" s="263"/>
      <c r="AR7" s="142" t="s">
        <v>118</v>
      </c>
      <c r="AS7" s="180" t="s">
        <v>16</v>
      </c>
      <c r="AT7" s="139" t="s">
        <v>58</v>
      </c>
      <c r="AU7" s="140" t="s">
        <v>256</v>
      </c>
      <c r="AV7" s="140" t="s">
        <v>59</v>
      </c>
      <c r="AW7" s="141" t="s">
        <v>16</v>
      </c>
      <c r="AX7" s="38" t="s">
        <v>20</v>
      </c>
      <c r="AY7" s="124" t="s">
        <v>19</v>
      </c>
    </row>
    <row r="8" spans="1:51" s="1" customFormat="1" ht="12.75">
      <c r="A8" s="162">
        <v>1</v>
      </c>
      <c r="B8" s="163" t="s">
        <v>264</v>
      </c>
      <c r="C8" s="119" t="s">
        <v>328</v>
      </c>
      <c r="D8" s="116">
        <v>0</v>
      </c>
      <c r="E8" s="115" t="s">
        <v>328</v>
      </c>
      <c r="F8" s="116">
        <v>0</v>
      </c>
      <c r="G8" s="115" t="s">
        <v>328</v>
      </c>
      <c r="H8" s="116">
        <v>0</v>
      </c>
      <c r="I8" s="115" t="s">
        <v>328</v>
      </c>
      <c r="J8" s="116">
        <v>0</v>
      </c>
      <c r="K8" s="115" t="s">
        <v>329</v>
      </c>
      <c r="L8" s="116">
        <v>0</v>
      </c>
      <c r="M8" s="144">
        <v>0</v>
      </c>
      <c r="N8" s="119" t="s">
        <v>330</v>
      </c>
      <c r="O8" s="116">
        <v>0</v>
      </c>
      <c r="P8" s="115" t="s">
        <v>331</v>
      </c>
      <c r="Q8" s="116">
        <v>6.000000000002437</v>
      </c>
      <c r="R8" s="115" t="s">
        <v>329</v>
      </c>
      <c r="S8" s="116">
        <v>6.9999999999943</v>
      </c>
      <c r="T8" s="115" t="s">
        <v>331</v>
      </c>
      <c r="U8" s="116">
        <v>11.000000000004018</v>
      </c>
      <c r="V8" s="115" t="s">
        <v>329</v>
      </c>
      <c r="W8" s="116">
        <v>9.999999999998666</v>
      </c>
      <c r="X8" s="115" t="s">
        <v>329</v>
      </c>
      <c r="Y8" s="116">
        <v>15.000000000001446</v>
      </c>
      <c r="Z8" s="115" t="s">
        <v>330</v>
      </c>
      <c r="AA8" s="116">
        <v>0</v>
      </c>
      <c r="AB8" s="115" t="s">
        <v>329</v>
      </c>
      <c r="AC8" s="116">
        <v>18.999999999995577</v>
      </c>
      <c r="AD8" s="115" t="s">
        <v>329</v>
      </c>
      <c r="AE8" s="116">
        <v>1.0000000000022047</v>
      </c>
      <c r="AF8" s="115" t="s">
        <v>329</v>
      </c>
      <c r="AG8" s="116">
        <v>6.000000000000938</v>
      </c>
      <c r="AH8" s="115" t="s">
        <v>331</v>
      </c>
      <c r="AI8" s="116">
        <v>11.00000000000102</v>
      </c>
      <c r="AJ8" s="115" t="s">
        <v>330</v>
      </c>
      <c r="AK8" s="116">
        <v>0</v>
      </c>
      <c r="AL8" s="115" t="s">
        <v>330</v>
      </c>
      <c r="AM8" s="116">
        <v>0</v>
      </c>
      <c r="AN8" s="115" t="s">
        <v>330</v>
      </c>
      <c r="AO8" s="116">
        <v>0</v>
      </c>
      <c r="AP8" s="115" t="s">
        <v>330</v>
      </c>
      <c r="AQ8" s="116">
        <v>0</v>
      </c>
      <c r="AR8" s="121">
        <v>24.2</v>
      </c>
      <c r="AS8" s="181">
        <v>110.20000000000061</v>
      </c>
      <c r="AT8" s="146">
        <v>0</v>
      </c>
      <c r="AU8" s="145">
        <v>0</v>
      </c>
      <c r="AV8" s="145">
        <v>0</v>
      </c>
      <c r="AW8" s="147">
        <v>0</v>
      </c>
      <c r="AX8" s="196">
        <v>0</v>
      </c>
      <c r="AY8" s="26">
        <v>110.20000000000061</v>
      </c>
    </row>
    <row r="9" spans="1:51" s="1" customFormat="1" ht="12.75">
      <c r="A9" s="162">
        <v>2</v>
      </c>
      <c r="B9" s="163" t="s">
        <v>266</v>
      </c>
      <c r="C9" s="119" t="s">
        <v>329</v>
      </c>
      <c r="D9" s="116">
        <v>200</v>
      </c>
      <c r="E9" s="115" t="s">
        <v>328</v>
      </c>
      <c r="F9" s="116">
        <v>0</v>
      </c>
      <c r="G9" s="115" t="s">
        <v>328</v>
      </c>
      <c r="H9" s="116">
        <v>0</v>
      </c>
      <c r="I9" s="115" t="s">
        <v>328</v>
      </c>
      <c r="J9" s="116">
        <v>0</v>
      </c>
      <c r="K9" s="115" t="s">
        <v>329</v>
      </c>
      <c r="L9" s="116">
        <v>0</v>
      </c>
      <c r="M9" s="144">
        <v>200</v>
      </c>
      <c r="N9" s="119" t="s">
        <v>330</v>
      </c>
      <c r="O9" s="116">
        <v>0</v>
      </c>
      <c r="P9" s="115" t="s">
        <v>331</v>
      </c>
      <c r="Q9" s="116">
        <v>39.0000000000028</v>
      </c>
      <c r="R9" s="115" t="s">
        <v>329</v>
      </c>
      <c r="S9" s="116">
        <v>3.9999999999938307</v>
      </c>
      <c r="T9" s="115" t="s">
        <v>331</v>
      </c>
      <c r="U9" s="116">
        <v>23.000000000005894</v>
      </c>
      <c r="V9" s="115" t="s">
        <v>329</v>
      </c>
      <c r="W9" s="116">
        <v>14.999999999993053</v>
      </c>
      <c r="X9" s="115" t="s">
        <v>329</v>
      </c>
      <c r="Y9" s="116">
        <v>9.000000000000508</v>
      </c>
      <c r="Z9" s="115" t="s">
        <v>330</v>
      </c>
      <c r="AA9" s="116">
        <v>0</v>
      </c>
      <c r="AB9" s="115" t="s">
        <v>329</v>
      </c>
      <c r="AC9" s="116">
        <v>2.9999999999962723</v>
      </c>
      <c r="AD9" s="115" t="s">
        <v>329</v>
      </c>
      <c r="AE9" s="116">
        <v>11.00000000000057</v>
      </c>
      <c r="AF9" s="115" t="s">
        <v>329</v>
      </c>
      <c r="AG9" s="116">
        <v>3.000000000000469</v>
      </c>
      <c r="AH9" s="115" t="s">
        <v>331</v>
      </c>
      <c r="AI9" s="116">
        <v>9.999999999994468</v>
      </c>
      <c r="AJ9" s="115" t="s">
        <v>330</v>
      </c>
      <c r="AK9" s="116">
        <v>0</v>
      </c>
      <c r="AL9" s="115" t="s">
        <v>330</v>
      </c>
      <c r="AM9" s="116">
        <v>0</v>
      </c>
      <c r="AN9" s="115" t="s">
        <v>330</v>
      </c>
      <c r="AO9" s="116">
        <v>0</v>
      </c>
      <c r="AP9" s="115" t="s">
        <v>330</v>
      </c>
      <c r="AQ9" s="116">
        <v>0</v>
      </c>
      <c r="AR9" s="121">
        <v>26.5</v>
      </c>
      <c r="AS9" s="181">
        <v>143.49999999998786</v>
      </c>
      <c r="AT9" s="146">
        <v>0</v>
      </c>
      <c r="AU9" s="145">
        <v>0</v>
      </c>
      <c r="AV9" s="145">
        <v>0</v>
      </c>
      <c r="AW9" s="147">
        <v>0</v>
      </c>
      <c r="AX9" s="196">
        <v>0</v>
      </c>
      <c r="AY9" s="26">
        <v>343.49999999998795</v>
      </c>
    </row>
    <row r="10" spans="1:51" s="1" customFormat="1" ht="12.75">
      <c r="A10" s="162">
        <v>3</v>
      </c>
      <c r="B10" s="163" t="s">
        <v>268</v>
      </c>
      <c r="C10" s="119" t="s">
        <v>328</v>
      </c>
      <c r="D10" s="116">
        <v>0</v>
      </c>
      <c r="E10" s="115" t="s">
        <v>328</v>
      </c>
      <c r="F10" s="116">
        <v>0</v>
      </c>
      <c r="G10" s="115" t="s">
        <v>328</v>
      </c>
      <c r="H10" s="116">
        <v>0</v>
      </c>
      <c r="I10" s="115" t="s">
        <v>328</v>
      </c>
      <c r="J10" s="116">
        <v>0</v>
      </c>
      <c r="K10" s="115" t="s">
        <v>329</v>
      </c>
      <c r="L10" s="116">
        <v>0</v>
      </c>
      <c r="M10" s="144">
        <v>0</v>
      </c>
      <c r="N10" s="119" t="s">
        <v>329</v>
      </c>
      <c r="O10" s="116">
        <v>7.000000000002375</v>
      </c>
      <c r="P10" s="115" t="s">
        <v>331</v>
      </c>
      <c r="Q10" s="116">
        <v>2.0000000000002127</v>
      </c>
      <c r="R10" s="115" t="s">
        <v>329</v>
      </c>
      <c r="S10" s="116">
        <v>8.00000000000085</v>
      </c>
      <c r="T10" s="115" t="s">
        <v>329</v>
      </c>
      <c r="U10" s="116">
        <v>643.9999999999992</v>
      </c>
      <c r="V10" s="115" t="s">
        <v>329</v>
      </c>
      <c r="W10" s="116">
        <v>605.9999999999991</v>
      </c>
      <c r="X10" s="115" t="s">
        <v>329</v>
      </c>
      <c r="Y10" s="116">
        <v>603.9999999999944</v>
      </c>
      <c r="Z10" s="115" t="s">
        <v>330</v>
      </c>
      <c r="AA10" s="116">
        <v>0</v>
      </c>
      <c r="AB10" s="115" t="s">
        <v>329</v>
      </c>
      <c r="AC10" s="116">
        <v>184.99999999999912</v>
      </c>
      <c r="AD10" s="115" t="s">
        <v>329</v>
      </c>
      <c r="AE10" s="116">
        <v>22.00000000000549</v>
      </c>
      <c r="AF10" s="115" t="s">
        <v>329</v>
      </c>
      <c r="AG10" s="116">
        <v>33.00000000000516</v>
      </c>
      <c r="AH10" s="115" t="s">
        <v>329</v>
      </c>
      <c r="AI10" s="116">
        <v>29.000000000002036</v>
      </c>
      <c r="AJ10" s="115" t="s">
        <v>330</v>
      </c>
      <c r="AK10" s="116">
        <v>0</v>
      </c>
      <c r="AL10" s="115" t="s">
        <v>330</v>
      </c>
      <c r="AM10" s="116">
        <v>0</v>
      </c>
      <c r="AN10" s="115" t="s">
        <v>330</v>
      </c>
      <c r="AO10" s="116">
        <v>0</v>
      </c>
      <c r="AP10" s="115" t="s">
        <v>330</v>
      </c>
      <c r="AQ10" s="116">
        <v>0</v>
      </c>
      <c r="AR10" s="121">
        <v>23.8</v>
      </c>
      <c r="AS10" s="181">
        <v>2163.8000000000075</v>
      </c>
      <c r="AT10" s="146">
        <v>0</v>
      </c>
      <c r="AU10" s="145">
        <v>0</v>
      </c>
      <c r="AV10" s="145">
        <v>0</v>
      </c>
      <c r="AW10" s="147">
        <v>0</v>
      </c>
      <c r="AX10" s="196">
        <v>0</v>
      </c>
      <c r="AY10" s="26">
        <v>2163.8000000000075</v>
      </c>
    </row>
    <row r="11" spans="1:51" s="1" customFormat="1" ht="12.75">
      <c r="A11" s="162">
        <v>4</v>
      </c>
      <c r="B11" s="163" t="s">
        <v>270</v>
      </c>
      <c r="C11" s="119" t="s">
        <v>328</v>
      </c>
      <c r="D11" s="116">
        <v>0</v>
      </c>
      <c r="E11" s="115" t="s">
        <v>328</v>
      </c>
      <c r="F11" s="116">
        <v>0</v>
      </c>
      <c r="G11" s="115" t="s">
        <v>328</v>
      </c>
      <c r="H11" s="116">
        <v>0</v>
      </c>
      <c r="I11" s="115" t="s">
        <v>328</v>
      </c>
      <c r="J11" s="116">
        <v>0</v>
      </c>
      <c r="K11" s="115" t="s">
        <v>329</v>
      </c>
      <c r="L11" s="116">
        <v>0</v>
      </c>
      <c r="M11" s="144">
        <v>0</v>
      </c>
      <c r="N11" s="119" t="s">
        <v>329</v>
      </c>
      <c r="O11" s="116">
        <v>2.0000000000031917</v>
      </c>
      <c r="P11" s="115" t="s">
        <v>331</v>
      </c>
      <c r="Q11" s="116">
        <v>5.000000000000682</v>
      </c>
      <c r="R11" s="115" t="s">
        <v>329</v>
      </c>
      <c r="S11" s="116">
        <v>5.999999999997341</v>
      </c>
      <c r="T11" s="115" t="s">
        <v>331</v>
      </c>
      <c r="U11" s="116">
        <v>35.000000000007766</v>
      </c>
      <c r="V11" s="115" t="s">
        <v>329</v>
      </c>
      <c r="W11" s="116">
        <v>22.9999999999975</v>
      </c>
      <c r="X11" s="115" t="s">
        <v>329</v>
      </c>
      <c r="Y11" s="116">
        <v>26.99999999999373</v>
      </c>
      <c r="Z11" s="115" t="s">
        <v>330</v>
      </c>
      <c r="AA11" s="116">
        <v>0</v>
      </c>
      <c r="AB11" s="115" t="s">
        <v>329</v>
      </c>
      <c r="AC11" s="116">
        <v>35.00000000000447</v>
      </c>
      <c r="AD11" s="115" t="s">
        <v>329</v>
      </c>
      <c r="AE11" s="116">
        <v>6.0000000000061835</v>
      </c>
      <c r="AF11" s="115" t="s">
        <v>329</v>
      </c>
      <c r="AG11" s="116">
        <v>30.00000000000469</v>
      </c>
      <c r="AH11" s="115" t="s">
        <v>331</v>
      </c>
      <c r="AI11" s="116">
        <v>31.99999999999471</v>
      </c>
      <c r="AJ11" s="115" t="s">
        <v>330</v>
      </c>
      <c r="AK11" s="116">
        <v>0</v>
      </c>
      <c r="AL11" s="115" t="s">
        <v>330</v>
      </c>
      <c r="AM11" s="116">
        <v>0</v>
      </c>
      <c r="AN11" s="115" t="s">
        <v>330</v>
      </c>
      <c r="AO11" s="116">
        <v>0</v>
      </c>
      <c r="AP11" s="115" t="s">
        <v>330</v>
      </c>
      <c r="AQ11" s="116">
        <v>0</v>
      </c>
      <c r="AR11" s="121">
        <v>24.7</v>
      </c>
      <c r="AS11" s="181">
        <v>225.70000000001022</v>
      </c>
      <c r="AT11" s="146">
        <v>0</v>
      </c>
      <c r="AU11" s="145">
        <v>0</v>
      </c>
      <c r="AV11" s="145">
        <v>0</v>
      </c>
      <c r="AW11" s="147">
        <v>0</v>
      </c>
      <c r="AX11" s="196">
        <v>0</v>
      </c>
      <c r="AY11" s="26">
        <v>225.70000000001022</v>
      </c>
    </row>
    <row r="12" spans="1:51" s="1" customFormat="1" ht="12.75">
      <c r="A12" s="162">
        <v>5</v>
      </c>
      <c r="B12" s="163" t="s">
        <v>272</v>
      </c>
      <c r="C12" s="119" t="s">
        <v>329</v>
      </c>
      <c r="D12" s="116">
        <v>0</v>
      </c>
      <c r="E12" s="115" t="s">
        <v>328</v>
      </c>
      <c r="F12" s="116">
        <v>0</v>
      </c>
      <c r="G12" s="115" t="s">
        <v>328</v>
      </c>
      <c r="H12" s="116">
        <v>0</v>
      </c>
      <c r="I12" s="115" t="s">
        <v>328</v>
      </c>
      <c r="J12" s="116">
        <v>0</v>
      </c>
      <c r="K12" s="115" t="s">
        <v>329</v>
      </c>
      <c r="L12" s="116">
        <v>0</v>
      </c>
      <c r="M12" s="144">
        <v>0</v>
      </c>
      <c r="N12" s="119" t="s">
        <v>329</v>
      </c>
      <c r="O12" s="116">
        <v>50.0000000000059</v>
      </c>
      <c r="P12" s="115" t="s">
        <v>331</v>
      </c>
      <c r="Q12" s="116">
        <v>19.000000000001272</v>
      </c>
      <c r="R12" s="115" t="s">
        <v>329</v>
      </c>
      <c r="S12" s="116">
        <v>5.000000000000382</v>
      </c>
      <c r="T12" s="115" t="s">
        <v>331</v>
      </c>
      <c r="U12" s="116">
        <v>21.000000000002384</v>
      </c>
      <c r="V12" s="115" t="s">
        <v>329</v>
      </c>
      <c r="W12" s="116">
        <v>4.999999999994687</v>
      </c>
      <c r="X12" s="115" t="s">
        <v>331</v>
      </c>
      <c r="Y12" s="116">
        <v>8.992806499463768E-13</v>
      </c>
      <c r="Z12" s="115" t="s">
        <v>330</v>
      </c>
      <c r="AA12" s="116">
        <v>0</v>
      </c>
      <c r="AB12" s="115" t="s">
        <v>331</v>
      </c>
      <c r="AC12" s="116">
        <v>1.9999999999981144</v>
      </c>
      <c r="AD12" s="115" t="s">
        <v>329</v>
      </c>
      <c r="AE12" s="116">
        <v>3.0000000000057145</v>
      </c>
      <c r="AF12" s="115" t="s">
        <v>329</v>
      </c>
      <c r="AG12" s="116">
        <v>42.000000000006565</v>
      </c>
      <c r="AH12" s="115" t="s">
        <v>329</v>
      </c>
      <c r="AI12" s="116">
        <v>20.999999999997588</v>
      </c>
      <c r="AJ12" s="115" t="s">
        <v>330</v>
      </c>
      <c r="AK12" s="116">
        <v>0</v>
      </c>
      <c r="AL12" s="115" t="s">
        <v>330</v>
      </c>
      <c r="AM12" s="116">
        <v>0</v>
      </c>
      <c r="AN12" s="115" t="s">
        <v>330</v>
      </c>
      <c r="AO12" s="116">
        <v>0</v>
      </c>
      <c r="AP12" s="115" t="s">
        <v>330</v>
      </c>
      <c r="AQ12" s="116">
        <v>0</v>
      </c>
      <c r="AR12" s="121">
        <v>25.6</v>
      </c>
      <c r="AS12" s="181">
        <v>193.6000000000135</v>
      </c>
      <c r="AT12" s="146">
        <v>0</v>
      </c>
      <c r="AU12" s="145">
        <v>0</v>
      </c>
      <c r="AV12" s="145">
        <v>0</v>
      </c>
      <c r="AW12" s="147">
        <v>0</v>
      </c>
      <c r="AX12" s="196">
        <v>0</v>
      </c>
      <c r="AY12" s="26">
        <v>193.6000000000135</v>
      </c>
    </row>
    <row r="13" spans="1:51" s="1" customFormat="1" ht="12.75">
      <c r="A13" s="162">
        <v>6</v>
      </c>
      <c r="B13" s="163" t="s">
        <v>274</v>
      </c>
      <c r="C13" s="119" t="s">
        <v>331</v>
      </c>
      <c r="D13" s="116">
        <v>59.99999999999979</v>
      </c>
      <c r="E13" s="115" t="s">
        <v>328</v>
      </c>
      <c r="F13" s="116">
        <v>0</v>
      </c>
      <c r="G13" s="115" t="s">
        <v>328</v>
      </c>
      <c r="H13" s="116">
        <v>0</v>
      </c>
      <c r="I13" s="115" t="s">
        <v>329</v>
      </c>
      <c r="J13" s="116">
        <v>69.99999999999974</v>
      </c>
      <c r="K13" s="115" t="s">
        <v>329</v>
      </c>
      <c r="L13" s="116">
        <v>0</v>
      </c>
      <c r="M13" s="144">
        <v>130</v>
      </c>
      <c r="N13" s="119" t="s">
        <v>329</v>
      </c>
      <c r="O13" s="116">
        <v>29.999999999999574</v>
      </c>
      <c r="P13" s="115" t="s">
        <v>329</v>
      </c>
      <c r="Q13" s="116">
        <v>379.999999999994</v>
      </c>
      <c r="R13" s="115" t="s">
        <v>329</v>
      </c>
      <c r="S13" s="116">
        <v>533.9999999999935</v>
      </c>
      <c r="T13" s="115" t="s">
        <v>329</v>
      </c>
      <c r="U13" s="116">
        <v>394.9999999999987</v>
      </c>
      <c r="V13" s="115" t="s">
        <v>329</v>
      </c>
      <c r="W13" s="116">
        <v>821.9999999999945</v>
      </c>
      <c r="X13" s="115" t="s">
        <v>329</v>
      </c>
      <c r="Y13" s="116">
        <v>819.0000000000025</v>
      </c>
      <c r="Z13" s="115" t="s">
        <v>330</v>
      </c>
      <c r="AA13" s="116">
        <v>0</v>
      </c>
      <c r="AB13" s="115" t="s">
        <v>329</v>
      </c>
      <c r="AC13" s="116">
        <v>639.9999999999968</v>
      </c>
      <c r="AD13" s="115" t="s">
        <v>329</v>
      </c>
      <c r="AE13" s="116">
        <v>31.0000000000069</v>
      </c>
      <c r="AF13" s="115" t="s">
        <v>329</v>
      </c>
      <c r="AG13" s="116">
        <v>42.000000000006565</v>
      </c>
      <c r="AH13" s="115" t="s">
        <v>331</v>
      </c>
      <c r="AI13" s="116">
        <v>54.999999999991914</v>
      </c>
      <c r="AJ13" s="115" t="s">
        <v>330</v>
      </c>
      <c r="AK13" s="116">
        <v>0</v>
      </c>
      <c r="AL13" s="115" t="s">
        <v>330</v>
      </c>
      <c r="AM13" s="116">
        <v>0</v>
      </c>
      <c r="AN13" s="115" t="s">
        <v>330</v>
      </c>
      <c r="AO13" s="116">
        <v>0</v>
      </c>
      <c r="AP13" s="115" t="s">
        <v>330</v>
      </c>
      <c r="AQ13" s="116">
        <v>0</v>
      </c>
      <c r="AR13" s="121">
        <v>31.3</v>
      </c>
      <c r="AS13" s="181">
        <v>3779.299999999985</v>
      </c>
      <c r="AT13" s="146">
        <v>0</v>
      </c>
      <c r="AU13" s="145">
        <v>0</v>
      </c>
      <c r="AV13" s="145">
        <v>0</v>
      </c>
      <c r="AW13" s="147">
        <v>0</v>
      </c>
      <c r="AX13" s="196">
        <v>0</v>
      </c>
      <c r="AY13" s="26">
        <v>3909.2999999999847</v>
      </c>
    </row>
    <row r="14" spans="1:51" s="1" customFormat="1" ht="12.75">
      <c r="A14" s="162">
        <v>7</v>
      </c>
      <c r="B14" s="163" t="s">
        <v>276</v>
      </c>
      <c r="C14" s="119" t="s">
        <v>328</v>
      </c>
      <c r="D14" s="116">
        <v>0</v>
      </c>
      <c r="E14" s="115" t="s">
        <v>328</v>
      </c>
      <c r="F14" s="116">
        <v>0</v>
      </c>
      <c r="G14" s="115" t="s">
        <v>328</v>
      </c>
      <c r="H14" s="116">
        <v>0</v>
      </c>
      <c r="I14" s="115" t="s">
        <v>328</v>
      </c>
      <c r="J14" s="116">
        <v>0</v>
      </c>
      <c r="K14" s="115" t="s">
        <v>329</v>
      </c>
      <c r="L14" s="116">
        <v>0</v>
      </c>
      <c r="M14" s="144">
        <v>0</v>
      </c>
      <c r="N14" s="119" t="s">
        <v>330</v>
      </c>
      <c r="O14" s="116">
        <v>0</v>
      </c>
      <c r="P14" s="115" t="s">
        <v>329</v>
      </c>
      <c r="Q14" s="116">
        <v>409.99999999999864</v>
      </c>
      <c r="R14" s="115" t="s">
        <v>329</v>
      </c>
      <c r="S14" s="116">
        <v>374</v>
      </c>
      <c r="T14" s="115" t="s">
        <v>329</v>
      </c>
      <c r="U14" s="116">
        <v>91.00000000000234</v>
      </c>
      <c r="V14" s="115" t="s">
        <v>329</v>
      </c>
      <c r="W14" s="116">
        <v>94.99999999999916</v>
      </c>
      <c r="X14" s="115" t="s">
        <v>329</v>
      </c>
      <c r="Y14" s="116">
        <v>113.99999999999773</v>
      </c>
      <c r="Z14" s="115" t="s">
        <v>330</v>
      </c>
      <c r="AA14" s="116">
        <v>0</v>
      </c>
      <c r="AB14" s="115" t="s">
        <v>329</v>
      </c>
      <c r="AC14" s="116">
        <v>152.00000000000355</v>
      </c>
      <c r="AD14" s="115" t="s">
        <v>329</v>
      </c>
      <c r="AE14" s="116">
        <v>11.00000000000057</v>
      </c>
      <c r="AF14" s="115" t="s">
        <v>329</v>
      </c>
      <c r="AG14" s="116">
        <v>37.000000000002586</v>
      </c>
      <c r="AH14" s="115" t="s">
        <v>331</v>
      </c>
      <c r="AI14" s="116">
        <v>120.99999999999264</v>
      </c>
      <c r="AJ14" s="115" t="s">
        <v>330</v>
      </c>
      <c r="AK14" s="116">
        <v>0</v>
      </c>
      <c r="AL14" s="115" t="s">
        <v>330</v>
      </c>
      <c r="AM14" s="116">
        <v>0</v>
      </c>
      <c r="AN14" s="115" t="s">
        <v>330</v>
      </c>
      <c r="AO14" s="116">
        <v>0</v>
      </c>
      <c r="AP14" s="115" t="s">
        <v>330</v>
      </c>
      <c r="AQ14" s="116">
        <v>0</v>
      </c>
      <c r="AR14" s="121">
        <v>22.7</v>
      </c>
      <c r="AS14" s="181">
        <v>1427.7</v>
      </c>
      <c r="AT14" s="146">
        <v>0</v>
      </c>
      <c r="AU14" s="145">
        <v>0</v>
      </c>
      <c r="AV14" s="145">
        <v>0</v>
      </c>
      <c r="AW14" s="147">
        <v>0</v>
      </c>
      <c r="AX14" s="196">
        <v>0</v>
      </c>
      <c r="AY14" s="26">
        <v>1427.7</v>
      </c>
    </row>
    <row r="15" spans="1:51" s="1" customFormat="1" ht="12.75">
      <c r="A15" s="162">
        <v>8</v>
      </c>
      <c r="B15" s="163" t="s">
        <v>278</v>
      </c>
      <c r="C15" s="119" t="s">
        <v>328</v>
      </c>
      <c r="D15" s="116">
        <v>0</v>
      </c>
      <c r="E15" s="115" t="s">
        <v>328</v>
      </c>
      <c r="F15" s="116">
        <v>0</v>
      </c>
      <c r="G15" s="115" t="s">
        <v>328</v>
      </c>
      <c r="H15" s="116">
        <v>0</v>
      </c>
      <c r="I15" s="115" t="s">
        <v>328</v>
      </c>
      <c r="J15" s="116">
        <v>0</v>
      </c>
      <c r="K15" s="115" t="s">
        <v>329</v>
      </c>
      <c r="L15" s="116">
        <v>0</v>
      </c>
      <c r="M15" s="144">
        <v>0</v>
      </c>
      <c r="N15" s="119" t="s">
        <v>329</v>
      </c>
      <c r="O15" s="116">
        <v>326.99999999999807</v>
      </c>
      <c r="P15" s="115" t="s">
        <v>329</v>
      </c>
      <c r="Q15" s="116">
        <v>97.00000000000088</v>
      </c>
      <c r="R15" s="115" t="s">
        <v>329</v>
      </c>
      <c r="S15" s="116">
        <v>223.99999999999625</v>
      </c>
      <c r="T15" s="115" t="s">
        <v>329</v>
      </c>
      <c r="U15" s="116">
        <v>63.999999999998124</v>
      </c>
      <c r="V15" s="115" t="s">
        <v>329</v>
      </c>
      <c r="W15" s="116">
        <v>247.99999999999432</v>
      </c>
      <c r="X15" s="115" t="s">
        <v>329</v>
      </c>
      <c r="Y15" s="116">
        <v>249</v>
      </c>
      <c r="Z15" s="115" t="s">
        <v>330</v>
      </c>
      <c r="AA15" s="116">
        <v>0</v>
      </c>
      <c r="AB15" s="115" t="s">
        <v>331</v>
      </c>
      <c r="AC15" s="116">
        <v>48.99999999999907</v>
      </c>
      <c r="AD15" s="115" t="s">
        <v>331</v>
      </c>
      <c r="AE15" s="116">
        <v>33.99999999999687</v>
      </c>
      <c r="AF15" s="115" t="s">
        <v>329</v>
      </c>
      <c r="AG15" s="116">
        <v>11.000000000004917</v>
      </c>
      <c r="AH15" s="115" t="s">
        <v>331</v>
      </c>
      <c r="AI15" s="116">
        <v>4.999999999990489</v>
      </c>
      <c r="AJ15" s="115" t="s">
        <v>330</v>
      </c>
      <c r="AK15" s="116">
        <v>0</v>
      </c>
      <c r="AL15" s="115" t="s">
        <v>330</v>
      </c>
      <c r="AM15" s="116">
        <v>0</v>
      </c>
      <c r="AN15" s="115" t="s">
        <v>330</v>
      </c>
      <c r="AO15" s="116">
        <v>0</v>
      </c>
      <c r="AP15" s="115" t="s">
        <v>330</v>
      </c>
      <c r="AQ15" s="116">
        <v>0</v>
      </c>
      <c r="AR15" s="121">
        <v>29.1</v>
      </c>
      <c r="AS15" s="181">
        <v>1337.0999999999788</v>
      </c>
      <c r="AT15" s="146">
        <v>0</v>
      </c>
      <c r="AU15" s="145">
        <v>0</v>
      </c>
      <c r="AV15" s="145">
        <v>0</v>
      </c>
      <c r="AW15" s="147">
        <v>0</v>
      </c>
      <c r="AX15" s="196">
        <v>0</v>
      </c>
      <c r="AY15" s="26">
        <v>1337.0999999999788</v>
      </c>
    </row>
    <row r="16" spans="1:51" s="1" customFormat="1" ht="12.75">
      <c r="A16" s="162">
        <v>9</v>
      </c>
      <c r="B16" s="163" t="s">
        <v>280</v>
      </c>
      <c r="C16" s="119" t="s">
        <v>329</v>
      </c>
      <c r="D16" s="116">
        <v>39.99999999999986</v>
      </c>
      <c r="E16" s="115" t="s">
        <v>328</v>
      </c>
      <c r="F16" s="116">
        <v>0</v>
      </c>
      <c r="G16" s="115" t="s">
        <v>328</v>
      </c>
      <c r="H16" s="116">
        <v>0</v>
      </c>
      <c r="I16" s="115" t="s">
        <v>328</v>
      </c>
      <c r="J16" s="116">
        <v>0</v>
      </c>
      <c r="K16" s="115" t="s">
        <v>329</v>
      </c>
      <c r="L16" s="116">
        <v>0</v>
      </c>
      <c r="M16" s="144">
        <v>39.99999999999986</v>
      </c>
      <c r="N16" s="119" t="s">
        <v>329</v>
      </c>
      <c r="O16" s="116">
        <v>21.999999999995126</v>
      </c>
      <c r="P16" s="115" t="s">
        <v>331</v>
      </c>
      <c r="Q16" s="116">
        <v>9.999999999999865</v>
      </c>
      <c r="R16" s="115" t="s">
        <v>331</v>
      </c>
      <c r="S16" s="116">
        <v>1.9999999999975149</v>
      </c>
      <c r="T16" s="115" t="s">
        <v>331</v>
      </c>
      <c r="U16" s="116">
        <v>34.999999999998174</v>
      </c>
      <c r="V16" s="115" t="s">
        <v>331</v>
      </c>
      <c r="W16" s="116">
        <v>18.999999999999474</v>
      </c>
      <c r="X16" s="115" t="s">
        <v>331</v>
      </c>
      <c r="Y16" s="116">
        <v>3.999999999998327</v>
      </c>
      <c r="Z16" s="115" t="s">
        <v>330</v>
      </c>
      <c r="AA16" s="116">
        <v>0</v>
      </c>
      <c r="AB16" s="115" t="e">
        <v>#VALUE!</v>
      </c>
      <c r="AC16" s="116">
        <v>1800</v>
      </c>
      <c r="AD16" s="115" t="s">
        <v>329</v>
      </c>
      <c r="AE16" s="116">
        <v>10.000000000003611</v>
      </c>
      <c r="AF16" s="115" t="s">
        <v>329</v>
      </c>
      <c r="AG16" s="116">
        <v>16.000000000008896</v>
      </c>
      <c r="AH16" s="115" t="s">
        <v>331</v>
      </c>
      <c r="AI16" s="116">
        <v>62.99999999999636</v>
      </c>
      <c r="AJ16" s="115" t="s">
        <v>330</v>
      </c>
      <c r="AK16" s="116">
        <v>0</v>
      </c>
      <c r="AL16" s="115" t="s">
        <v>330</v>
      </c>
      <c r="AM16" s="116">
        <v>0</v>
      </c>
      <c r="AN16" s="115" t="s">
        <v>330</v>
      </c>
      <c r="AO16" s="116">
        <v>0</v>
      </c>
      <c r="AP16" s="115" t="s">
        <v>330</v>
      </c>
      <c r="AQ16" s="116">
        <v>0</v>
      </c>
      <c r="AR16" s="121">
        <v>25.7</v>
      </c>
      <c r="AS16" s="181">
        <v>2006.7</v>
      </c>
      <c r="AT16" s="146">
        <v>0</v>
      </c>
      <c r="AU16" s="145">
        <v>0</v>
      </c>
      <c r="AV16" s="145">
        <v>0</v>
      </c>
      <c r="AW16" s="147">
        <v>0</v>
      </c>
      <c r="AX16" s="196">
        <v>0</v>
      </c>
      <c r="AY16" s="26">
        <v>2046.7</v>
      </c>
    </row>
    <row r="17" spans="1:51" s="1" customFormat="1" ht="12.75">
      <c r="A17" s="162">
        <v>10</v>
      </c>
      <c r="B17" s="163" t="s">
        <v>282</v>
      </c>
      <c r="C17" s="119" t="s">
        <v>331</v>
      </c>
      <c r="D17" s="116">
        <v>59.99999999999979</v>
      </c>
      <c r="E17" s="115" t="s">
        <v>328</v>
      </c>
      <c r="F17" s="116">
        <v>0</v>
      </c>
      <c r="G17" s="115" t="s">
        <v>328</v>
      </c>
      <c r="H17" s="116">
        <v>0</v>
      </c>
      <c r="I17" s="115" t="s">
        <v>328</v>
      </c>
      <c r="J17" s="116">
        <v>0</v>
      </c>
      <c r="K17" s="115" t="s">
        <v>329</v>
      </c>
      <c r="L17" s="116">
        <v>0</v>
      </c>
      <c r="M17" s="144">
        <v>59.99999999999979</v>
      </c>
      <c r="N17" s="119" t="s">
        <v>329</v>
      </c>
      <c r="O17" s="116">
        <v>25.99999999999735</v>
      </c>
      <c r="P17" s="115" t="s">
        <v>329</v>
      </c>
      <c r="Q17" s="116">
        <v>221.99999999999483</v>
      </c>
      <c r="R17" s="115" t="s">
        <v>329</v>
      </c>
      <c r="S17" s="116">
        <v>213.0000000000009</v>
      </c>
      <c r="T17" s="115" t="s">
        <v>329</v>
      </c>
      <c r="U17" s="116">
        <v>145.0000000000012</v>
      </c>
      <c r="V17" s="115" t="s">
        <v>329</v>
      </c>
      <c r="W17" s="116">
        <v>164</v>
      </c>
      <c r="X17" s="115" t="s">
        <v>329</v>
      </c>
      <c r="Y17" s="116">
        <v>192.9999999999973</v>
      </c>
      <c r="Z17" s="115" t="s">
        <v>330</v>
      </c>
      <c r="AA17" s="116">
        <v>0</v>
      </c>
      <c r="AB17" s="115" t="s">
        <v>329</v>
      </c>
      <c r="AC17" s="116">
        <v>194.9999999999975</v>
      </c>
      <c r="AD17" s="115" t="s">
        <v>331</v>
      </c>
      <c r="AE17" s="116">
        <v>78.99999999999432</v>
      </c>
      <c r="AF17" s="115" t="s">
        <v>331</v>
      </c>
      <c r="AG17" s="116">
        <v>43.99999999999089</v>
      </c>
      <c r="AH17" s="115" t="s">
        <v>331</v>
      </c>
      <c r="AI17" s="116">
        <v>110.99999999999427</v>
      </c>
      <c r="AJ17" s="115" t="s">
        <v>330</v>
      </c>
      <c r="AK17" s="116">
        <v>0</v>
      </c>
      <c r="AL17" s="115" t="s">
        <v>330</v>
      </c>
      <c r="AM17" s="116">
        <v>0</v>
      </c>
      <c r="AN17" s="115" t="s">
        <v>330</v>
      </c>
      <c r="AO17" s="116">
        <v>0</v>
      </c>
      <c r="AP17" s="115" t="s">
        <v>330</v>
      </c>
      <c r="AQ17" s="116">
        <v>0</v>
      </c>
      <c r="AR17" s="121">
        <v>29</v>
      </c>
      <c r="AS17" s="181">
        <v>1420.9999999999688</v>
      </c>
      <c r="AT17" s="146">
        <v>0</v>
      </c>
      <c r="AU17" s="145">
        <v>0</v>
      </c>
      <c r="AV17" s="145">
        <v>0</v>
      </c>
      <c r="AW17" s="147">
        <v>0</v>
      </c>
      <c r="AX17" s="196">
        <v>0</v>
      </c>
      <c r="AY17" s="26">
        <v>1480.9999999999686</v>
      </c>
    </row>
    <row r="18" spans="1:51" s="1" customFormat="1" ht="12.75">
      <c r="A18" s="162">
        <v>11</v>
      </c>
      <c r="B18" s="163" t="s">
        <v>284</v>
      </c>
      <c r="C18" s="119" t="s">
        <v>328</v>
      </c>
      <c r="D18" s="116">
        <v>0</v>
      </c>
      <c r="E18" s="115" t="s">
        <v>328</v>
      </c>
      <c r="F18" s="116">
        <v>0</v>
      </c>
      <c r="G18" s="115" t="s">
        <v>328</v>
      </c>
      <c r="H18" s="116">
        <v>0</v>
      </c>
      <c r="I18" s="115" t="s">
        <v>328</v>
      </c>
      <c r="J18" s="116">
        <v>0</v>
      </c>
      <c r="K18" s="115" t="s">
        <v>329</v>
      </c>
      <c r="L18" s="116">
        <v>0</v>
      </c>
      <c r="M18" s="144">
        <v>0</v>
      </c>
      <c r="N18" s="119" t="s">
        <v>330</v>
      </c>
      <c r="O18" s="116">
        <v>0</v>
      </c>
      <c r="P18" s="115" t="s">
        <v>329</v>
      </c>
      <c r="Q18" s="116">
        <v>329.0000000000052</v>
      </c>
      <c r="R18" s="115" t="s">
        <v>329</v>
      </c>
      <c r="S18" s="116">
        <v>415.99999999999744</v>
      </c>
      <c r="T18" s="115" t="e">
        <v>#VALUE!</v>
      </c>
      <c r="U18" s="116">
        <v>1800</v>
      </c>
      <c r="V18" s="115" t="s">
        <v>329</v>
      </c>
      <c r="W18" s="116">
        <v>290.99999999999784</v>
      </c>
      <c r="X18" s="115" t="s">
        <v>329</v>
      </c>
      <c r="Y18" s="116">
        <v>306.9999999999959</v>
      </c>
      <c r="Z18" s="115" t="s">
        <v>330</v>
      </c>
      <c r="AA18" s="116">
        <v>0</v>
      </c>
      <c r="AB18" s="115" t="s">
        <v>329</v>
      </c>
      <c r="AC18" s="116">
        <v>188</v>
      </c>
      <c r="AD18" s="115" t="s">
        <v>331</v>
      </c>
      <c r="AE18" s="116">
        <v>129.9999999999927</v>
      </c>
      <c r="AF18" s="115" t="s">
        <v>331</v>
      </c>
      <c r="AG18" s="116">
        <v>99.99999999999325</v>
      </c>
      <c r="AH18" s="115" t="s">
        <v>331</v>
      </c>
      <c r="AI18" s="116">
        <v>163.99999999999616</v>
      </c>
      <c r="AJ18" s="115" t="s">
        <v>330</v>
      </c>
      <c r="AK18" s="116">
        <v>0</v>
      </c>
      <c r="AL18" s="115" t="s">
        <v>330</v>
      </c>
      <c r="AM18" s="116">
        <v>0</v>
      </c>
      <c r="AN18" s="115" t="s">
        <v>330</v>
      </c>
      <c r="AO18" s="116">
        <v>0</v>
      </c>
      <c r="AP18" s="115" t="s">
        <v>330</v>
      </c>
      <c r="AQ18" s="116">
        <v>0</v>
      </c>
      <c r="AR18" s="121">
        <v>23.5</v>
      </c>
      <c r="AS18" s="181">
        <v>3748.4999999999777</v>
      </c>
      <c r="AT18" s="146">
        <v>0</v>
      </c>
      <c r="AU18" s="145">
        <v>0</v>
      </c>
      <c r="AV18" s="145">
        <v>0</v>
      </c>
      <c r="AW18" s="147">
        <v>0</v>
      </c>
      <c r="AX18" s="196">
        <v>0</v>
      </c>
      <c r="AY18" s="26">
        <v>3748.4999999999777</v>
      </c>
    </row>
    <row r="19" spans="1:51" s="1" customFormat="1" ht="12.75">
      <c r="A19" s="162">
        <v>12</v>
      </c>
      <c r="B19" s="163" t="s">
        <v>286</v>
      </c>
      <c r="C19" s="119" t="s">
        <v>328</v>
      </c>
      <c r="D19" s="116">
        <v>0</v>
      </c>
      <c r="E19" s="115" t="s">
        <v>328</v>
      </c>
      <c r="F19" s="116">
        <v>0</v>
      </c>
      <c r="G19" s="115" t="s">
        <v>328</v>
      </c>
      <c r="H19" s="116">
        <v>0</v>
      </c>
      <c r="I19" s="115" t="s">
        <v>328</v>
      </c>
      <c r="J19" s="116">
        <v>0</v>
      </c>
      <c r="K19" s="115" t="s">
        <v>329</v>
      </c>
      <c r="L19" s="116">
        <v>0</v>
      </c>
      <c r="M19" s="144">
        <v>0</v>
      </c>
      <c r="N19" s="119" t="s">
        <v>330</v>
      </c>
      <c r="O19" s="116">
        <v>0</v>
      </c>
      <c r="P19" s="115" t="s">
        <v>329</v>
      </c>
      <c r="Q19" s="116">
        <v>40.000000000001556</v>
      </c>
      <c r="R19" s="115" t="s">
        <v>329</v>
      </c>
      <c r="S19" s="116">
        <v>34.99999999999548</v>
      </c>
      <c r="T19" s="115" t="s">
        <v>331</v>
      </c>
      <c r="U19" s="116">
        <v>28.99999999999724</v>
      </c>
      <c r="V19" s="115" t="s">
        <v>331</v>
      </c>
      <c r="W19" s="116">
        <v>15.999999999999003</v>
      </c>
      <c r="X19" s="115" t="s">
        <v>331</v>
      </c>
      <c r="Y19" s="116">
        <v>3.999999999998327</v>
      </c>
      <c r="Z19" s="115" t="s">
        <v>330</v>
      </c>
      <c r="AA19" s="116">
        <v>0</v>
      </c>
      <c r="AB19" s="115" t="s">
        <v>329</v>
      </c>
      <c r="AC19" s="116">
        <v>92.0000000000038</v>
      </c>
      <c r="AD19" s="115" t="s">
        <v>329</v>
      </c>
      <c r="AE19" s="116">
        <v>31.0000000000069</v>
      </c>
      <c r="AF19" s="115" t="s">
        <v>329</v>
      </c>
      <c r="AG19" s="116">
        <v>48.0000000000075</v>
      </c>
      <c r="AH19" s="115" t="s">
        <v>329</v>
      </c>
      <c r="AI19" s="116">
        <v>1.000000000010448</v>
      </c>
      <c r="AJ19" s="115" t="s">
        <v>330</v>
      </c>
      <c r="AK19" s="116">
        <v>0</v>
      </c>
      <c r="AL19" s="115" t="s">
        <v>330</v>
      </c>
      <c r="AM19" s="116">
        <v>0</v>
      </c>
      <c r="AN19" s="115" t="s">
        <v>330</v>
      </c>
      <c r="AO19" s="116">
        <v>0</v>
      </c>
      <c r="AP19" s="115" t="s">
        <v>330</v>
      </c>
      <c r="AQ19" s="116">
        <v>0</v>
      </c>
      <c r="AR19" s="121">
        <v>25.6</v>
      </c>
      <c r="AS19" s="181">
        <v>321.60000000002026</v>
      </c>
      <c r="AT19" s="146">
        <v>0</v>
      </c>
      <c r="AU19" s="145">
        <v>0</v>
      </c>
      <c r="AV19" s="145">
        <v>0</v>
      </c>
      <c r="AW19" s="147">
        <v>0</v>
      </c>
      <c r="AX19" s="196">
        <v>0</v>
      </c>
      <c r="AY19" s="26">
        <v>321.60000000002026</v>
      </c>
    </row>
    <row r="20" spans="1:51" s="1" customFormat="1" ht="12.75">
      <c r="A20" s="162">
        <v>14</v>
      </c>
      <c r="B20" s="163" t="s">
        <v>288</v>
      </c>
      <c r="C20" s="119" t="s">
        <v>328</v>
      </c>
      <c r="D20" s="116">
        <v>0</v>
      </c>
      <c r="E20" s="115" t="s">
        <v>328</v>
      </c>
      <c r="F20" s="116">
        <v>0</v>
      </c>
      <c r="G20" s="115" t="s">
        <v>328</v>
      </c>
      <c r="H20" s="116">
        <v>0</v>
      </c>
      <c r="I20" s="115" t="s">
        <v>329</v>
      </c>
      <c r="J20" s="116">
        <v>9.999999999999964</v>
      </c>
      <c r="K20" s="115" t="s">
        <v>329</v>
      </c>
      <c r="L20" s="116">
        <v>0</v>
      </c>
      <c r="M20" s="144">
        <v>9.999999999999964</v>
      </c>
      <c r="N20" s="119" t="s">
        <v>329</v>
      </c>
      <c r="O20" s="116">
        <v>4.000000000001906</v>
      </c>
      <c r="P20" s="115" t="s">
        <v>329</v>
      </c>
      <c r="Q20" s="116">
        <v>109.00000000000276</v>
      </c>
      <c r="R20" s="115" t="s">
        <v>329</v>
      </c>
      <c r="S20" s="116">
        <v>52.999999999998295</v>
      </c>
      <c r="T20" s="115" t="s">
        <v>331</v>
      </c>
      <c r="U20" s="116">
        <v>85.99999999999655</v>
      </c>
      <c r="V20" s="115" t="s">
        <v>329</v>
      </c>
      <c r="W20" s="116">
        <v>346.00000000000324</v>
      </c>
      <c r="X20" s="115" t="s">
        <v>329</v>
      </c>
      <c r="Y20" s="116">
        <v>341.999999999995</v>
      </c>
      <c r="Z20" s="115" t="s">
        <v>330</v>
      </c>
      <c r="AA20" s="116">
        <v>0</v>
      </c>
      <c r="AB20" s="115" t="s">
        <v>329</v>
      </c>
      <c r="AC20" s="116">
        <v>288.00000000000244</v>
      </c>
      <c r="AD20" s="115" t="s">
        <v>331</v>
      </c>
      <c r="AE20" s="116">
        <v>24.999999999995463</v>
      </c>
      <c r="AF20" s="115" t="s">
        <v>331</v>
      </c>
      <c r="AG20" s="116">
        <v>11.999999999992284</v>
      </c>
      <c r="AH20" s="115" t="s">
        <v>331</v>
      </c>
      <c r="AI20" s="116">
        <v>95.99999999999193</v>
      </c>
      <c r="AJ20" s="115" t="s">
        <v>330</v>
      </c>
      <c r="AK20" s="116">
        <v>0</v>
      </c>
      <c r="AL20" s="115" t="s">
        <v>330</v>
      </c>
      <c r="AM20" s="116">
        <v>0</v>
      </c>
      <c r="AN20" s="115" t="s">
        <v>330</v>
      </c>
      <c r="AO20" s="116">
        <v>0</v>
      </c>
      <c r="AP20" s="115" t="s">
        <v>330</v>
      </c>
      <c r="AQ20" s="116">
        <v>0</v>
      </c>
      <c r="AR20" s="121">
        <v>26.2</v>
      </c>
      <c r="AS20" s="181">
        <v>1387.1999999999798</v>
      </c>
      <c r="AT20" s="146">
        <v>0</v>
      </c>
      <c r="AU20" s="145">
        <v>0</v>
      </c>
      <c r="AV20" s="145">
        <v>0</v>
      </c>
      <c r="AW20" s="147">
        <v>0</v>
      </c>
      <c r="AX20" s="196">
        <v>0</v>
      </c>
      <c r="AY20" s="26">
        <v>1397.1999999999798</v>
      </c>
    </row>
    <row r="21" spans="1:51" s="1" customFormat="1" ht="12.75">
      <c r="A21" s="162">
        <v>15</v>
      </c>
      <c r="B21" s="163" t="s">
        <v>290</v>
      </c>
      <c r="C21" s="119" t="s">
        <v>328</v>
      </c>
      <c r="D21" s="116">
        <v>0</v>
      </c>
      <c r="E21" s="115" t="s">
        <v>328</v>
      </c>
      <c r="F21" s="116">
        <v>0</v>
      </c>
      <c r="G21" s="115" t="s">
        <v>328</v>
      </c>
      <c r="H21" s="116">
        <v>0</v>
      </c>
      <c r="I21" s="115" t="s">
        <v>331</v>
      </c>
      <c r="J21" s="116">
        <v>120</v>
      </c>
      <c r="K21" s="115" t="s">
        <v>329</v>
      </c>
      <c r="L21" s="116">
        <v>0</v>
      </c>
      <c r="M21" s="144">
        <v>120</v>
      </c>
      <c r="N21" s="119" t="s">
        <v>329</v>
      </c>
      <c r="O21" s="116">
        <v>46.999999999995836</v>
      </c>
      <c r="P21" s="115" t="s">
        <v>329</v>
      </c>
      <c r="Q21" s="116">
        <v>95.00000000000696</v>
      </c>
      <c r="R21" s="115" t="s">
        <v>329</v>
      </c>
      <c r="S21" s="116">
        <v>96.00000000000182</v>
      </c>
      <c r="T21" s="115" t="s">
        <v>329</v>
      </c>
      <c r="U21" s="116">
        <v>235.00000000000566</v>
      </c>
      <c r="V21" s="115" t="s">
        <v>329</v>
      </c>
      <c r="W21" s="116">
        <v>231.999999999995</v>
      </c>
      <c r="X21" s="115" t="s">
        <v>329</v>
      </c>
      <c r="Y21" s="116">
        <v>251.00000000000315</v>
      </c>
      <c r="Z21" s="115" t="s">
        <v>330</v>
      </c>
      <c r="AA21" s="116">
        <v>0</v>
      </c>
      <c r="AB21" s="115" t="s">
        <v>329</v>
      </c>
      <c r="AC21" s="116">
        <v>80.99999999999888</v>
      </c>
      <c r="AD21" s="115" t="s">
        <v>331</v>
      </c>
      <c r="AE21" s="116">
        <v>168.9999999999892</v>
      </c>
      <c r="AF21" s="115" t="s">
        <v>331</v>
      </c>
      <c r="AG21" s="116">
        <v>155.99999999999562</v>
      </c>
      <c r="AH21" s="115" t="s">
        <v>331</v>
      </c>
      <c r="AI21" s="116">
        <v>97.99999999999544</v>
      </c>
      <c r="AJ21" s="115" t="s">
        <v>330</v>
      </c>
      <c r="AK21" s="116">
        <v>0</v>
      </c>
      <c r="AL21" s="115" t="s">
        <v>330</v>
      </c>
      <c r="AM21" s="116">
        <v>0</v>
      </c>
      <c r="AN21" s="115" t="s">
        <v>330</v>
      </c>
      <c r="AO21" s="116">
        <v>0</v>
      </c>
      <c r="AP21" s="115" t="s">
        <v>330</v>
      </c>
      <c r="AQ21" s="116">
        <v>0</v>
      </c>
      <c r="AR21" s="121">
        <v>29.8</v>
      </c>
      <c r="AS21" s="181">
        <v>1489.7999999999877</v>
      </c>
      <c r="AT21" s="146">
        <v>0</v>
      </c>
      <c r="AU21" s="145">
        <v>0</v>
      </c>
      <c r="AV21" s="145">
        <v>0</v>
      </c>
      <c r="AW21" s="147">
        <v>0</v>
      </c>
      <c r="AX21" s="196">
        <v>0</v>
      </c>
      <c r="AY21" s="26">
        <v>1609.7999999999872</v>
      </c>
    </row>
    <row r="22" spans="1:51" s="1" customFormat="1" ht="12.75">
      <c r="A22" s="162">
        <v>16</v>
      </c>
      <c r="B22" s="163" t="s">
        <v>292</v>
      </c>
      <c r="C22" s="119" t="s">
        <v>329</v>
      </c>
      <c r="D22" s="116">
        <v>9.999999999999964</v>
      </c>
      <c r="E22" s="115" t="s">
        <v>328</v>
      </c>
      <c r="F22" s="116">
        <v>0</v>
      </c>
      <c r="G22" s="115" t="s">
        <v>328</v>
      </c>
      <c r="H22" s="116">
        <v>0</v>
      </c>
      <c r="I22" s="115" t="s">
        <v>329</v>
      </c>
      <c r="J22" s="116">
        <v>29.999999999999893</v>
      </c>
      <c r="K22" s="115" t="s">
        <v>329</v>
      </c>
      <c r="L22" s="116">
        <v>0</v>
      </c>
      <c r="M22" s="144">
        <v>39.99999999999986</v>
      </c>
      <c r="N22" s="119" t="s">
        <v>329</v>
      </c>
      <c r="O22" s="116">
        <v>51.99999999999502</v>
      </c>
      <c r="P22" s="115" t="s">
        <v>329</v>
      </c>
      <c r="Q22" s="116">
        <v>548.999999999998</v>
      </c>
      <c r="R22" s="115" t="s">
        <v>329</v>
      </c>
      <c r="S22" s="116">
        <v>555.0000000000064</v>
      </c>
      <c r="T22" s="115" t="s">
        <v>329</v>
      </c>
      <c r="U22" s="116">
        <v>564.0000000000027</v>
      </c>
      <c r="V22" s="115" t="s">
        <v>329</v>
      </c>
      <c r="W22" s="116">
        <v>571</v>
      </c>
      <c r="X22" s="115" t="s">
        <v>329</v>
      </c>
      <c r="Y22" s="116">
        <v>583.9999999999977</v>
      </c>
      <c r="Z22" s="115" t="s">
        <v>330</v>
      </c>
      <c r="AA22" s="116">
        <v>0</v>
      </c>
      <c r="AB22" s="115" t="s">
        <v>329</v>
      </c>
      <c r="AC22" s="116">
        <v>362.0000000000076</v>
      </c>
      <c r="AD22" s="115" t="s">
        <v>331</v>
      </c>
      <c r="AE22" s="116">
        <v>214.00000000000583</v>
      </c>
      <c r="AF22" s="115" t="s">
        <v>331</v>
      </c>
      <c r="AG22" s="116">
        <v>176.00000000000193</v>
      </c>
      <c r="AH22" s="115" t="s">
        <v>331</v>
      </c>
      <c r="AI22" s="116">
        <v>142.0000000000055</v>
      </c>
      <c r="AJ22" s="115" t="s">
        <v>330</v>
      </c>
      <c r="AK22" s="116">
        <v>0</v>
      </c>
      <c r="AL22" s="115" t="s">
        <v>330</v>
      </c>
      <c r="AM22" s="116">
        <v>0</v>
      </c>
      <c r="AN22" s="115" t="s">
        <v>330</v>
      </c>
      <c r="AO22" s="116">
        <v>0</v>
      </c>
      <c r="AP22" s="115" t="s">
        <v>330</v>
      </c>
      <c r="AQ22" s="116">
        <v>0</v>
      </c>
      <c r="AR22" s="121">
        <v>28.3</v>
      </c>
      <c r="AS22" s="181">
        <v>3797.3000000000206</v>
      </c>
      <c r="AT22" s="146">
        <v>0</v>
      </c>
      <c r="AU22" s="145">
        <v>0</v>
      </c>
      <c r="AV22" s="145">
        <v>0</v>
      </c>
      <c r="AW22" s="147">
        <v>0</v>
      </c>
      <c r="AX22" s="196">
        <v>0</v>
      </c>
      <c r="AY22" s="26">
        <v>3837.3000000000206</v>
      </c>
    </row>
    <row r="23" spans="1:51" s="1" customFormat="1" ht="12.75">
      <c r="A23" s="162">
        <v>17</v>
      </c>
      <c r="B23" s="163" t="s">
        <v>294</v>
      </c>
      <c r="C23" s="119" t="s">
        <v>329</v>
      </c>
      <c r="D23" s="116">
        <v>30.000000000000693</v>
      </c>
      <c r="E23" s="115" t="s">
        <v>328</v>
      </c>
      <c r="F23" s="116">
        <v>0</v>
      </c>
      <c r="G23" s="115" t="s">
        <v>328</v>
      </c>
      <c r="H23" s="116">
        <v>0</v>
      </c>
      <c r="I23" s="115" t="s">
        <v>329</v>
      </c>
      <c r="J23" s="116">
        <v>360.00000000000193</v>
      </c>
      <c r="K23" s="115" t="s">
        <v>329</v>
      </c>
      <c r="L23" s="116">
        <v>0</v>
      </c>
      <c r="M23" s="144">
        <v>390.0000000000026</v>
      </c>
      <c r="N23" s="119" t="s">
        <v>329</v>
      </c>
      <c r="O23" s="116">
        <v>25.00000000000039</v>
      </c>
      <c r="P23" s="115" t="s">
        <v>329</v>
      </c>
      <c r="Q23" s="116">
        <v>2775</v>
      </c>
      <c r="R23" s="115" t="s">
        <v>331</v>
      </c>
      <c r="S23" s="116">
        <v>126.0000000000041</v>
      </c>
      <c r="T23" s="115" t="s">
        <v>329</v>
      </c>
      <c r="U23" s="116">
        <v>2589</v>
      </c>
      <c r="V23" s="115" t="s">
        <v>329</v>
      </c>
      <c r="W23" s="116">
        <v>2564</v>
      </c>
      <c r="X23" s="115" t="s">
        <v>329</v>
      </c>
      <c r="Y23" s="116">
        <v>1341.9999999999948</v>
      </c>
      <c r="Z23" s="115" t="s">
        <v>330</v>
      </c>
      <c r="AA23" s="116">
        <v>0</v>
      </c>
      <c r="AB23" s="115" t="s">
        <v>329</v>
      </c>
      <c r="AC23" s="116">
        <v>2325</v>
      </c>
      <c r="AD23" s="115" t="e">
        <v>#VALUE!</v>
      </c>
      <c r="AE23" s="116">
        <v>1800</v>
      </c>
      <c r="AF23" s="115" t="e">
        <v>#VALUE!</v>
      </c>
      <c r="AG23" s="116">
        <v>1800</v>
      </c>
      <c r="AH23" s="115" t="e">
        <v>#VALUE!</v>
      </c>
      <c r="AI23" s="116">
        <v>1800</v>
      </c>
      <c r="AJ23" s="115" t="s">
        <v>330</v>
      </c>
      <c r="AK23" s="116">
        <v>0</v>
      </c>
      <c r="AL23" s="115" t="s">
        <v>330</v>
      </c>
      <c r="AM23" s="116">
        <v>0</v>
      </c>
      <c r="AN23" s="115" t="s">
        <v>330</v>
      </c>
      <c r="AO23" s="116">
        <v>0</v>
      </c>
      <c r="AP23" s="115" t="s">
        <v>330</v>
      </c>
      <c r="AQ23" s="116">
        <v>0</v>
      </c>
      <c r="AR23" s="121">
        <v>1800</v>
      </c>
      <c r="AS23" s="181">
        <v>18946</v>
      </c>
      <c r="AT23" s="146">
        <v>0</v>
      </c>
      <c r="AU23" s="145">
        <v>0</v>
      </c>
      <c r="AV23" s="145">
        <v>0</v>
      </c>
      <c r="AW23" s="147">
        <v>0</v>
      </c>
      <c r="AX23" s="196">
        <v>0</v>
      </c>
      <c r="AY23" s="26">
        <v>19336</v>
      </c>
    </row>
    <row r="24" spans="1:51" s="1" customFormat="1" ht="12.75">
      <c r="A24" s="162">
        <v>18</v>
      </c>
      <c r="B24" s="163" t="s">
        <v>296</v>
      </c>
      <c r="C24" s="119" t="s">
        <v>331</v>
      </c>
      <c r="D24" s="116">
        <v>119.99999999999477</v>
      </c>
      <c r="E24" s="115" t="s">
        <v>331</v>
      </c>
      <c r="F24" s="116">
        <v>59.99999999999979</v>
      </c>
      <c r="G24" s="115" t="s">
        <v>329</v>
      </c>
      <c r="H24" s="116">
        <v>9.999999999999964</v>
      </c>
      <c r="I24" s="115" t="s">
        <v>328</v>
      </c>
      <c r="J24" s="116">
        <v>0</v>
      </c>
      <c r="K24" s="115" t="s">
        <v>329</v>
      </c>
      <c r="L24" s="116">
        <v>0</v>
      </c>
      <c r="M24" s="144">
        <v>189.99999999999451</v>
      </c>
      <c r="N24" s="119" t="s">
        <v>330</v>
      </c>
      <c r="O24" s="116">
        <v>0</v>
      </c>
      <c r="P24" s="115" t="s">
        <v>329</v>
      </c>
      <c r="Q24" s="116">
        <v>59.00000000000133</v>
      </c>
      <c r="R24" s="115" t="s">
        <v>329</v>
      </c>
      <c r="S24" s="116">
        <v>61.00000000000274</v>
      </c>
      <c r="T24" s="115" t="s">
        <v>329</v>
      </c>
      <c r="U24" s="116">
        <v>79.00000000000047</v>
      </c>
      <c r="V24" s="115" t="s">
        <v>329</v>
      </c>
      <c r="W24" s="116">
        <v>120</v>
      </c>
      <c r="X24" s="115" t="s">
        <v>329</v>
      </c>
      <c r="Y24" s="116">
        <v>157.9999999999982</v>
      </c>
      <c r="Z24" s="115" t="s">
        <v>330</v>
      </c>
      <c r="AA24" s="116">
        <v>0</v>
      </c>
      <c r="AB24" s="115" t="s">
        <v>329</v>
      </c>
      <c r="AC24" s="116">
        <v>86.99999999999982</v>
      </c>
      <c r="AD24" s="115" t="s">
        <v>331</v>
      </c>
      <c r="AE24" s="116">
        <v>212.99999999999926</v>
      </c>
      <c r="AF24" s="115" t="s">
        <v>331</v>
      </c>
      <c r="AG24" s="116">
        <v>192.99999999999818</v>
      </c>
      <c r="AH24" s="115" t="s">
        <v>331</v>
      </c>
      <c r="AI24" s="116">
        <v>266.9999999999995</v>
      </c>
      <c r="AJ24" s="115" t="s">
        <v>330</v>
      </c>
      <c r="AK24" s="116">
        <v>0</v>
      </c>
      <c r="AL24" s="115" t="s">
        <v>330</v>
      </c>
      <c r="AM24" s="116">
        <v>0</v>
      </c>
      <c r="AN24" s="115" t="s">
        <v>330</v>
      </c>
      <c r="AO24" s="116">
        <v>0</v>
      </c>
      <c r="AP24" s="115" t="s">
        <v>330</v>
      </c>
      <c r="AQ24" s="116">
        <v>0</v>
      </c>
      <c r="AR24" s="121">
        <v>44.4</v>
      </c>
      <c r="AS24" s="181">
        <v>1281.4</v>
      </c>
      <c r="AT24" s="146">
        <v>0</v>
      </c>
      <c r="AU24" s="145">
        <v>0</v>
      </c>
      <c r="AV24" s="145">
        <v>0</v>
      </c>
      <c r="AW24" s="147">
        <v>0</v>
      </c>
      <c r="AX24" s="196">
        <v>0</v>
      </c>
      <c r="AY24" s="26">
        <v>1471.3999999999937</v>
      </c>
    </row>
    <row r="25" spans="1:51" s="1" customFormat="1" ht="12.75">
      <c r="A25" s="162">
        <v>19</v>
      </c>
      <c r="B25" s="163" t="s">
        <v>298</v>
      </c>
      <c r="C25" s="119" t="s">
        <v>331</v>
      </c>
      <c r="D25" s="116">
        <v>59.99999999999499</v>
      </c>
      <c r="E25" s="115" t="s">
        <v>331</v>
      </c>
      <c r="F25" s="116">
        <v>59.99999999999499</v>
      </c>
      <c r="G25" s="115" t="s">
        <v>329</v>
      </c>
      <c r="H25" s="116">
        <v>9.999999999998366</v>
      </c>
      <c r="I25" s="115" t="s">
        <v>329</v>
      </c>
      <c r="J25" s="116">
        <v>19.99999999999993</v>
      </c>
      <c r="K25" s="115" t="s">
        <v>329</v>
      </c>
      <c r="L25" s="116">
        <v>0</v>
      </c>
      <c r="M25" s="144">
        <v>149.9999999999883</v>
      </c>
      <c r="N25" s="119" t="s">
        <v>330</v>
      </c>
      <c r="O25" s="116">
        <v>0</v>
      </c>
      <c r="P25" s="115" t="s">
        <v>329</v>
      </c>
      <c r="Q25" s="116">
        <v>295.00000000000307</v>
      </c>
      <c r="R25" s="115" t="s">
        <v>329</v>
      </c>
      <c r="S25" s="116">
        <v>377.9999999999979</v>
      </c>
      <c r="T25" s="115" t="s">
        <v>329</v>
      </c>
      <c r="U25" s="116">
        <v>387.00000000000387</v>
      </c>
      <c r="V25" s="115" t="s">
        <v>329</v>
      </c>
      <c r="W25" s="116">
        <v>394.9999999999981</v>
      </c>
      <c r="X25" s="115" t="s">
        <v>329</v>
      </c>
      <c r="Y25" s="116">
        <v>409.0000000000023</v>
      </c>
      <c r="Z25" s="115" t="s">
        <v>330</v>
      </c>
      <c r="AA25" s="116">
        <v>0</v>
      </c>
      <c r="AB25" s="115" t="s">
        <v>329</v>
      </c>
      <c r="AC25" s="116">
        <v>209.00000000000287</v>
      </c>
      <c r="AD25" s="115" t="s">
        <v>331</v>
      </c>
      <c r="AE25" s="116">
        <v>264.99999999999466</v>
      </c>
      <c r="AF25" s="115" t="s">
        <v>331</v>
      </c>
      <c r="AG25" s="116">
        <v>231.9999999999947</v>
      </c>
      <c r="AH25" s="115" t="s">
        <v>331</v>
      </c>
      <c r="AI25" s="116">
        <v>198.99999999999525</v>
      </c>
      <c r="AJ25" s="115" t="s">
        <v>330</v>
      </c>
      <c r="AK25" s="116">
        <v>0</v>
      </c>
      <c r="AL25" s="115" t="s">
        <v>330</v>
      </c>
      <c r="AM25" s="116">
        <v>0</v>
      </c>
      <c r="AN25" s="115" t="s">
        <v>330</v>
      </c>
      <c r="AO25" s="116">
        <v>0</v>
      </c>
      <c r="AP25" s="115" t="s">
        <v>330</v>
      </c>
      <c r="AQ25" s="116">
        <v>0</v>
      </c>
      <c r="AR25" s="121">
        <v>27</v>
      </c>
      <c r="AS25" s="181">
        <v>2795.9999999999927</v>
      </c>
      <c r="AT25" s="146">
        <v>0</v>
      </c>
      <c r="AU25" s="145">
        <v>0</v>
      </c>
      <c r="AV25" s="145">
        <v>0</v>
      </c>
      <c r="AW25" s="147">
        <v>0</v>
      </c>
      <c r="AX25" s="196">
        <v>0</v>
      </c>
      <c r="AY25" s="26">
        <v>2945.999999999981</v>
      </c>
    </row>
    <row r="26" spans="1:51" s="1" customFormat="1" ht="12.75">
      <c r="A26" s="162">
        <v>20</v>
      </c>
      <c r="B26" s="163" t="s">
        <v>300</v>
      </c>
      <c r="C26" s="119" t="s">
        <v>331</v>
      </c>
      <c r="D26" s="116">
        <v>59.99999999999979</v>
      </c>
      <c r="E26" s="115" t="s">
        <v>328</v>
      </c>
      <c r="F26" s="116">
        <v>0</v>
      </c>
      <c r="G26" s="115" t="s">
        <v>329</v>
      </c>
      <c r="H26" s="116">
        <v>119.99999999999949</v>
      </c>
      <c r="I26" s="115" t="s">
        <v>328</v>
      </c>
      <c r="J26" s="116">
        <v>0</v>
      </c>
      <c r="K26" s="115" t="s">
        <v>329</v>
      </c>
      <c r="L26" s="116">
        <v>0</v>
      </c>
      <c r="M26" s="144">
        <v>179.99999999999926</v>
      </c>
      <c r="N26" s="119" t="s">
        <v>329</v>
      </c>
      <c r="O26" s="116">
        <v>6.999999999997579</v>
      </c>
      <c r="P26" s="115" t="s">
        <v>329</v>
      </c>
      <c r="Q26" s="116">
        <v>40.999999999998515</v>
      </c>
      <c r="R26" s="115" t="s">
        <v>329</v>
      </c>
      <c r="S26" s="116">
        <v>47.00000000000695</v>
      </c>
      <c r="T26" s="115" t="s">
        <v>329</v>
      </c>
      <c r="U26" s="116">
        <v>72.00000000000257</v>
      </c>
      <c r="V26" s="115" t="s">
        <v>329</v>
      </c>
      <c r="W26" s="116">
        <v>112.00000000000502</v>
      </c>
      <c r="X26" s="115" t="s">
        <v>329</v>
      </c>
      <c r="Y26" s="116">
        <v>129</v>
      </c>
      <c r="Z26" s="115" t="s">
        <v>330</v>
      </c>
      <c r="AA26" s="116">
        <v>0</v>
      </c>
      <c r="AB26" s="115" t="e">
        <v>#VALUE!</v>
      </c>
      <c r="AC26" s="116">
        <v>1800</v>
      </c>
      <c r="AD26" s="115" t="s">
        <v>331</v>
      </c>
      <c r="AE26" s="116">
        <v>246.99999999999181</v>
      </c>
      <c r="AF26" s="115" t="s">
        <v>331</v>
      </c>
      <c r="AG26" s="116">
        <v>204.99999999999048</v>
      </c>
      <c r="AH26" s="115" t="s">
        <v>331</v>
      </c>
      <c r="AI26" s="116">
        <v>218.99999999999199</v>
      </c>
      <c r="AJ26" s="115" t="s">
        <v>330</v>
      </c>
      <c r="AK26" s="116">
        <v>0</v>
      </c>
      <c r="AL26" s="115" t="s">
        <v>330</v>
      </c>
      <c r="AM26" s="116">
        <v>0</v>
      </c>
      <c r="AN26" s="115" t="s">
        <v>330</v>
      </c>
      <c r="AO26" s="116">
        <v>0</v>
      </c>
      <c r="AP26" s="115" t="s">
        <v>330</v>
      </c>
      <c r="AQ26" s="116">
        <v>0</v>
      </c>
      <c r="AR26" s="121">
        <v>33.6</v>
      </c>
      <c r="AS26" s="181">
        <v>2912.599999999985</v>
      </c>
      <c r="AT26" s="146">
        <v>0</v>
      </c>
      <c r="AU26" s="145">
        <v>180</v>
      </c>
      <c r="AV26" s="145">
        <v>0</v>
      </c>
      <c r="AW26" s="147">
        <v>180</v>
      </c>
      <c r="AX26" s="196">
        <v>0</v>
      </c>
      <c r="AY26" s="26">
        <v>3272.599999999984</v>
      </c>
    </row>
    <row r="27" spans="1:51" s="1" customFormat="1" ht="12.75">
      <c r="A27" s="162">
        <v>21</v>
      </c>
      <c r="B27" s="163" t="s">
        <v>302</v>
      </c>
      <c r="C27" s="119" t="s">
        <v>328</v>
      </c>
      <c r="D27" s="116">
        <v>0</v>
      </c>
      <c r="E27" s="115" t="s">
        <v>328</v>
      </c>
      <c r="F27" s="116">
        <v>0</v>
      </c>
      <c r="G27" s="115" t="s">
        <v>329</v>
      </c>
      <c r="H27" s="116">
        <v>100.00000000000125</v>
      </c>
      <c r="I27" s="115" t="s">
        <v>329</v>
      </c>
      <c r="J27" s="116">
        <v>1800</v>
      </c>
      <c r="K27" s="115" t="s">
        <v>331</v>
      </c>
      <c r="L27" s="116">
        <v>0</v>
      </c>
      <c r="M27" s="144">
        <v>1900</v>
      </c>
      <c r="N27" s="119" t="s">
        <v>329</v>
      </c>
      <c r="O27" s="116">
        <v>35.00000000000355</v>
      </c>
      <c r="P27" s="115" t="e">
        <v>#VALUE!</v>
      </c>
      <c r="Q27" s="116">
        <v>1800</v>
      </c>
      <c r="R27" s="115" t="s">
        <v>329</v>
      </c>
      <c r="S27" s="116">
        <v>3744</v>
      </c>
      <c r="T27" s="115" t="s">
        <v>329</v>
      </c>
      <c r="U27" s="116">
        <v>1903</v>
      </c>
      <c r="V27" s="115" t="s">
        <v>329</v>
      </c>
      <c r="W27" s="116">
        <v>2373.999999999994</v>
      </c>
      <c r="X27" s="115" t="e">
        <v>#VALUE!</v>
      </c>
      <c r="Y27" s="116">
        <v>1800</v>
      </c>
      <c r="Z27" s="115" t="s">
        <v>330</v>
      </c>
      <c r="AA27" s="116">
        <v>0</v>
      </c>
      <c r="AB27" s="115" t="e">
        <v>#VALUE!</v>
      </c>
      <c r="AC27" s="116">
        <v>1800</v>
      </c>
      <c r="AD27" s="115" t="e">
        <v>#VALUE!</v>
      </c>
      <c r="AE27" s="116">
        <v>1800</v>
      </c>
      <c r="AF27" s="115" t="e">
        <v>#VALUE!</v>
      </c>
      <c r="AG27" s="116">
        <v>1800</v>
      </c>
      <c r="AH27" s="115" t="e">
        <v>#VALUE!</v>
      </c>
      <c r="AI27" s="116">
        <v>1800</v>
      </c>
      <c r="AJ27" s="115" t="s">
        <v>330</v>
      </c>
      <c r="AK27" s="116">
        <v>0</v>
      </c>
      <c r="AL27" s="115" t="s">
        <v>330</v>
      </c>
      <c r="AM27" s="116">
        <v>0</v>
      </c>
      <c r="AN27" s="115" t="s">
        <v>330</v>
      </c>
      <c r="AO27" s="116">
        <v>0</v>
      </c>
      <c r="AP27" s="115" t="s">
        <v>330</v>
      </c>
      <c r="AQ27" s="116">
        <v>0</v>
      </c>
      <c r="AR27" s="121">
        <v>29.2</v>
      </c>
      <c r="AS27" s="181">
        <v>18885.2</v>
      </c>
      <c r="AT27" s="146">
        <v>0</v>
      </c>
      <c r="AU27" s="145">
        <v>180</v>
      </c>
      <c r="AV27" s="145">
        <v>0</v>
      </c>
      <c r="AW27" s="147">
        <v>180</v>
      </c>
      <c r="AX27" s="196">
        <v>0</v>
      </c>
      <c r="AY27" s="26">
        <v>20965.2</v>
      </c>
    </row>
    <row r="28" spans="1:51" s="1" customFormat="1" ht="12.75">
      <c r="A28" s="162">
        <v>22</v>
      </c>
      <c r="B28" s="163" t="s">
        <v>304</v>
      </c>
      <c r="C28" s="119" t="s">
        <v>328</v>
      </c>
      <c r="D28" s="116">
        <v>0</v>
      </c>
      <c r="E28" s="115" t="s">
        <v>328</v>
      </c>
      <c r="F28" s="116">
        <v>0</v>
      </c>
      <c r="G28" s="115" t="s">
        <v>328</v>
      </c>
      <c r="H28" s="116">
        <v>0</v>
      </c>
      <c r="I28" s="115" t="s">
        <v>328</v>
      </c>
      <c r="J28" s="116">
        <v>0</v>
      </c>
      <c r="K28" s="115" t="s">
        <v>329</v>
      </c>
      <c r="L28" s="116">
        <v>0</v>
      </c>
      <c r="M28" s="144">
        <v>0</v>
      </c>
      <c r="N28" s="119" t="s">
        <v>329</v>
      </c>
      <c r="O28" s="116">
        <v>1.9999999999983955</v>
      </c>
      <c r="P28" s="115" t="s">
        <v>329</v>
      </c>
      <c r="Q28" s="116">
        <v>16.000000000007397</v>
      </c>
      <c r="R28" s="115" t="s">
        <v>329</v>
      </c>
      <c r="S28" s="116">
        <v>83.00000000000298</v>
      </c>
      <c r="T28" s="115" t="s">
        <v>329</v>
      </c>
      <c r="U28" s="116">
        <v>119.00000000000352</v>
      </c>
      <c r="V28" s="115" t="s">
        <v>329</v>
      </c>
      <c r="W28" s="116">
        <v>183.99999999999707</v>
      </c>
      <c r="X28" s="115" t="s">
        <v>329</v>
      </c>
      <c r="Y28" s="116">
        <v>214.99999999999753</v>
      </c>
      <c r="Z28" s="115" t="s">
        <v>330</v>
      </c>
      <c r="AA28" s="116">
        <v>0</v>
      </c>
      <c r="AB28" s="115" t="s">
        <v>329</v>
      </c>
      <c r="AC28" s="116">
        <v>112.99999999999748</v>
      </c>
      <c r="AD28" s="115" t="s">
        <v>331</v>
      </c>
      <c r="AE28" s="116">
        <v>222.99999999998803</v>
      </c>
      <c r="AF28" s="115" t="s">
        <v>331</v>
      </c>
      <c r="AG28" s="116">
        <v>199.99999999999608</v>
      </c>
      <c r="AH28" s="115" t="s">
        <v>331</v>
      </c>
      <c r="AI28" s="116">
        <v>200.99999999998917</v>
      </c>
      <c r="AJ28" s="115" t="s">
        <v>330</v>
      </c>
      <c r="AK28" s="116">
        <v>0</v>
      </c>
      <c r="AL28" s="115" t="s">
        <v>330</v>
      </c>
      <c r="AM28" s="116">
        <v>0</v>
      </c>
      <c r="AN28" s="115" t="s">
        <v>330</v>
      </c>
      <c r="AO28" s="116">
        <v>0</v>
      </c>
      <c r="AP28" s="115" t="s">
        <v>330</v>
      </c>
      <c r="AQ28" s="116">
        <v>0</v>
      </c>
      <c r="AR28" s="121">
        <v>28.4</v>
      </c>
      <c r="AS28" s="181">
        <v>1384.3999999999776</v>
      </c>
      <c r="AT28" s="146">
        <v>0</v>
      </c>
      <c r="AU28" s="145">
        <v>0</v>
      </c>
      <c r="AV28" s="145">
        <v>0</v>
      </c>
      <c r="AW28" s="147">
        <v>0</v>
      </c>
      <c r="AX28" s="196">
        <v>0</v>
      </c>
      <c r="AY28" s="26">
        <v>1384.3999999999776</v>
      </c>
    </row>
    <row r="29" spans="1:51" s="1" customFormat="1" ht="12.75">
      <c r="A29" s="162">
        <v>23</v>
      </c>
      <c r="B29" s="163" t="s">
        <v>306</v>
      </c>
      <c r="C29" s="119" t="s">
        <v>329</v>
      </c>
      <c r="D29" s="116">
        <v>59.99999999999979</v>
      </c>
      <c r="E29" s="115" t="s">
        <v>331</v>
      </c>
      <c r="F29" s="116">
        <v>59.99999999999499</v>
      </c>
      <c r="G29" s="115" t="s">
        <v>329</v>
      </c>
      <c r="H29" s="116">
        <v>9.999999999998366</v>
      </c>
      <c r="I29" s="115" t="s">
        <v>329</v>
      </c>
      <c r="J29" s="116">
        <v>40.00000000000146</v>
      </c>
      <c r="K29" s="115" t="s">
        <v>329</v>
      </c>
      <c r="L29" s="116">
        <v>0</v>
      </c>
      <c r="M29" s="144">
        <v>169.9999999999946</v>
      </c>
      <c r="N29" s="119" t="s">
        <v>330</v>
      </c>
      <c r="O29" s="116">
        <v>0</v>
      </c>
      <c r="P29" s="115" t="s">
        <v>329</v>
      </c>
      <c r="Q29" s="116">
        <v>39.0000000000046</v>
      </c>
      <c r="R29" s="115" t="s">
        <v>329</v>
      </c>
      <c r="S29" s="116">
        <v>15.00000000000834</v>
      </c>
      <c r="T29" s="115" t="s">
        <v>331</v>
      </c>
      <c r="U29" s="116">
        <v>43.99999999999958</v>
      </c>
      <c r="V29" s="115" t="s">
        <v>329</v>
      </c>
      <c r="W29" s="116">
        <v>9.999999999998666</v>
      </c>
      <c r="X29" s="115" t="s">
        <v>331</v>
      </c>
      <c r="Y29" s="116">
        <v>4.9999999999952855</v>
      </c>
      <c r="Z29" s="115" t="s">
        <v>330</v>
      </c>
      <c r="AA29" s="116">
        <v>0</v>
      </c>
      <c r="AB29" s="115" t="s">
        <v>329</v>
      </c>
      <c r="AC29" s="116">
        <v>194.00000000000054</v>
      </c>
      <c r="AD29" s="115" t="s">
        <v>329</v>
      </c>
      <c r="AE29" s="116">
        <v>3.999999999993081</v>
      </c>
      <c r="AF29" s="115" t="s">
        <v>329</v>
      </c>
      <c r="AG29" s="116">
        <v>40.000000000003055</v>
      </c>
      <c r="AH29" s="115" t="s">
        <v>329</v>
      </c>
      <c r="AI29" s="116">
        <v>10.999999999999222</v>
      </c>
      <c r="AJ29" s="115" t="s">
        <v>330</v>
      </c>
      <c r="AK29" s="116">
        <v>0</v>
      </c>
      <c r="AL29" s="115" t="s">
        <v>330</v>
      </c>
      <c r="AM29" s="116">
        <v>0</v>
      </c>
      <c r="AN29" s="115" t="s">
        <v>330</v>
      </c>
      <c r="AO29" s="116">
        <v>0</v>
      </c>
      <c r="AP29" s="115" t="s">
        <v>330</v>
      </c>
      <c r="AQ29" s="116">
        <v>0</v>
      </c>
      <c r="AR29" s="121">
        <v>24.1</v>
      </c>
      <c r="AS29" s="181">
        <v>386.10000000000247</v>
      </c>
      <c r="AT29" s="146">
        <v>0</v>
      </c>
      <c r="AU29" s="145">
        <v>180</v>
      </c>
      <c r="AV29" s="145">
        <v>0</v>
      </c>
      <c r="AW29" s="147">
        <v>180</v>
      </c>
      <c r="AX29" s="196">
        <v>0</v>
      </c>
      <c r="AY29" s="26">
        <v>736.0999999999971</v>
      </c>
    </row>
    <row r="30" spans="1:51" s="1" customFormat="1" ht="12.75">
      <c r="A30" s="162">
        <v>24</v>
      </c>
      <c r="B30" s="163" t="s">
        <v>308</v>
      </c>
      <c r="C30" s="119" t="s">
        <v>331</v>
      </c>
      <c r="D30" s="116">
        <v>59.99999999999979</v>
      </c>
      <c r="E30" s="115" t="s">
        <v>331</v>
      </c>
      <c r="F30" s="116">
        <v>59.99999999999979</v>
      </c>
      <c r="G30" s="115" t="s">
        <v>328</v>
      </c>
      <c r="H30" s="116">
        <v>0</v>
      </c>
      <c r="I30" s="115" t="s">
        <v>328</v>
      </c>
      <c r="J30" s="116">
        <v>0</v>
      </c>
      <c r="K30" s="115" t="s">
        <v>329</v>
      </c>
      <c r="L30" s="116">
        <v>0</v>
      </c>
      <c r="M30" s="144">
        <v>120</v>
      </c>
      <c r="N30" s="119" t="s">
        <v>329</v>
      </c>
      <c r="O30" s="116">
        <v>84.99999999999538</v>
      </c>
      <c r="P30" s="115" t="s">
        <v>329</v>
      </c>
      <c r="Q30" s="116">
        <v>110</v>
      </c>
      <c r="R30" s="115" t="s">
        <v>329</v>
      </c>
      <c r="S30" s="116">
        <v>244.00000000000256</v>
      </c>
      <c r="T30" s="115" t="s">
        <v>329</v>
      </c>
      <c r="U30" s="116">
        <v>245.00000000000404</v>
      </c>
      <c r="V30" s="115" t="s">
        <v>329</v>
      </c>
      <c r="W30" s="116">
        <v>218.00000000000878</v>
      </c>
      <c r="X30" s="115" t="s">
        <v>331</v>
      </c>
      <c r="Y30" s="116">
        <v>1019</v>
      </c>
      <c r="Z30" s="115" t="s">
        <v>330</v>
      </c>
      <c r="AA30" s="116">
        <v>0</v>
      </c>
      <c r="AB30" s="115" t="s">
        <v>331</v>
      </c>
      <c r="AC30" s="116">
        <v>16.999999999990866</v>
      </c>
      <c r="AD30" s="115" t="s">
        <v>331</v>
      </c>
      <c r="AE30" s="116">
        <v>338.9999999999902</v>
      </c>
      <c r="AF30" s="115" t="s">
        <v>331</v>
      </c>
      <c r="AG30" s="116">
        <v>314.9999999999917</v>
      </c>
      <c r="AH30" s="115" t="s">
        <v>331</v>
      </c>
      <c r="AI30" s="116">
        <v>374.99999999999716</v>
      </c>
      <c r="AJ30" s="115" t="s">
        <v>330</v>
      </c>
      <c r="AK30" s="116">
        <v>0</v>
      </c>
      <c r="AL30" s="115" t="s">
        <v>330</v>
      </c>
      <c r="AM30" s="116">
        <v>0</v>
      </c>
      <c r="AN30" s="115" t="s">
        <v>330</v>
      </c>
      <c r="AO30" s="116">
        <v>0</v>
      </c>
      <c r="AP30" s="115" t="s">
        <v>330</v>
      </c>
      <c r="AQ30" s="116">
        <v>0</v>
      </c>
      <c r="AR30" s="121">
        <v>25.5</v>
      </c>
      <c r="AS30" s="181">
        <v>2992.4999999999804</v>
      </c>
      <c r="AT30" s="146">
        <v>0</v>
      </c>
      <c r="AU30" s="145">
        <v>0</v>
      </c>
      <c r="AV30" s="145">
        <v>0</v>
      </c>
      <c r="AW30" s="147">
        <v>0</v>
      </c>
      <c r="AX30" s="196">
        <v>0</v>
      </c>
      <c r="AY30" s="26">
        <v>3112.49999999998</v>
      </c>
    </row>
    <row r="31" spans="1:51" s="1" customFormat="1" ht="12.75">
      <c r="A31" s="162">
        <v>25</v>
      </c>
      <c r="B31" s="163" t="s">
        <v>310</v>
      </c>
      <c r="C31" s="119" t="s">
        <v>331</v>
      </c>
      <c r="D31" s="116">
        <v>59.99999999999499</v>
      </c>
      <c r="E31" s="115" t="s">
        <v>328</v>
      </c>
      <c r="F31" s="116">
        <v>0</v>
      </c>
      <c r="G31" s="115" t="s">
        <v>328</v>
      </c>
      <c r="H31" s="116">
        <v>0</v>
      </c>
      <c r="I31" s="115" t="s">
        <v>331</v>
      </c>
      <c r="J31" s="116">
        <v>419.9999999999889</v>
      </c>
      <c r="K31" s="115" t="s">
        <v>329</v>
      </c>
      <c r="L31" s="116">
        <v>0</v>
      </c>
      <c r="M31" s="144">
        <v>479.9999999999839</v>
      </c>
      <c r="N31" s="119" t="s">
        <v>330</v>
      </c>
      <c r="O31" s="116">
        <v>0</v>
      </c>
      <c r="P31" s="115" t="e">
        <v>#VALUE!</v>
      </c>
      <c r="Q31" s="116">
        <v>1800</v>
      </c>
      <c r="R31" s="115" t="s">
        <v>331</v>
      </c>
      <c r="S31" s="116">
        <v>2.9999999999944738</v>
      </c>
      <c r="T31" s="115" t="s">
        <v>329</v>
      </c>
      <c r="U31" s="116">
        <v>34.00000000000302</v>
      </c>
      <c r="V31" s="115" t="s">
        <v>329</v>
      </c>
      <c r="W31" s="116">
        <v>40.000000000003354</v>
      </c>
      <c r="X31" s="115" t="s">
        <v>329</v>
      </c>
      <c r="Y31" s="116">
        <v>53.00000000000099</v>
      </c>
      <c r="Z31" s="115" t="s">
        <v>330</v>
      </c>
      <c r="AA31" s="116">
        <v>0</v>
      </c>
      <c r="AB31" s="115" t="s">
        <v>331</v>
      </c>
      <c r="AC31" s="116">
        <v>269.99999999999847</v>
      </c>
      <c r="AD31" s="115" t="s">
        <v>331</v>
      </c>
      <c r="AE31" s="116">
        <v>215.00000000000279</v>
      </c>
      <c r="AF31" s="115" t="s">
        <v>331</v>
      </c>
      <c r="AG31" s="116">
        <v>189.00000000000077</v>
      </c>
      <c r="AH31" s="115" t="s">
        <v>331</v>
      </c>
      <c r="AI31" s="116">
        <v>319.00000000000443</v>
      </c>
      <c r="AJ31" s="115" t="s">
        <v>330</v>
      </c>
      <c r="AK31" s="116">
        <v>0</v>
      </c>
      <c r="AL31" s="115" t="s">
        <v>330</v>
      </c>
      <c r="AM31" s="116">
        <v>0</v>
      </c>
      <c r="AN31" s="115" t="s">
        <v>330</v>
      </c>
      <c r="AO31" s="116">
        <v>0</v>
      </c>
      <c r="AP31" s="115" t="s">
        <v>330</v>
      </c>
      <c r="AQ31" s="116">
        <v>0</v>
      </c>
      <c r="AR31" s="121">
        <v>26.9</v>
      </c>
      <c r="AS31" s="181">
        <v>2949.9000000000083</v>
      </c>
      <c r="AT31" s="146">
        <v>0</v>
      </c>
      <c r="AU31" s="145">
        <v>0</v>
      </c>
      <c r="AV31" s="145">
        <v>0</v>
      </c>
      <c r="AW31" s="147">
        <v>0</v>
      </c>
      <c r="AX31" s="196">
        <v>0</v>
      </c>
      <c r="AY31" s="26">
        <v>3429.8999999999924</v>
      </c>
    </row>
    <row r="32" spans="1:51" s="1" customFormat="1" ht="12.75">
      <c r="A32" s="162">
        <v>26</v>
      </c>
      <c r="B32" s="163" t="s">
        <v>312</v>
      </c>
      <c r="C32" s="119" t="s">
        <v>329</v>
      </c>
      <c r="D32" s="116">
        <v>20.00000000000073</v>
      </c>
      <c r="E32" s="115" t="s">
        <v>331</v>
      </c>
      <c r="F32" s="116">
        <v>59.99999999999979</v>
      </c>
      <c r="G32" s="115" t="s">
        <v>329</v>
      </c>
      <c r="H32" s="116">
        <v>19.999999999999858</v>
      </c>
      <c r="I32" s="115" t="s">
        <v>328</v>
      </c>
      <c r="J32" s="116">
        <v>0</v>
      </c>
      <c r="K32" s="115" t="s">
        <v>329</v>
      </c>
      <c r="L32" s="116">
        <v>0</v>
      </c>
      <c r="M32" s="144">
        <v>100</v>
      </c>
      <c r="N32" s="119" t="s">
        <v>330</v>
      </c>
      <c r="O32" s="116">
        <v>0</v>
      </c>
      <c r="P32" s="115" t="s">
        <v>329</v>
      </c>
      <c r="Q32" s="116">
        <v>33.00000000000366</v>
      </c>
      <c r="R32" s="115" t="s">
        <v>329</v>
      </c>
      <c r="S32" s="116">
        <v>99.00000000000229</v>
      </c>
      <c r="T32" s="115" t="s">
        <v>329</v>
      </c>
      <c r="U32" s="116">
        <v>32.0000000000091</v>
      </c>
      <c r="V32" s="115" t="s">
        <v>329</v>
      </c>
      <c r="W32" s="116">
        <v>473.00000000000074</v>
      </c>
      <c r="X32" s="115" t="s">
        <v>329</v>
      </c>
      <c r="Y32" s="116">
        <v>482.00000000000097</v>
      </c>
      <c r="Z32" s="115" t="s">
        <v>330</v>
      </c>
      <c r="AA32" s="116">
        <v>0</v>
      </c>
      <c r="AB32" s="115" t="s">
        <v>329</v>
      </c>
      <c r="AC32" s="116">
        <v>164.00000000000543</v>
      </c>
      <c r="AD32" s="115" t="s">
        <v>329</v>
      </c>
      <c r="AE32" s="116">
        <v>15.00000000000759</v>
      </c>
      <c r="AF32" s="115" t="s">
        <v>329</v>
      </c>
      <c r="AG32" s="116">
        <v>32.0000000000082</v>
      </c>
      <c r="AH32" s="115" t="s">
        <v>331</v>
      </c>
      <c r="AI32" s="116">
        <v>27.99999999998769</v>
      </c>
      <c r="AJ32" s="115" t="s">
        <v>330</v>
      </c>
      <c r="AK32" s="116">
        <v>0</v>
      </c>
      <c r="AL32" s="115" t="s">
        <v>330</v>
      </c>
      <c r="AM32" s="116">
        <v>0</v>
      </c>
      <c r="AN32" s="115" t="s">
        <v>330</v>
      </c>
      <c r="AO32" s="116">
        <v>0</v>
      </c>
      <c r="AP32" s="115" t="s">
        <v>330</v>
      </c>
      <c r="AQ32" s="116">
        <v>0</v>
      </c>
      <c r="AR32" s="121">
        <v>32.2</v>
      </c>
      <c r="AS32" s="181">
        <v>1390.2000000000255</v>
      </c>
      <c r="AT32" s="146">
        <v>0</v>
      </c>
      <c r="AU32" s="145">
        <v>0</v>
      </c>
      <c r="AV32" s="145">
        <v>0</v>
      </c>
      <c r="AW32" s="147">
        <v>0</v>
      </c>
      <c r="AX32" s="196">
        <v>0</v>
      </c>
      <c r="AY32" s="26">
        <v>1490.200000000026</v>
      </c>
    </row>
    <row r="33" spans="1:51" s="1" customFormat="1" ht="12.75">
      <c r="A33" s="162">
        <v>27</v>
      </c>
      <c r="B33" s="163" t="s">
        <v>314</v>
      </c>
      <c r="C33" s="119" t="s">
        <v>329</v>
      </c>
      <c r="D33" s="116">
        <v>80.00000000000131</v>
      </c>
      <c r="E33" s="115" t="s">
        <v>331</v>
      </c>
      <c r="F33" s="116">
        <v>59.99999999999499</v>
      </c>
      <c r="G33" s="115" t="s">
        <v>329</v>
      </c>
      <c r="H33" s="116">
        <v>19.99999999999833</v>
      </c>
      <c r="I33" s="115" t="s">
        <v>329</v>
      </c>
      <c r="J33" s="116">
        <v>10.000000000001563</v>
      </c>
      <c r="K33" s="115" t="s">
        <v>329</v>
      </c>
      <c r="L33" s="116">
        <v>0</v>
      </c>
      <c r="M33" s="144">
        <v>169.9999999999962</v>
      </c>
      <c r="N33" s="119" t="s">
        <v>329</v>
      </c>
      <c r="O33" s="116">
        <v>1.9999999999983955</v>
      </c>
      <c r="P33" s="115" t="s">
        <v>329</v>
      </c>
      <c r="Q33" s="116">
        <v>1512</v>
      </c>
      <c r="R33" s="115" t="s">
        <v>329</v>
      </c>
      <c r="S33" s="116">
        <v>1844</v>
      </c>
      <c r="T33" s="115" t="e">
        <v>#VALUE!</v>
      </c>
      <c r="U33" s="116">
        <v>1800</v>
      </c>
      <c r="V33" s="115" t="s">
        <v>329</v>
      </c>
      <c r="W33" s="116">
        <v>363.0000000000091</v>
      </c>
      <c r="X33" s="115" t="s">
        <v>329</v>
      </c>
      <c r="Y33" s="116">
        <v>454</v>
      </c>
      <c r="Z33" s="115" t="s">
        <v>330</v>
      </c>
      <c r="AA33" s="116">
        <v>0</v>
      </c>
      <c r="AB33" s="115" t="s">
        <v>329</v>
      </c>
      <c r="AC33" s="116">
        <v>232</v>
      </c>
      <c r="AD33" s="115" t="s">
        <v>331</v>
      </c>
      <c r="AE33" s="116">
        <v>39.000000000000846</v>
      </c>
      <c r="AF33" s="115" t="s">
        <v>329</v>
      </c>
      <c r="AG33" s="116">
        <v>15.000000000002345</v>
      </c>
      <c r="AH33" s="115" t="s">
        <v>331</v>
      </c>
      <c r="AI33" s="116">
        <v>12.999999999994937</v>
      </c>
      <c r="AJ33" s="115" t="s">
        <v>330</v>
      </c>
      <c r="AK33" s="116">
        <v>0</v>
      </c>
      <c r="AL33" s="115" t="s">
        <v>330</v>
      </c>
      <c r="AM33" s="116">
        <v>0</v>
      </c>
      <c r="AN33" s="115" t="s">
        <v>330</v>
      </c>
      <c r="AO33" s="116">
        <v>0</v>
      </c>
      <c r="AP33" s="115" t="s">
        <v>330</v>
      </c>
      <c r="AQ33" s="116">
        <v>0</v>
      </c>
      <c r="AR33" s="121">
        <v>27.6</v>
      </c>
      <c r="AS33" s="181">
        <v>6301.6000000000095</v>
      </c>
      <c r="AT33" s="146">
        <v>0</v>
      </c>
      <c r="AU33" s="145">
        <v>0</v>
      </c>
      <c r="AV33" s="145">
        <v>0</v>
      </c>
      <c r="AW33" s="147">
        <v>0</v>
      </c>
      <c r="AX33" s="196">
        <v>0</v>
      </c>
      <c r="AY33" s="26">
        <v>6471.600000000006</v>
      </c>
    </row>
    <row r="34" spans="1:51" s="1" customFormat="1" ht="12.75">
      <c r="A34" s="162">
        <v>28</v>
      </c>
      <c r="B34" s="163" t="s">
        <v>316</v>
      </c>
      <c r="C34" s="119" t="s">
        <v>331</v>
      </c>
      <c r="D34" s="116">
        <v>119.99999999999477</v>
      </c>
      <c r="E34" s="115" t="s">
        <v>331</v>
      </c>
      <c r="F34" s="116">
        <v>59.99999999999979</v>
      </c>
      <c r="G34" s="115" t="s">
        <v>329</v>
      </c>
      <c r="H34" s="116">
        <v>19.99999999999993</v>
      </c>
      <c r="I34" s="115" t="s">
        <v>331</v>
      </c>
      <c r="J34" s="116">
        <v>59.99999999999979</v>
      </c>
      <c r="K34" s="115" t="s">
        <v>329</v>
      </c>
      <c r="L34" s="116">
        <v>0</v>
      </c>
      <c r="M34" s="144">
        <v>259.99999999999426</v>
      </c>
      <c r="N34" s="119" t="s">
        <v>330</v>
      </c>
      <c r="O34" s="116">
        <v>0</v>
      </c>
      <c r="P34" s="115" t="s">
        <v>329</v>
      </c>
      <c r="Q34" s="116">
        <v>106.99999999998965</v>
      </c>
      <c r="R34" s="115" t="s">
        <v>329</v>
      </c>
      <c r="S34" s="116">
        <v>165.99999999999037</v>
      </c>
      <c r="T34" s="115" t="s">
        <v>329</v>
      </c>
      <c r="U34" s="116">
        <v>279.9999999999935</v>
      </c>
      <c r="V34" s="115" t="s">
        <v>329</v>
      </c>
      <c r="W34" s="116">
        <v>341.99999999999625</v>
      </c>
      <c r="X34" s="115" t="s">
        <v>329</v>
      </c>
      <c r="Y34" s="116">
        <v>397.9999999999878</v>
      </c>
      <c r="Z34" s="115" t="s">
        <v>330</v>
      </c>
      <c r="AA34" s="116">
        <v>0</v>
      </c>
      <c r="AB34" s="115" t="s">
        <v>329</v>
      </c>
      <c r="AC34" s="116">
        <v>153.0000000000005</v>
      </c>
      <c r="AD34" s="115" t="s">
        <v>331</v>
      </c>
      <c r="AE34" s="116">
        <v>64.99999999999852</v>
      </c>
      <c r="AF34" s="115" t="s">
        <v>331</v>
      </c>
      <c r="AG34" s="116">
        <v>43.000000000003524</v>
      </c>
      <c r="AH34" s="115" t="s">
        <v>331</v>
      </c>
      <c r="AI34" s="116">
        <v>48.00000000000361</v>
      </c>
      <c r="AJ34" s="115" t="s">
        <v>330</v>
      </c>
      <c r="AK34" s="116">
        <v>0</v>
      </c>
      <c r="AL34" s="115" t="s">
        <v>330</v>
      </c>
      <c r="AM34" s="116">
        <v>0</v>
      </c>
      <c r="AN34" s="115" t="s">
        <v>330</v>
      </c>
      <c r="AO34" s="116">
        <v>0</v>
      </c>
      <c r="AP34" s="115" t="s">
        <v>330</v>
      </c>
      <c r="AQ34" s="116">
        <v>0</v>
      </c>
      <c r="AR34" s="121">
        <v>43.9</v>
      </c>
      <c r="AS34" s="181">
        <v>1645.8999999999637</v>
      </c>
      <c r="AT34" s="146">
        <v>0</v>
      </c>
      <c r="AU34" s="145">
        <v>0</v>
      </c>
      <c r="AV34" s="145">
        <v>0</v>
      </c>
      <c r="AW34" s="147">
        <v>0</v>
      </c>
      <c r="AX34" s="196">
        <v>0</v>
      </c>
      <c r="AY34" s="26">
        <v>1905.899999999958</v>
      </c>
    </row>
    <row r="35" spans="1:51" s="1" customFormat="1" ht="12.75">
      <c r="A35" s="162">
        <v>29</v>
      </c>
      <c r="B35" s="163" t="s">
        <v>318</v>
      </c>
      <c r="C35" s="119" t="s">
        <v>331</v>
      </c>
      <c r="D35" s="116">
        <v>120</v>
      </c>
      <c r="E35" s="115" t="s">
        <v>328</v>
      </c>
      <c r="F35" s="116">
        <v>0</v>
      </c>
      <c r="G35" s="115" t="s">
        <v>328</v>
      </c>
      <c r="H35" s="116">
        <v>1800</v>
      </c>
      <c r="I35" s="115" t="s">
        <v>328</v>
      </c>
      <c r="J35" s="116">
        <v>1800</v>
      </c>
      <c r="K35" s="115" t="s">
        <v>331</v>
      </c>
      <c r="L35" s="116">
        <v>0</v>
      </c>
      <c r="M35" s="144">
        <v>3720</v>
      </c>
      <c r="N35" s="119" t="s">
        <v>329</v>
      </c>
      <c r="O35" s="116">
        <v>42.99999999999841</v>
      </c>
      <c r="P35" s="115" t="e">
        <v>#VALUE!</v>
      </c>
      <c r="Q35" s="116">
        <v>1800</v>
      </c>
      <c r="R35" s="115" t="e">
        <v>#VALUE!</v>
      </c>
      <c r="S35" s="116">
        <v>1800</v>
      </c>
      <c r="T35" s="115" t="e">
        <v>#VALUE!</v>
      </c>
      <c r="U35" s="116">
        <v>1800</v>
      </c>
      <c r="V35" s="115" t="e">
        <v>#VALUE!</v>
      </c>
      <c r="W35" s="116">
        <v>1800</v>
      </c>
      <c r="X35" s="115" t="e">
        <v>#VALUE!</v>
      </c>
      <c r="Y35" s="116">
        <v>1800</v>
      </c>
      <c r="Z35" s="115" t="s">
        <v>330</v>
      </c>
      <c r="AA35" s="116">
        <v>0</v>
      </c>
      <c r="AB35" s="115" t="e">
        <v>#VALUE!</v>
      </c>
      <c r="AC35" s="116">
        <v>1800</v>
      </c>
      <c r="AD35" s="115" t="e">
        <v>#VALUE!</v>
      </c>
      <c r="AE35" s="116">
        <v>1800</v>
      </c>
      <c r="AF35" s="115" t="e">
        <v>#VALUE!</v>
      </c>
      <c r="AG35" s="116">
        <v>1800</v>
      </c>
      <c r="AH35" s="115" t="e">
        <v>#VALUE!</v>
      </c>
      <c r="AI35" s="116">
        <v>1800</v>
      </c>
      <c r="AJ35" s="115" t="s">
        <v>330</v>
      </c>
      <c r="AK35" s="116">
        <v>0</v>
      </c>
      <c r="AL35" s="115" t="s">
        <v>330</v>
      </c>
      <c r="AM35" s="116">
        <v>0</v>
      </c>
      <c r="AN35" s="115" t="s">
        <v>330</v>
      </c>
      <c r="AO35" s="116">
        <v>0</v>
      </c>
      <c r="AP35" s="115" t="s">
        <v>330</v>
      </c>
      <c r="AQ35" s="116">
        <v>0</v>
      </c>
      <c r="AR35" s="121">
        <v>23</v>
      </c>
      <c r="AS35" s="181">
        <v>16266</v>
      </c>
      <c r="AT35" s="146">
        <v>0</v>
      </c>
      <c r="AU35" s="145">
        <v>0</v>
      </c>
      <c r="AV35" s="145">
        <v>0</v>
      </c>
      <c r="AW35" s="147">
        <v>0</v>
      </c>
      <c r="AX35" s="196">
        <v>0</v>
      </c>
      <c r="AY35" s="26">
        <v>19986</v>
      </c>
    </row>
    <row r="36" spans="1:51" s="1" customFormat="1" ht="12.75">
      <c r="A36" s="162">
        <v>30</v>
      </c>
      <c r="B36" s="163" t="s">
        <v>320</v>
      </c>
      <c r="C36" s="119" t="s">
        <v>329</v>
      </c>
      <c r="D36" s="116">
        <v>10.000000000000764</v>
      </c>
      <c r="E36" s="115" t="s">
        <v>331</v>
      </c>
      <c r="F36" s="116">
        <v>60.00000000000458</v>
      </c>
      <c r="G36" s="115" t="s">
        <v>328</v>
      </c>
      <c r="H36" s="116">
        <v>-30</v>
      </c>
      <c r="I36" s="115" t="s">
        <v>328</v>
      </c>
      <c r="J36" s="116">
        <v>0</v>
      </c>
      <c r="K36" s="115" t="s">
        <v>328</v>
      </c>
      <c r="L36" s="116">
        <v>0</v>
      </c>
      <c r="M36" s="144">
        <v>40.00000000000534</v>
      </c>
      <c r="N36" s="119" t="s">
        <v>329</v>
      </c>
      <c r="O36" s="116">
        <v>12.000000000001558</v>
      </c>
      <c r="P36" s="115" t="e">
        <v>#VALUE!</v>
      </c>
      <c r="Q36" s="116" t="e">
        <v>#VALUE!</v>
      </c>
      <c r="R36" s="115" t="s">
        <v>329</v>
      </c>
      <c r="S36" s="116">
        <v>4450.000000000008</v>
      </c>
      <c r="T36" s="115" t="s">
        <v>329</v>
      </c>
      <c r="U36" s="116">
        <v>3121.0000000000064</v>
      </c>
      <c r="V36" s="115" t="e">
        <v>#VALUE!</v>
      </c>
      <c r="W36" s="116" t="e">
        <v>#VALUE!</v>
      </c>
      <c r="X36" s="115" t="e">
        <v>#VALUE!</v>
      </c>
      <c r="Y36" s="116" t="e">
        <v>#VALUE!</v>
      </c>
      <c r="Z36" s="115" t="s">
        <v>330</v>
      </c>
      <c r="AA36" s="116">
        <v>0</v>
      </c>
      <c r="AB36" s="115" t="e">
        <v>#VALUE!</v>
      </c>
      <c r="AC36" s="116" t="e">
        <v>#VALUE!</v>
      </c>
      <c r="AD36" s="115" t="e">
        <v>#VALUE!</v>
      </c>
      <c r="AE36" s="116" t="e">
        <v>#VALUE!</v>
      </c>
      <c r="AF36" s="115" t="e">
        <v>#VALUE!</v>
      </c>
      <c r="AG36" s="116" t="e">
        <v>#VALUE!</v>
      </c>
      <c r="AH36" s="115" t="s">
        <v>329</v>
      </c>
      <c r="AI36" s="116">
        <v>376.0000000000115</v>
      </c>
      <c r="AJ36" s="115" t="s">
        <v>330</v>
      </c>
      <c r="AK36" s="116">
        <v>0</v>
      </c>
      <c r="AL36" s="115" t="s">
        <v>330</v>
      </c>
      <c r="AM36" s="116">
        <v>0</v>
      </c>
      <c r="AN36" s="115" t="s">
        <v>330</v>
      </c>
      <c r="AO36" s="116">
        <v>0</v>
      </c>
      <c r="AP36" s="115" t="s">
        <v>330</v>
      </c>
      <c r="AQ36" s="116">
        <v>0</v>
      </c>
      <c r="AR36" s="121">
        <v>0</v>
      </c>
      <c r="AS36" s="181" t="e">
        <v>#VALUE!</v>
      </c>
      <c r="AT36" s="146">
        <v>0</v>
      </c>
      <c r="AU36" s="145">
        <v>0</v>
      </c>
      <c r="AV36" s="145">
        <v>0</v>
      </c>
      <c r="AW36" s="147">
        <v>0</v>
      </c>
      <c r="AX36" s="196">
        <v>0</v>
      </c>
      <c r="AY36" s="26" t="s">
        <v>261</v>
      </c>
    </row>
    <row r="37" spans="1:51" s="1" customFormat="1" ht="12.75">
      <c r="A37" s="162">
        <v>31</v>
      </c>
      <c r="B37" s="163" t="s">
        <v>322</v>
      </c>
      <c r="C37" s="119" t="s">
        <v>328</v>
      </c>
      <c r="D37" s="116">
        <v>0</v>
      </c>
      <c r="E37" s="115" t="s">
        <v>328</v>
      </c>
      <c r="F37" s="116">
        <v>0</v>
      </c>
      <c r="G37" s="115" t="s">
        <v>328</v>
      </c>
      <c r="H37" s="116">
        <v>0</v>
      </c>
      <c r="I37" s="115" t="s">
        <v>328</v>
      </c>
      <c r="J37" s="116">
        <v>0</v>
      </c>
      <c r="K37" s="115" t="s">
        <v>329</v>
      </c>
      <c r="L37" s="116">
        <v>0</v>
      </c>
      <c r="M37" s="144">
        <v>0</v>
      </c>
      <c r="N37" s="119" t="s">
        <v>329</v>
      </c>
      <c r="O37" s="116">
        <v>23.999999999998636</v>
      </c>
      <c r="P37" s="115" t="s">
        <v>329</v>
      </c>
      <c r="Q37" s="116">
        <v>393.9999999999993</v>
      </c>
      <c r="R37" s="115" t="s">
        <v>329</v>
      </c>
      <c r="S37" s="116">
        <v>377.00000000000097</v>
      </c>
      <c r="T37" s="115" t="s">
        <v>329</v>
      </c>
      <c r="U37" s="116">
        <v>303.0000000000099</v>
      </c>
      <c r="V37" s="115" t="s">
        <v>329</v>
      </c>
      <c r="W37" s="116">
        <v>287</v>
      </c>
      <c r="X37" s="115" t="s">
        <v>329</v>
      </c>
      <c r="Y37" s="116">
        <v>342.0000000000046</v>
      </c>
      <c r="Z37" s="115" t="s">
        <v>330</v>
      </c>
      <c r="AA37" s="116">
        <v>0</v>
      </c>
      <c r="AB37" s="115" t="s">
        <v>329</v>
      </c>
      <c r="AC37" s="116">
        <v>6.000000000006334</v>
      </c>
      <c r="AD37" s="115" t="s">
        <v>331</v>
      </c>
      <c r="AE37" s="116">
        <v>65.99999999999548</v>
      </c>
      <c r="AF37" s="115" t="s">
        <v>331</v>
      </c>
      <c r="AG37" s="116">
        <v>22.00000000000024</v>
      </c>
      <c r="AH37" s="115" t="s">
        <v>331</v>
      </c>
      <c r="AI37" s="116">
        <v>102.00000000000246</v>
      </c>
      <c r="AJ37" s="115" t="s">
        <v>330</v>
      </c>
      <c r="AK37" s="116">
        <v>0</v>
      </c>
      <c r="AL37" s="115" t="s">
        <v>330</v>
      </c>
      <c r="AM37" s="116">
        <v>0</v>
      </c>
      <c r="AN37" s="115" t="s">
        <v>330</v>
      </c>
      <c r="AO37" s="116">
        <v>0</v>
      </c>
      <c r="AP37" s="115" t="s">
        <v>330</v>
      </c>
      <c r="AQ37" s="116">
        <v>0</v>
      </c>
      <c r="AR37" s="121">
        <v>25.9</v>
      </c>
      <c r="AS37" s="181">
        <v>1948.9000000000185</v>
      </c>
      <c r="AT37" s="146">
        <v>0</v>
      </c>
      <c r="AU37" s="145">
        <v>0</v>
      </c>
      <c r="AV37" s="145">
        <v>0</v>
      </c>
      <c r="AW37" s="147">
        <v>0</v>
      </c>
      <c r="AX37" s="196">
        <v>0</v>
      </c>
      <c r="AY37" s="26">
        <v>1948.9000000000185</v>
      </c>
    </row>
    <row r="38" spans="1:51" s="1" customFormat="1" ht="12.75">
      <c r="A38" s="162">
        <v>32</v>
      </c>
      <c r="B38" s="163" t="s">
        <v>324</v>
      </c>
      <c r="C38" s="119" t="s">
        <v>328</v>
      </c>
      <c r="D38" s="116">
        <v>0</v>
      </c>
      <c r="E38" s="115" t="s">
        <v>328</v>
      </c>
      <c r="F38" s="116">
        <v>0</v>
      </c>
      <c r="G38" s="115" t="s">
        <v>328</v>
      </c>
      <c r="H38" s="116">
        <v>0</v>
      </c>
      <c r="I38" s="115" t="s">
        <v>329</v>
      </c>
      <c r="J38" s="116">
        <v>40.00000000000146</v>
      </c>
      <c r="K38" s="115" t="s">
        <v>329</v>
      </c>
      <c r="L38" s="116">
        <v>0</v>
      </c>
      <c r="M38" s="144">
        <v>40.00000000000146</v>
      </c>
      <c r="N38" s="119" t="s">
        <v>329</v>
      </c>
      <c r="O38" s="116">
        <v>14.99999999999723</v>
      </c>
      <c r="P38" s="115" t="s">
        <v>329</v>
      </c>
      <c r="Q38" s="116">
        <v>1228</v>
      </c>
      <c r="R38" s="115" t="s">
        <v>329</v>
      </c>
      <c r="S38" s="116">
        <v>1083</v>
      </c>
      <c r="T38" s="115" t="s">
        <v>329</v>
      </c>
      <c r="U38" s="116">
        <v>832.000000000003</v>
      </c>
      <c r="V38" s="115" t="s">
        <v>329</v>
      </c>
      <c r="W38" s="116">
        <v>822.0000000000041</v>
      </c>
      <c r="X38" s="115" t="s">
        <v>329</v>
      </c>
      <c r="Y38" s="116">
        <v>809.0000000000041</v>
      </c>
      <c r="Z38" s="115" t="s">
        <v>330</v>
      </c>
      <c r="AA38" s="116">
        <v>0</v>
      </c>
      <c r="AB38" s="115" t="s">
        <v>329</v>
      </c>
      <c r="AC38" s="116">
        <v>470.0000000000053</v>
      </c>
      <c r="AD38" s="115" t="s">
        <v>329</v>
      </c>
      <c r="AE38" s="116">
        <v>90.99999999999709</v>
      </c>
      <c r="AF38" s="115" t="s">
        <v>329</v>
      </c>
      <c r="AG38" s="116">
        <v>120</v>
      </c>
      <c r="AH38" s="115" t="s">
        <v>329</v>
      </c>
      <c r="AI38" s="116">
        <v>97.00000000000627</v>
      </c>
      <c r="AJ38" s="115" t="s">
        <v>330</v>
      </c>
      <c r="AK38" s="116">
        <v>0</v>
      </c>
      <c r="AL38" s="115" t="s">
        <v>330</v>
      </c>
      <c r="AM38" s="116">
        <v>0</v>
      </c>
      <c r="AN38" s="115" t="s">
        <v>330</v>
      </c>
      <c r="AO38" s="116">
        <v>0</v>
      </c>
      <c r="AP38" s="115" t="s">
        <v>330</v>
      </c>
      <c r="AQ38" s="116">
        <v>0</v>
      </c>
      <c r="AR38" s="121">
        <v>31</v>
      </c>
      <c r="AS38" s="181">
        <v>5598.000000000025</v>
      </c>
      <c r="AT38" s="146">
        <v>0</v>
      </c>
      <c r="AU38" s="145">
        <v>0</v>
      </c>
      <c r="AV38" s="145">
        <v>0</v>
      </c>
      <c r="AW38" s="147">
        <v>0</v>
      </c>
      <c r="AX38" s="196">
        <v>0</v>
      </c>
      <c r="AY38" s="26">
        <v>5638.000000000026</v>
      </c>
    </row>
    <row r="39" spans="1:51" s="1" customFormat="1" ht="13.5" thickBot="1">
      <c r="A39" s="162">
        <v>33</v>
      </c>
      <c r="B39" s="163" t="s">
        <v>326</v>
      </c>
      <c r="C39" s="119" t="s">
        <v>329</v>
      </c>
      <c r="D39" s="116">
        <v>40.00000000000146</v>
      </c>
      <c r="E39" s="115" t="s">
        <v>328</v>
      </c>
      <c r="F39" s="116">
        <v>0</v>
      </c>
      <c r="G39" s="115" t="s">
        <v>328</v>
      </c>
      <c r="H39" s="116">
        <v>-20</v>
      </c>
      <c r="I39" s="115" t="s">
        <v>328</v>
      </c>
      <c r="J39" s="116">
        <v>0</v>
      </c>
      <c r="K39" s="115" t="s">
        <v>328</v>
      </c>
      <c r="L39" s="116">
        <v>0</v>
      </c>
      <c r="M39" s="144">
        <v>20.000000000001457</v>
      </c>
      <c r="N39" s="119" t="s">
        <v>329</v>
      </c>
      <c r="O39" s="116">
        <v>66.99999999999736</v>
      </c>
      <c r="P39" s="115" t="e">
        <v>#VALUE!</v>
      </c>
      <c r="Q39" s="116" t="e">
        <v>#VALUE!</v>
      </c>
      <c r="R39" s="115" t="e">
        <v>#VALUE!</v>
      </c>
      <c r="S39" s="116" t="e">
        <v>#VALUE!</v>
      </c>
      <c r="T39" s="115" t="s">
        <v>329</v>
      </c>
      <c r="U39" s="116">
        <v>3066.0000000000105</v>
      </c>
      <c r="V39" s="115" t="s">
        <v>329</v>
      </c>
      <c r="W39" s="116">
        <v>3168.000000000006</v>
      </c>
      <c r="X39" s="115" t="e">
        <v>#VALUE!</v>
      </c>
      <c r="Y39" s="116" t="e">
        <v>#VALUE!</v>
      </c>
      <c r="Z39" s="115" t="s">
        <v>330</v>
      </c>
      <c r="AA39" s="116">
        <v>0</v>
      </c>
      <c r="AB39" s="115" t="e">
        <v>#VALUE!</v>
      </c>
      <c r="AC39" s="116" t="e">
        <v>#VALUE!</v>
      </c>
      <c r="AD39" s="115" t="e">
        <v>#VALUE!</v>
      </c>
      <c r="AE39" s="116" t="e">
        <v>#VALUE!</v>
      </c>
      <c r="AF39" s="115" t="e">
        <v>#VALUE!</v>
      </c>
      <c r="AG39" s="116" t="e">
        <v>#VALUE!</v>
      </c>
      <c r="AH39" s="115" t="e">
        <v>#VALUE!</v>
      </c>
      <c r="AI39" s="116" t="e">
        <v>#VALUE!</v>
      </c>
      <c r="AJ39" s="115" t="s">
        <v>330</v>
      </c>
      <c r="AK39" s="116">
        <v>0</v>
      </c>
      <c r="AL39" s="115" t="s">
        <v>330</v>
      </c>
      <c r="AM39" s="116">
        <v>0</v>
      </c>
      <c r="AN39" s="115" t="s">
        <v>330</v>
      </c>
      <c r="AO39" s="116">
        <v>0</v>
      </c>
      <c r="AP39" s="115" t="s">
        <v>330</v>
      </c>
      <c r="AQ39" s="116">
        <v>0</v>
      </c>
      <c r="AR39" s="121">
        <v>0</v>
      </c>
      <c r="AS39" s="181" t="e">
        <v>#VALUE!</v>
      </c>
      <c r="AT39" s="191">
        <v>0</v>
      </c>
      <c r="AU39" s="192">
        <v>0</v>
      </c>
      <c r="AV39" s="192">
        <v>0</v>
      </c>
      <c r="AW39" s="193">
        <v>0</v>
      </c>
      <c r="AX39" s="197">
        <v>0</v>
      </c>
      <c r="AY39" s="201" t="s">
        <v>261</v>
      </c>
    </row>
    <row r="40" spans="1:51" s="1" customFormat="1" ht="12.75" hidden="1">
      <c r="A40" s="162" t="e">
        <f>#REF!</f>
        <v>#REF!</v>
      </c>
      <c r="B40" s="163" t="e">
        <f>#REF!</f>
        <v>#REF!</v>
      </c>
      <c r="C40" s="119" t="e">
        <f ca="1">VLOOKUP(OFFSET(C40,,1-COLUMN(C40)),#REF!,7,FALSE)</f>
        <v>#REF!</v>
      </c>
      <c r="D40" s="116" t="e">
        <f ca="1">VLOOKUP(OFFSET(D40,,1-COLUMN(D40)),#REF!,6,FALSE)</f>
        <v>#REF!</v>
      </c>
      <c r="E40" s="115" t="e">
        <f ca="1">VLOOKUP(OFFSET(E40,,1-COLUMN(E40)),#REF!,13,FALSE)</f>
        <v>#REF!</v>
      </c>
      <c r="F40" s="116" t="e">
        <f ca="1">VLOOKUP(OFFSET(F40,,1-COLUMN(F40)),#REF!,12,FALSE)</f>
        <v>#REF!</v>
      </c>
      <c r="G40" s="115" t="e">
        <f ca="1">VLOOKUP(OFFSET(G40,,1-COLUMN(G40)),#REF!,26,FALSE)</f>
        <v>#REF!</v>
      </c>
      <c r="H40" s="116" t="e">
        <f ca="1">VLOOKUP(OFFSET(H40,,1-COLUMN(H40)),#REF!,25,FALSE)</f>
        <v>#REF!</v>
      </c>
      <c r="I40" s="115" t="e">
        <f ca="1">VLOOKUP(OFFSET(I40,,1-COLUMN(I40)),#REF!,78,FALSE)</f>
        <v>#REF!</v>
      </c>
      <c r="J40" s="116" t="e">
        <f ca="1">VLOOKUP(OFFSET(J40,,1-COLUMN(J40)),#REF!,77,FALSE)</f>
        <v>#REF!</v>
      </c>
      <c r="K40" s="115" t="e">
        <f ca="1">VLOOKUP(OFFSET(K40,,1-COLUMN(K40)),#REF!,130,FALSE)</f>
        <v>#REF!</v>
      </c>
      <c r="L40" s="116" t="e">
        <f ca="1">VLOOKUP(OFFSET(L40,,1-COLUMN(L40)),#REF!,129,FALSE)</f>
        <v>#REF!</v>
      </c>
      <c r="M40" s="144" t="e">
        <f aca="true" t="shared" si="0" ref="M40:M67">L40+J40+H40+F40+D40</f>
        <v>#REF!</v>
      </c>
      <c r="N40" s="119" t="e">
        <f ca="1">VLOOKUP(OFFSET(N40,,1-COLUMN(N40)),#REF!,20,FALSE)</f>
        <v>#REF!</v>
      </c>
      <c r="O40" s="116" t="e">
        <f ca="1">VLOOKUP(OFFSET(O40,,1-COLUMN(O40)),#REF!,19,FALSE)</f>
        <v>#REF!</v>
      </c>
      <c r="P40" s="115" t="e">
        <f ca="1">VLOOKUP(OFFSET(P40,,1-COLUMN(P40)),#REF!,36,FALSE)</f>
        <v>#REF!</v>
      </c>
      <c r="Q40" s="116" t="e">
        <f ca="1">VLOOKUP(OFFSET(Q40,,1-COLUMN(Q40)),#REF!,35,FALSE)</f>
        <v>#REF!</v>
      </c>
      <c r="R40" s="115" t="e">
        <f ca="1">VLOOKUP(OFFSET(R40,,1-COLUMN(R40)),#REF!,42,FALSE)</f>
        <v>#REF!</v>
      </c>
      <c r="S40" s="116" t="e">
        <f ca="1">VLOOKUP(OFFSET(S40,,1-COLUMN(S40)),#REF!,41,FALSE)</f>
        <v>#REF!</v>
      </c>
      <c r="T40" s="115" t="e">
        <f ca="1">VLOOKUP(OFFSET(T40,,1-COLUMN(T40)),#REF!,48,FALSE)</f>
        <v>#REF!</v>
      </c>
      <c r="U40" s="116" t="e">
        <f ca="1">VLOOKUP(OFFSET(U40,,1-COLUMN(U40)),#REF!,47,FALSE)</f>
        <v>#REF!</v>
      </c>
      <c r="V40" s="115" t="e">
        <f ca="1">VLOOKUP(OFFSET(V40,,1-COLUMN(V40)),#REF!,54,FALSE)</f>
        <v>#REF!</v>
      </c>
      <c r="W40" s="116" t="e">
        <f ca="1">VLOOKUP(OFFSET(W40,,1-COLUMN(W40)),#REF!,53,FALSE)</f>
        <v>#REF!</v>
      </c>
      <c r="X40" s="115" t="e">
        <f ca="1">VLOOKUP(OFFSET(X40,,1-COLUMN(X40)),#REF!,60,FALSE)</f>
        <v>#REF!</v>
      </c>
      <c r="Y40" s="116" t="e">
        <f ca="1">VLOOKUP(OFFSET(Y40,,1-COLUMN(Y40)),#REF!,59,FALSE)</f>
        <v>#REF!</v>
      </c>
      <c r="Z40" s="115" t="e">
        <f ca="1">VLOOKUP(OFFSET(Z40,,1-COLUMN(Z40)),#REF!,66,FALSE)</f>
        <v>#REF!</v>
      </c>
      <c r="AA40" s="116" t="e">
        <f ca="1">VLOOKUP(OFFSET(AA40,,1-COLUMN(AA40)),#REF!,65,FALSE)</f>
        <v>#REF!</v>
      </c>
      <c r="AB40" s="115" t="e">
        <f ca="1">VLOOKUP(OFFSET(AB40,,1-COLUMN(AB40)),#REF!,72,FALSE)</f>
        <v>#REF!</v>
      </c>
      <c r="AC40" s="116" t="e">
        <f ca="1">VLOOKUP(OFFSET(AC40,,1-COLUMN(AC40)),#REF!,71,FALSE)</f>
        <v>#REF!</v>
      </c>
      <c r="AD40" s="115" t="e">
        <f ca="1">VLOOKUP(OFFSET(AD40,,1-COLUMN(AD40)),#REF!,88,FALSE)</f>
        <v>#REF!</v>
      </c>
      <c r="AE40" s="116" t="e">
        <f ca="1">VLOOKUP(OFFSET(AE40,,1-COLUMN(AE40)),#REF!,87,FALSE)</f>
        <v>#REF!</v>
      </c>
      <c r="AF40" s="115" t="e">
        <f ca="1">VLOOKUP(OFFSET(AF40,,1-COLUMN(AF40)),#REF!,94,FALSE)</f>
        <v>#REF!</v>
      </c>
      <c r="AG40" s="116" t="e">
        <f ca="1">VLOOKUP(OFFSET(AG40,,1-COLUMN(AG40)),#REF!,93,FALSE)</f>
        <v>#REF!</v>
      </c>
      <c r="AH40" s="115" t="e">
        <f ca="1">VLOOKUP(OFFSET(AH40,,1-COLUMN(AH40)),#REF!,100,FALSE)</f>
        <v>#REF!</v>
      </c>
      <c r="AI40" s="116" t="e">
        <f ca="1">VLOOKUP(OFFSET(AI40,,1-COLUMN(AI40)),#REF!,99,FALSE)</f>
        <v>#REF!</v>
      </c>
      <c r="AJ40" s="115" t="e">
        <f ca="1">VLOOKUP(OFFSET(AJ40,,1-COLUMN(AJ40)),#REF!,106,FALSE)</f>
        <v>#REF!</v>
      </c>
      <c r="AK40" s="116" t="e">
        <f ca="1">VLOOKUP(OFFSET(AK40,,1-COLUMN(AK40)),#REF!,105,FALSE)</f>
        <v>#REF!</v>
      </c>
      <c r="AL40" s="115" t="e">
        <f ca="1">VLOOKUP(OFFSET(AL40,,1-COLUMN(AL40)),#REF!,112,FALSE)</f>
        <v>#REF!</v>
      </c>
      <c r="AM40" s="116" t="e">
        <f ca="1">VLOOKUP(OFFSET(AM40,,1-COLUMN(AM40)),#REF!,111,FALSE)</f>
        <v>#REF!</v>
      </c>
      <c r="AN40" s="115" t="e">
        <f ca="1">VLOOKUP(OFFSET(AN40,,1-COLUMN(AN40)),#REF!,118,FALSE)</f>
        <v>#REF!</v>
      </c>
      <c r="AO40" s="116" t="e">
        <f ca="1">VLOOKUP(OFFSET(AO40,,1-COLUMN(AO40)),#REF!,117,FALSE)</f>
        <v>#REF!</v>
      </c>
      <c r="AP40" s="115" t="e">
        <f ca="1">VLOOKUP(OFFSET(AP40,,1-COLUMN(AP40)),#REF!,124,FALSE)</f>
        <v>#REF!</v>
      </c>
      <c r="AQ40" s="116" t="e">
        <f ca="1">VLOOKUP(OFFSET(AQ40,,1-COLUMN(AQ40)),#REF!,123,FALSE)</f>
        <v>#REF!</v>
      </c>
      <c r="AR40" s="121" t="e">
        <f ca="1">VLOOKUP(OFFSET(AR40,,1-COLUMN(AR40)),#REF!,137,FALSE)</f>
        <v>#REF!</v>
      </c>
      <c r="AS40" s="181" t="e">
        <f aca="true" t="shared" si="1" ref="AS40:AS67">AR40+AQ40+AO40+AM40+AK40+AI40+AG40+AE40+AC40+AA40+Y40+W40+U40+S40+Q40+O40</f>
        <v>#REF!</v>
      </c>
      <c r="AT40" s="162" t="e">
        <f ca="1">VLOOKUP(OFFSET(AT40,,1-COLUMN(AT40)),#REF!,141,FALSE)</f>
        <v>#REF!</v>
      </c>
      <c r="AU40" s="189" t="e">
        <f ca="1">VLOOKUP(OFFSET(AU40,,1-COLUMN(AU40)),#REF!,145,FALSE)</f>
        <v>#REF!</v>
      </c>
      <c r="AV40" s="189" t="e">
        <f ca="1">VLOOKUP(OFFSET(AV40,,1-COLUMN(AV40)),#REF!,149,FALSE)</f>
        <v>#REF!</v>
      </c>
      <c r="AW40" s="190" t="e">
        <f aca="true" t="shared" si="2" ref="AW40:AW67">AT40:AV40</f>
        <v>#VALUE!</v>
      </c>
      <c r="AX40" s="126" t="e">
        <f ca="1">VLOOKUP(OFFSET(AX40,,1-COLUMN(AX40)),#REF!,8,FALSE)+VLOOKUP(OFFSET(AX40,,1-COLUMN(AX40)),#REF!,14,FALSE)+VLOOKUP(OFFSET(AX40,,1-COLUMN(AX40)),#REF!,21,FALSE)+VLOOKUP(OFFSET(AX40,,1-COLUMN(AX40)),#REF!,27,FALSE)+VLOOKUP(OFFSET(AX40,,1-COLUMN(AX40)),#REF!,73,FALSE)+VLOOKUP(OFFSET(AX40,,1-COLUMN(AX40)),#REF!,79,FALSE)+VLOOKUP(OFFSET(AX40,,1-COLUMN(AX40)),#REF!,125,FALSE)+VLOOKUP(OFFSET(AX40,,1-COLUMN(AX40)),#REF!,131,FALSE)+VLOOKUP(OFFSET(AX40,,1-COLUMN(AX40)),#REF!,138,FALSE)+VLOOKUP(OFFSET(AX40,,1-COLUMN(AX40)),#REF!,142,FALSE)+VLOOKUP(OFFSET(AX40,,1-COLUMN(AX40)),#REF!,146,FALSE)+VLOOKUP(OFFSET(AX40,,1-COLUMN(AX40)),#REF!,150,FALSE)</f>
        <v>#REF!</v>
      </c>
      <c r="AY40" s="194" t="e">
        <f aca="true" t="shared" si="3" ref="AY40:AY67">AX40+AS40+M40+AW40</f>
        <v>#REF!</v>
      </c>
    </row>
    <row r="41" spans="1:51" s="1" customFormat="1" ht="12.75" hidden="1">
      <c r="A41" s="162" t="e">
        <f>#REF!</f>
        <v>#REF!</v>
      </c>
      <c r="B41" s="163" t="e">
        <f>#REF!</f>
        <v>#REF!</v>
      </c>
      <c r="C41" s="119" t="e">
        <f ca="1">VLOOKUP(OFFSET(C41,,1-COLUMN(C41)),#REF!,7,FALSE)</f>
        <v>#REF!</v>
      </c>
      <c r="D41" s="116" t="e">
        <f ca="1">VLOOKUP(OFFSET(D41,,1-COLUMN(D41)),#REF!,6,FALSE)</f>
        <v>#REF!</v>
      </c>
      <c r="E41" s="115" t="e">
        <f ca="1">VLOOKUP(OFFSET(E41,,1-COLUMN(E41)),#REF!,13,FALSE)</f>
        <v>#REF!</v>
      </c>
      <c r="F41" s="116" t="e">
        <f ca="1">VLOOKUP(OFFSET(F41,,1-COLUMN(F41)),#REF!,12,FALSE)</f>
        <v>#REF!</v>
      </c>
      <c r="G41" s="115" t="e">
        <f ca="1">VLOOKUP(OFFSET(G41,,1-COLUMN(G41)),#REF!,26,FALSE)</f>
        <v>#REF!</v>
      </c>
      <c r="H41" s="116" t="e">
        <f ca="1">VLOOKUP(OFFSET(H41,,1-COLUMN(H41)),#REF!,25,FALSE)</f>
        <v>#REF!</v>
      </c>
      <c r="I41" s="115" t="e">
        <f ca="1">VLOOKUP(OFFSET(I41,,1-COLUMN(I41)),#REF!,78,FALSE)</f>
        <v>#REF!</v>
      </c>
      <c r="J41" s="116" t="e">
        <f ca="1">VLOOKUP(OFFSET(J41,,1-COLUMN(J41)),#REF!,77,FALSE)</f>
        <v>#REF!</v>
      </c>
      <c r="K41" s="115" t="e">
        <f ca="1">VLOOKUP(OFFSET(K41,,1-COLUMN(K41)),#REF!,130,FALSE)</f>
        <v>#REF!</v>
      </c>
      <c r="L41" s="116" t="e">
        <f ca="1">VLOOKUP(OFFSET(L41,,1-COLUMN(L41)),#REF!,129,FALSE)</f>
        <v>#REF!</v>
      </c>
      <c r="M41" s="144" t="e">
        <f t="shared" si="0"/>
        <v>#REF!</v>
      </c>
      <c r="N41" s="119" t="e">
        <f ca="1">VLOOKUP(OFFSET(N41,,1-COLUMN(N41)),#REF!,20,FALSE)</f>
        <v>#REF!</v>
      </c>
      <c r="O41" s="116" t="e">
        <f ca="1">VLOOKUP(OFFSET(O41,,1-COLUMN(O41)),#REF!,19,FALSE)</f>
        <v>#REF!</v>
      </c>
      <c r="P41" s="115" t="e">
        <f ca="1">VLOOKUP(OFFSET(P41,,1-COLUMN(P41)),#REF!,36,FALSE)</f>
        <v>#REF!</v>
      </c>
      <c r="Q41" s="116" t="e">
        <f ca="1">VLOOKUP(OFFSET(Q41,,1-COLUMN(Q41)),#REF!,35,FALSE)</f>
        <v>#REF!</v>
      </c>
      <c r="R41" s="115" t="e">
        <f ca="1">VLOOKUP(OFFSET(R41,,1-COLUMN(R41)),#REF!,42,FALSE)</f>
        <v>#REF!</v>
      </c>
      <c r="S41" s="116" t="e">
        <f ca="1">VLOOKUP(OFFSET(S41,,1-COLUMN(S41)),#REF!,41,FALSE)</f>
        <v>#REF!</v>
      </c>
      <c r="T41" s="115" t="e">
        <f ca="1">VLOOKUP(OFFSET(T41,,1-COLUMN(T41)),#REF!,48,FALSE)</f>
        <v>#REF!</v>
      </c>
      <c r="U41" s="116" t="e">
        <f ca="1">VLOOKUP(OFFSET(U41,,1-COLUMN(U41)),#REF!,47,FALSE)</f>
        <v>#REF!</v>
      </c>
      <c r="V41" s="115" t="e">
        <f ca="1">VLOOKUP(OFFSET(V41,,1-COLUMN(V41)),#REF!,54,FALSE)</f>
        <v>#REF!</v>
      </c>
      <c r="W41" s="116" t="e">
        <f ca="1">VLOOKUP(OFFSET(W41,,1-COLUMN(W41)),#REF!,53,FALSE)</f>
        <v>#REF!</v>
      </c>
      <c r="X41" s="115" t="e">
        <f ca="1">VLOOKUP(OFFSET(X41,,1-COLUMN(X41)),#REF!,60,FALSE)</f>
        <v>#REF!</v>
      </c>
      <c r="Y41" s="116" t="e">
        <f ca="1">VLOOKUP(OFFSET(Y41,,1-COLUMN(Y41)),#REF!,59,FALSE)</f>
        <v>#REF!</v>
      </c>
      <c r="Z41" s="115" t="e">
        <f ca="1">VLOOKUP(OFFSET(Z41,,1-COLUMN(Z41)),#REF!,66,FALSE)</f>
        <v>#REF!</v>
      </c>
      <c r="AA41" s="116" t="e">
        <f ca="1">VLOOKUP(OFFSET(AA41,,1-COLUMN(AA41)),#REF!,65,FALSE)</f>
        <v>#REF!</v>
      </c>
      <c r="AB41" s="115" t="e">
        <f ca="1">VLOOKUP(OFFSET(AB41,,1-COLUMN(AB41)),#REF!,72,FALSE)</f>
        <v>#REF!</v>
      </c>
      <c r="AC41" s="116" t="e">
        <f ca="1">VLOOKUP(OFFSET(AC41,,1-COLUMN(AC41)),#REF!,71,FALSE)</f>
        <v>#REF!</v>
      </c>
      <c r="AD41" s="115" t="e">
        <f ca="1">VLOOKUP(OFFSET(AD41,,1-COLUMN(AD41)),#REF!,88,FALSE)</f>
        <v>#REF!</v>
      </c>
      <c r="AE41" s="116" t="e">
        <f ca="1">VLOOKUP(OFFSET(AE41,,1-COLUMN(AE41)),#REF!,87,FALSE)</f>
        <v>#REF!</v>
      </c>
      <c r="AF41" s="115" t="e">
        <f ca="1">VLOOKUP(OFFSET(AF41,,1-COLUMN(AF41)),#REF!,94,FALSE)</f>
        <v>#REF!</v>
      </c>
      <c r="AG41" s="116" t="e">
        <f ca="1">VLOOKUP(OFFSET(AG41,,1-COLUMN(AG41)),#REF!,93,FALSE)</f>
        <v>#REF!</v>
      </c>
      <c r="AH41" s="115" t="e">
        <f ca="1">VLOOKUP(OFFSET(AH41,,1-COLUMN(AH41)),#REF!,100,FALSE)</f>
        <v>#REF!</v>
      </c>
      <c r="AI41" s="116" t="e">
        <f ca="1">VLOOKUP(OFFSET(AI41,,1-COLUMN(AI41)),#REF!,99,FALSE)</f>
        <v>#REF!</v>
      </c>
      <c r="AJ41" s="115" t="e">
        <f ca="1">VLOOKUP(OFFSET(AJ41,,1-COLUMN(AJ41)),#REF!,106,FALSE)</f>
        <v>#REF!</v>
      </c>
      <c r="AK41" s="116" t="e">
        <f ca="1">VLOOKUP(OFFSET(AK41,,1-COLUMN(AK41)),#REF!,105,FALSE)</f>
        <v>#REF!</v>
      </c>
      <c r="AL41" s="115" t="e">
        <f ca="1">VLOOKUP(OFFSET(AL41,,1-COLUMN(AL41)),#REF!,112,FALSE)</f>
        <v>#REF!</v>
      </c>
      <c r="AM41" s="116" t="e">
        <f ca="1">VLOOKUP(OFFSET(AM41,,1-COLUMN(AM41)),#REF!,111,FALSE)</f>
        <v>#REF!</v>
      </c>
      <c r="AN41" s="115" t="e">
        <f ca="1">VLOOKUP(OFFSET(AN41,,1-COLUMN(AN41)),#REF!,118,FALSE)</f>
        <v>#REF!</v>
      </c>
      <c r="AO41" s="116" t="e">
        <f ca="1">VLOOKUP(OFFSET(AO41,,1-COLUMN(AO41)),#REF!,117,FALSE)</f>
        <v>#REF!</v>
      </c>
      <c r="AP41" s="115" t="e">
        <f ca="1">VLOOKUP(OFFSET(AP41,,1-COLUMN(AP41)),#REF!,124,FALSE)</f>
        <v>#REF!</v>
      </c>
      <c r="AQ41" s="116" t="e">
        <f ca="1">VLOOKUP(OFFSET(AQ41,,1-COLUMN(AQ41)),#REF!,123,FALSE)</f>
        <v>#REF!</v>
      </c>
      <c r="AR41" s="121" t="e">
        <f ca="1">VLOOKUP(OFFSET(AR41,,1-COLUMN(AR41)),#REF!,137,FALSE)</f>
        <v>#REF!</v>
      </c>
      <c r="AS41" s="181" t="e">
        <f t="shared" si="1"/>
        <v>#REF!</v>
      </c>
      <c r="AT41" s="146" t="e">
        <f ca="1">VLOOKUP(OFFSET(AT41,,1-COLUMN(AT41)),#REF!,141,FALSE)</f>
        <v>#REF!</v>
      </c>
      <c r="AU41" s="145" t="e">
        <f ca="1">VLOOKUP(OFFSET(AU41,,1-COLUMN(AU41)),#REF!,145,FALSE)</f>
        <v>#REF!</v>
      </c>
      <c r="AV41" s="145" t="e">
        <f ca="1">VLOOKUP(OFFSET(AV41,,1-COLUMN(AV41)),#REF!,149,FALSE)</f>
        <v>#REF!</v>
      </c>
      <c r="AW41" s="147" t="e">
        <f t="shared" si="2"/>
        <v>#VALUE!</v>
      </c>
      <c r="AX41" s="126" t="e">
        <f ca="1">VLOOKUP(OFFSET(AX41,,1-COLUMN(AX41)),#REF!,8,FALSE)+VLOOKUP(OFFSET(AX41,,1-COLUMN(AX41)),#REF!,14,FALSE)+VLOOKUP(OFFSET(AX41,,1-COLUMN(AX41)),#REF!,21,FALSE)+VLOOKUP(OFFSET(AX41,,1-COLUMN(AX41)),#REF!,27,FALSE)+VLOOKUP(OFFSET(AX41,,1-COLUMN(AX41)),#REF!,73,FALSE)+VLOOKUP(OFFSET(AX41,,1-COLUMN(AX41)),#REF!,79,FALSE)+VLOOKUP(OFFSET(AX41,,1-COLUMN(AX41)),#REF!,125,FALSE)+VLOOKUP(OFFSET(AX41,,1-COLUMN(AX41)),#REF!,131,FALSE)+VLOOKUP(OFFSET(AX41,,1-COLUMN(AX41)),#REF!,138,FALSE)+VLOOKUP(OFFSET(AX41,,1-COLUMN(AX41)),#REF!,142,FALSE)+VLOOKUP(OFFSET(AX41,,1-COLUMN(AX41)),#REF!,146,FALSE)+VLOOKUP(OFFSET(AX41,,1-COLUMN(AX41)),#REF!,150,FALSE)</f>
        <v>#REF!</v>
      </c>
      <c r="AY41" s="148" t="e">
        <f t="shared" si="3"/>
        <v>#REF!</v>
      </c>
    </row>
    <row r="42" spans="1:51" s="1" customFormat="1" ht="12.75" hidden="1">
      <c r="A42" s="162" t="e">
        <f>#REF!</f>
        <v>#REF!</v>
      </c>
      <c r="B42" s="163" t="e">
        <f>#REF!</f>
        <v>#REF!</v>
      </c>
      <c r="C42" s="119" t="e">
        <f ca="1">VLOOKUP(OFFSET(C42,,1-COLUMN(C42)),#REF!,7,FALSE)</f>
        <v>#REF!</v>
      </c>
      <c r="D42" s="116" t="e">
        <f ca="1">VLOOKUP(OFFSET(D42,,1-COLUMN(D42)),#REF!,6,FALSE)</f>
        <v>#REF!</v>
      </c>
      <c r="E42" s="115" t="e">
        <f ca="1">VLOOKUP(OFFSET(E42,,1-COLUMN(E42)),#REF!,13,FALSE)</f>
        <v>#REF!</v>
      </c>
      <c r="F42" s="116" t="e">
        <f ca="1">VLOOKUP(OFFSET(F42,,1-COLUMN(F42)),#REF!,12,FALSE)</f>
        <v>#REF!</v>
      </c>
      <c r="G42" s="115" t="e">
        <f ca="1">VLOOKUP(OFFSET(G42,,1-COLUMN(G42)),#REF!,26,FALSE)</f>
        <v>#REF!</v>
      </c>
      <c r="H42" s="116" t="e">
        <f ca="1">VLOOKUP(OFFSET(H42,,1-COLUMN(H42)),#REF!,25,FALSE)</f>
        <v>#REF!</v>
      </c>
      <c r="I42" s="115" t="e">
        <f ca="1">VLOOKUP(OFFSET(I42,,1-COLUMN(I42)),#REF!,78,FALSE)</f>
        <v>#REF!</v>
      </c>
      <c r="J42" s="116" t="e">
        <f ca="1">VLOOKUP(OFFSET(J42,,1-COLUMN(J42)),#REF!,77,FALSE)</f>
        <v>#REF!</v>
      </c>
      <c r="K42" s="115" t="e">
        <f ca="1">VLOOKUP(OFFSET(K42,,1-COLUMN(K42)),#REF!,130,FALSE)</f>
        <v>#REF!</v>
      </c>
      <c r="L42" s="116" t="e">
        <f ca="1">VLOOKUP(OFFSET(L42,,1-COLUMN(L42)),#REF!,129,FALSE)</f>
        <v>#REF!</v>
      </c>
      <c r="M42" s="144" t="e">
        <f t="shared" si="0"/>
        <v>#REF!</v>
      </c>
      <c r="N42" s="119" t="e">
        <f ca="1">VLOOKUP(OFFSET(N42,,1-COLUMN(N42)),#REF!,20,FALSE)</f>
        <v>#REF!</v>
      </c>
      <c r="O42" s="116" t="e">
        <f ca="1">VLOOKUP(OFFSET(O42,,1-COLUMN(O42)),#REF!,19,FALSE)</f>
        <v>#REF!</v>
      </c>
      <c r="P42" s="115" t="e">
        <f ca="1">VLOOKUP(OFFSET(P42,,1-COLUMN(P42)),#REF!,36,FALSE)</f>
        <v>#REF!</v>
      </c>
      <c r="Q42" s="116" t="e">
        <f ca="1">VLOOKUP(OFFSET(Q42,,1-COLUMN(Q42)),#REF!,35,FALSE)</f>
        <v>#REF!</v>
      </c>
      <c r="R42" s="115" t="e">
        <f ca="1">VLOOKUP(OFFSET(R42,,1-COLUMN(R42)),#REF!,42,FALSE)</f>
        <v>#REF!</v>
      </c>
      <c r="S42" s="116" t="e">
        <f ca="1">VLOOKUP(OFFSET(S42,,1-COLUMN(S42)),#REF!,41,FALSE)</f>
        <v>#REF!</v>
      </c>
      <c r="T42" s="115" t="e">
        <f ca="1">VLOOKUP(OFFSET(T42,,1-COLUMN(T42)),#REF!,48,FALSE)</f>
        <v>#REF!</v>
      </c>
      <c r="U42" s="116" t="e">
        <f ca="1">VLOOKUP(OFFSET(U42,,1-COLUMN(U42)),#REF!,47,FALSE)</f>
        <v>#REF!</v>
      </c>
      <c r="V42" s="115" t="e">
        <f ca="1">VLOOKUP(OFFSET(V42,,1-COLUMN(V42)),#REF!,54,FALSE)</f>
        <v>#REF!</v>
      </c>
      <c r="W42" s="116" t="e">
        <f ca="1">VLOOKUP(OFFSET(W42,,1-COLUMN(W42)),#REF!,53,FALSE)</f>
        <v>#REF!</v>
      </c>
      <c r="X42" s="115" t="e">
        <f ca="1">VLOOKUP(OFFSET(X42,,1-COLUMN(X42)),#REF!,60,FALSE)</f>
        <v>#REF!</v>
      </c>
      <c r="Y42" s="116" t="e">
        <f ca="1">VLOOKUP(OFFSET(Y42,,1-COLUMN(Y42)),#REF!,59,FALSE)</f>
        <v>#REF!</v>
      </c>
      <c r="Z42" s="115" t="e">
        <f ca="1">VLOOKUP(OFFSET(Z42,,1-COLUMN(Z42)),#REF!,66,FALSE)</f>
        <v>#REF!</v>
      </c>
      <c r="AA42" s="116" t="e">
        <f ca="1">VLOOKUP(OFFSET(AA42,,1-COLUMN(AA42)),#REF!,65,FALSE)</f>
        <v>#REF!</v>
      </c>
      <c r="AB42" s="115" t="e">
        <f ca="1">VLOOKUP(OFFSET(AB42,,1-COLUMN(AB42)),#REF!,72,FALSE)</f>
        <v>#REF!</v>
      </c>
      <c r="AC42" s="116" t="e">
        <f ca="1">VLOOKUP(OFFSET(AC42,,1-COLUMN(AC42)),#REF!,71,FALSE)</f>
        <v>#REF!</v>
      </c>
      <c r="AD42" s="115" t="e">
        <f ca="1">VLOOKUP(OFFSET(AD42,,1-COLUMN(AD42)),#REF!,88,FALSE)</f>
        <v>#REF!</v>
      </c>
      <c r="AE42" s="116" t="e">
        <f ca="1">VLOOKUP(OFFSET(AE42,,1-COLUMN(AE42)),#REF!,87,FALSE)</f>
        <v>#REF!</v>
      </c>
      <c r="AF42" s="115" t="e">
        <f ca="1">VLOOKUP(OFFSET(AF42,,1-COLUMN(AF42)),#REF!,94,FALSE)</f>
        <v>#REF!</v>
      </c>
      <c r="AG42" s="116" t="e">
        <f ca="1">VLOOKUP(OFFSET(AG42,,1-COLUMN(AG42)),#REF!,93,FALSE)</f>
        <v>#REF!</v>
      </c>
      <c r="AH42" s="115" t="e">
        <f ca="1">VLOOKUP(OFFSET(AH42,,1-COLUMN(AH42)),#REF!,100,FALSE)</f>
        <v>#REF!</v>
      </c>
      <c r="AI42" s="116" t="e">
        <f ca="1">VLOOKUP(OFFSET(AI42,,1-COLUMN(AI42)),#REF!,99,FALSE)</f>
        <v>#REF!</v>
      </c>
      <c r="AJ42" s="115" t="e">
        <f ca="1">VLOOKUP(OFFSET(AJ42,,1-COLUMN(AJ42)),#REF!,106,FALSE)</f>
        <v>#REF!</v>
      </c>
      <c r="AK42" s="116" t="e">
        <f ca="1">VLOOKUP(OFFSET(AK42,,1-COLUMN(AK42)),#REF!,105,FALSE)</f>
        <v>#REF!</v>
      </c>
      <c r="AL42" s="115" t="e">
        <f ca="1">VLOOKUP(OFFSET(AL42,,1-COLUMN(AL42)),#REF!,112,FALSE)</f>
        <v>#REF!</v>
      </c>
      <c r="AM42" s="116" t="e">
        <f ca="1">VLOOKUP(OFFSET(AM42,,1-COLUMN(AM42)),#REF!,111,FALSE)</f>
        <v>#REF!</v>
      </c>
      <c r="AN42" s="115" t="e">
        <f ca="1">VLOOKUP(OFFSET(AN42,,1-COLUMN(AN42)),#REF!,118,FALSE)</f>
        <v>#REF!</v>
      </c>
      <c r="AO42" s="116" t="e">
        <f ca="1">VLOOKUP(OFFSET(AO42,,1-COLUMN(AO42)),#REF!,117,FALSE)</f>
        <v>#REF!</v>
      </c>
      <c r="AP42" s="115" t="e">
        <f ca="1">VLOOKUP(OFFSET(AP42,,1-COLUMN(AP42)),#REF!,124,FALSE)</f>
        <v>#REF!</v>
      </c>
      <c r="AQ42" s="116" t="e">
        <f ca="1">VLOOKUP(OFFSET(AQ42,,1-COLUMN(AQ42)),#REF!,123,FALSE)</f>
        <v>#REF!</v>
      </c>
      <c r="AR42" s="121" t="e">
        <f ca="1">VLOOKUP(OFFSET(AR42,,1-COLUMN(AR42)),#REF!,137,FALSE)</f>
        <v>#REF!</v>
      </c>
      <c r="AS42" s="181" t="e">
        <f t="shared" si="1"/>
        <v>#REF!</v>
      </c>
      <c r="AT42" s="146" t="e">
        <f ca="1">VLOOKUP(OFFSET(AT42,,1-COLUMN(AT42)),#REF!,141,FALSE)</f>
        <v>#REF!</v>
      </c>
      <c r="AU42" s="145" t="e">
        <f ca="1">VLOOKUP(OFFSET(AU42,,1-COLUMN(AU42)),#REF!,145,FALSE)</f>
        <v>#REF!</v>
      </c>
      <c r="AV42" s="145" t="e">
        <f ca="1">VLOOKUP(OFFSET(AV42,,1-COLUMN(AV42)),#REF!,149,FALSE)</f>
        <v>#REF!</v>
      </c>
      <c r="AW42" s="147" t="e">
        <f t="shared" si="2"/>
        <v>#VALUE!</v>
      </c>
      <c r="AX42" s="126" t="e">
        <f ca="1">VLOOKUP(OFFSET(AX42,,1-COLUMN(AX42)),#REF!,8,FALSE)+VLOOKUP(OFFSET(AX42,,1-COLUMN(AX42)),#REF!,14,FALSE)+VLOOKUP(OFFSET(AX42,,1-COLUMN(AX42)),#REF!,21,FALSE)+VLOOKUP(OFFSET(AX42,,1-COLUMN(AX42)),#REF!,27,FALSE)+VLOOKUP(OFFSET(AX42,,1-COLUMN(AX42)),#REF!,73,FALSE)+VLOOKUP(OFFSET(AX42,,1-COLUMN(AX42)),#REF!,79,FALSE)+VLOOKUP(OFFSET(AX42,,1-COLUMN(AX42)),#REF!,125,FALSE)+VLOOKUP(OFFSET(AX42,,1-COLUMN(AX42)),#REF!,131,FALSE)+VLOOKUP(OFFSET(AX42,,1-COLUMN(AX42)),#REF!,138,FALSE)+VLOOKUP(OFFSET(AX42,,1-COLUMN(AX42)),#REF!,142,FALSE)+VLOOKUP(OFFSET(AX42,,1-COLUMN(AX42)),#REF!,146,FALSE)+VLOOKUP(OFFSET(AX42,,1-COLUMN(AX42)),#REF!,150,FALSE)</f>
        <v>#REF!</v>
      </c>
      <c r="AY42" s="148" t="e">
        <f t="shared" si="3"/>
        <v>#REF!</v>
      </c>
    </row>
    <row r="43" spans="1:51" s="1" customFormat="1" ht="12.75" hidden="1">
      <c r="A43" s="162" t="e">
        <f>#REF!</f>
        <v>#REF!</v>
      </c>
      <c r="B43" s="163" t="e">
        <f>#REF!</f>
        <v>#REF!</v>
      </c>
      <c r="C43" s="119" t="e">
        <f ca="1">VLOOKUP(OFFSET(C43,,1-COLUMN(C43)),#REF!,7,FALSE)</f>
        <v>#REF!</v>
      </c>
      <c r="D43" s="116" t="e">
        <f ca="1">VLOOKUP(OFFSET(D43,,1-COLUMN(D43)),#REF!,6,FALSE)</f>
        <v>#REF!</v>
      </c>
      <c r="E43" s="115" t="e">
        <f ca="1">VLOOKUP(OFFSET(E43,,1-COLUMN(E43)),#REF!,13,FALSE)</f>
        <v>#REF!</v>
      </c>
      <c r="F43" s="116" t="e">
        <f ca="1">VLOOKUP(OFFSET(F43,,1-COLUMN(F43)),#REF!,12,FALSE)</f>
        <v>#REF!</v>
      </c>
      <c r="G43" s="115" t="e">
        <f ca="1">VLOOKUP(OFFSET(G43,,1-COLUMN(G43)),#REF!,26,FALSE)</f>
        <v>#REF!</v>
      </c>
      <c r="H43" s="116" t="e">
        <f ca="1">VLOOKUP(OFFSET(H43,,1-COLUMN(H43)),#REF!,25,FALSE)</f>
        <v>#REF!</v>
      </c>
      <c r="I43" s="115" t="e">
        <f ca="1">VLOOKUP(OFFSET(I43,,1-COLUMN(I43)),#REF!,78,FALSE)</f>
        <v>#REF!</v>
      </c>
      <c r="J43" s="116" t="e">
        <f ca="1">VLOOKUP(OFFSET(J43,,1-COLUMN(J43)),#REF!,77,FALSE)</f>
        <v>#REF!</v>
      </c>
      <c r="K43" s="115" t="e">
        <f ca="1">VLOOKUP(OFFSET(K43,,1-COLUMN(K43)),#REF!,130,FALSE)</f>
        <v>#REF!</v>
      </c>
      <c r="L43" s="116" t="e">
        <f ca="1">VLOOKUP(OFFSET(L43,,1-COLUMN(L43)),#REF!,129,FALSE)</f>
        <v>#REF!</v>
      </c>
      <c r="M43" s="144" t="e">
        <f t="shared" si="0"/>
        <v>#REF!</v>
      </c>
      <c r="N43" s="119" t="e">
        <f ca="1">VLOOKUP(OFFSET(N43,,1-COLUMN(N43)),#REF!,20,FALSE)</f>
        <v>#REF!</v>
      </c>
      <c r="O43" s="116" t="e">
        <f ca="1">VLOOKUP(OFFSET(O43,,1-COLUMN(O43)),#REF!,19,FALSE)</f>
        <v>#REF!</v>
      </c>
      <c r="P43" s="115" t="e">
        <f ca="1">VLOOKUP(OFFSET(P43,,1-COLUMN(P43)),#REF!,36,FALSE)</f>
        <v>#REF!</v>
      </c>
      <c r="Q43" s="116" t="e">
        <f ca="1">VLOOKUP(OFFSET(Q43,,1-COLUMN(Q43)),#REF!,35,FALSE)</f>
        <v>#REF!</v>
      </c>
      <c r="R43" s="115" t="e">
        <f ca="1">VLOOKUP(OFFSET(R43,,1-COLUMN(R43)),#REF!,42,FALSE)</f>
        <v>#REF!</v>
      </c>
      <c r="S43" s="116" t="e">
        <f ca="1">VLOOKUP(OFFSET(S43,,1-COLUMN(S43)),#REF!,41,FALSE)</f>
        <v>#REF!</v>
      </c>
      <c r="T43" s="115" t="e">
        <f ca="1">VLOOKUP(OFFSET(T43,,1-COLUMN(T43)),#REF!,48,FALSE)</f>
        <v>#REF!</v>
      </c>
      <c r="U43" s="116" t="e">
        <f ca="1">VLOOKUP(OFFSET(U43,,1-COLUMN(U43)),#REF!,47,FALSE)</f>
        <v>#REF!</v>
      </c>
      <c r="V43" s="115" t="e">
        <f ca="1">VLOOKUP(OFFSET(V43,,1-COLUMN(V43)),#REF!,54,FALSE)</f>
        <v>#REF!</v>
      </c>
      <c r="W43" s="116" t="e">
        <f ca="1">VLOOKUP(OFFSET(W43,,1-COLUMN(W43)),#REF!,53,FALSE)</f>
        <v>#REF!</v>
      </c>
      <c r="X43" s="115" t="e">
        <f ca="1">VLOOKUP(OFFSET(X43,,1-COLUMN(X43)),#REF!,60,FALSE)</f>
        <v>#REF!</v>
      </c>
      <c r="Y43" s="116" t="e">
        <f ca="1">VLOOKUP(OFFSET(Y43,,1-COLUMN(Y43)),#REF!,59,FALSE)</f>
        <v>#REF!</v>
      </c>
      <c r="Z43" s="115" t="e">
        <f ca="1">VLOOKUP(OFFSET(Z43,,1-COLUMN(Z43)),#REF!,66,FALSE)</f>
        <v>#REF!</v>
      </c>
      <c r="AA43" s="116" t="e">
        <f ca="1">VLOOKUP(OFFSET(AA43,,1-COLUMN(AA43)),#REF!,65,FALSE)</f>
        <v>#REF!</v>
      </c>
      <c r="AB43" s="115" t="e">
        <f ca="1">VLOOKUP(OFFSET(AB43,,1-COLUMN(AB43)),#REF!,72,FALSE)</f>
        <v>#REF!</v>
      </c>
      <c r="AC43" s="116" t="e">
        <f ca="1">VLOOKUP(OFFSET(AC43,,1-COLUMN(AC43)),#REF!,71,FALSE)</f>
        <v>#REF!</v>
      </c>
      <c r="AD43" s="115" t="e">
        <f ca="1">VLOOKUP(OFFSET(AD43,,1-COLUMN(AD43)),#REF!,88,FALSE)</f>
        <v>#REF!</v>
      </c>
      <c r="AE43" s="116" t="e">
        <f ca="1">VLOOKUP(OFFSET(AE43,,1-COLUMN(AE43)),#REF!,87,FALSE)</f>
        <v>#REF!</v>
      </c>
      <c r="AF43" s="115" t="e">
        <f ca="1">VLOOKUP(OFFSET(AF43,,1-COLUMN(AF43)),#REF!,94,FALSE)</f>
        <v>#REF!</v>
      </c>
      <c r="AG43" s="116" t="e">
        <f ca="1">VLOOKUP(OFFSET(AG43,,1-COLUMN(AG43)),#REF!,93,FALSE)</f>
        <v>#REF!</v>
      </c>
      <c r="AH43" s="115" t="e">
        <f ca="1">VLOOKUP(OFFSET(AH43,,1-COLUMN(AH43)),#REF!,100,FALSE)</f>
        <v>#REF!</v>
      </c>
      <c r="AI43" s="116" t="e">
        <f ca="1">VLOOKUP(OFFSET(AI43,,1-COLUMN(AI43)),#REF!,99,FALSE)</f>
        <v>#REF!</v>
      </c>
      <c r="AJ43" s="115" t="e">
        <f ca="1">VLOOKUP(OFFSET(AJ43,,1-COLUMN(AJ43)),#REF!,106,FALSE)</f>
        <v>#REF!</v>
      </c>
      <c r="AK43" s="116" t="e">
        <f ca="1">VLOOKUP(OFFSET(AK43,,1-COLUMN(AK43)),#REF!,105,FALSE)</f>
        <v>#REF!</v>
      </c>
      <c r="AL43" s="115" t="e">
        <f ca="1">VLOOKUP(OFFSET(AL43,,1-COLUMN(AL43)),#REF!,112,FALSE)</f>
        <v>#REF!</v>
      </c>
      <c r="AM43" s="116" t="e">
        <f ca="1">VLOOKUP(OFFSET(AM43,,1-COLUMN(AM43)),#REF!,111,FALSE)</f>
        <v>#REF!</v>
      </c>
      <c r="AN43" s="115" t="e">
        <f ca="1">VLOOKUP(OFFSET(AN43,,1-COLUMN(AN43)),#REF!,118,FALSE)</f>
        <v>#REF!</v>
      </c>
      <c r="AO43" s="116" t="e">
        <f ca="1">VLOOKUP(OFFSET(AO43,,1-COLUMN(AO43)),#REF!,117,FALSE)</f>
        <v>#REF!</v>
      </c>
      <c r="AP43" s="115" t="e">
        <f ca="1">VLOOKUP(OFFSET(AP43,,1-COLUMN(AP43)),#REF!,124,FALSE)</f>
        <v>#REF!</v>
      </c>
      <c r="AQ43" s="116" t="e">
        <f ca="1">VLOOKUP(OFFSET(AQ43,,1-COLUMN(AQ43)),#REF!,123,FALSE)</f>
        <v>#REF!</v>
      </c>
      <c r="AR43" s="121" t="e">
        <f ca="1">VLOOKUP(OFFSET(AR43,,1-COLUMN(AR43)),#REF!,137,FALSE)</f>
        <v>#REF!</v>
      </c>
      <c r="AS43" s="181" t="e">
        <f t="shared" si="1"/>
        <v>#REF!</v>
      </c>
      <c r="AT43" s="146" t="e">
        <f ca="1">VLOOKUP(OFFSET(AT43,,1-COLUMN(AT43)),#REF!,141,FALSE)</f>
        <v>#REF!</v>
      </c>
      <c r="AU43" s="145" t="e">
        <f ca="1">VLOOKUP(OFFSET(AU43,,1-COLUMN(AU43)),#REF!,145,FALSE)</f>
        <v>#REF!</v>
      </c>
      <c r="AV43" s="145" t="e">
        <f ca="1">VLOOKUP(OFFSET(AV43,,1-COLUMN(AV43)),#REF!,149,FALSE)</f>
        <v>#REF!</v>
      </c>
      <c r="AW43" s="147" t="e">
        <f t="shared" si="2"/>
        <v>#VALUE!</v>
      </c>
      <c r="AX43" s="126" t="e">
        <f ca="1">VLOOKUP(OFFSET(AX43,,1-COLUMN(AX43)),#REF!,8,FALSE)+VLOOKUP(OFFSET(AX43,,1-COLUMN(AX43)),#REF!,14,FALSE)+VLOOKUP(OFFSET(AX43,,1-COLUMN(AX43)),#REF!,21,FALSE)+VLOOKUP(OFFSET(AX43,,1-COLUMN(AX43)),#REF!,27,FALSE)+VLOOKUP(OFFSET(AX43,,1-COLUMN(AX43)),#REF!,73,FALSE)+VLOOKUP(OFFSET(AX43,,1-COLUMN(AX43)),#REF!,79,FALSE)+VLOOKUP(OFFSET(AX43,,1-COLUMN(AX43)),#REF!,125,FALSE)+VLOOKUP(OFFSET(AX43,,1-COLUMN(AX43)),#REF!,131,FALSE)+VLOOKUP(OFFSET(AX43,,1-COLUMN(AX43)),#REF!,138,FALSE)+VLOOKUP(OFFSET(AX43,,1-COLUMN(AX43)),#REF!,142,FALSE)+VLOOKUP(OFFSET(AX43,,1-COLUMN(AX43)),#REF!,146,FALSE)+VLOOKUP(OFFSET(AX43,,1-COLUMN(AX43)),#REF!,150,FALSE)</f>
        <v>#REF!</v>
      </c>
      <c r="AY43" s="148" t="e">
        <f t="shared" si="3"/>
        <v>#REF!</v>
      </c>
    </row>
    <row r="44" spans="1:51" s="1" customFormat="1" ht="12.75" hidden="1">
      <c r="A44" s="162" t="e">
        <f>#REF!</f>
        <v>#REF!</v>
      </c>
      <c r="B44" s="163" t="e">
        <f>#REF!</f>
        <v>#REF!</v>
      </c>
      <c r="C44" s="119" t="e">
        <f ca="1">VLOOKUP(OFFSET(C44,,1-COLUMN(C44)),#REF!,7,FALSE)</f>
        <v>#REF!</v>
      </c>
      <c r="D44" s="116" t="e">
        <f ca="1">VLOOKUP(OFFSET(D44,,1-COLUMN(D44)),#REF!,6,FALSE)</f>
        <v>#REF!</v>
      </c>
      <c r="E44" s="115" t="e">
        <f ca="1">VLOOKUP(OFFSET(E44,,1-COLUMN(E44)),#REF!,13,FALSE)</f>
        <v>#REF!</v>
      </c>
      <c r="F44" s="116" t="e">
        <f ca="1">VLOOKUP(OFFSET(F44,,1-COLUMN(F44)),#REF!,12,FALSE)</f>
        <v>#REF!</v>
      </c>
      <c r="G44" s="115" t="e">
        <f ca="1">VLOOKUP(OFFSET(G44,,1-COLUMN(G44)),#REF!,26,FALSE)</f>
        <v>#REF!</v>
      </c>
      <c r="H44" s="116" t="e">
        <f ca="1">VLOOKUP(OFFSET(H44,,1-COLUMN(H44)),#REF!,25,FALSE)</f>
        <v>#REF!</v>
      </c>
      <c r="I44" s="115" t="e">
        <f ca="1">VLOOKUP(OFFSET(I44,,1-COLUMN(I44)),#REF!,78,FALSE)</f>
        <v>#REF!</v>
      </c>
      <c r="J44" s="116" t="e">
        <f ca="1">VLOOKUP(OFFSET(J44,,1-COLUMN(J44)),#REF!,77,FALSE)</f>
        <v>#REF!</v>
      </c>
      <c r="K44" s="115" t="e">
        <f ca="1">VLOOKUP(OFFSET(K44,,1-COLUMN(K44)),#REF!,130,FALSE)</f>
        <v>#REF!</v>
      </c>
      <c r="L44" s="116" t="e">
        <f ca="1">VLOOKUP(OFFSET(L44,,1-COLUMN(L44)),#REF!,129,FALSE)</f>
        <v>#REF!</v>
      </c>
      <c r="M44" s="144" t="e">
        <f t="shared" si="0"/>
        <v>#REF!</v>
      </c>
      <c r="N44" s="119" t="e">
        <f ca="1">VLOOKUP(OFFSET(N44,,1-COLUMN(N44)),#REF!,20,FALSE)</f>
        <v>#REF!</v>
      </c>
      <c r="O44" s="116" t="e">
        <f ca="1">VLOOKUP(OFFSET(O44,,1-COLUMN(O44)),#REF!,19,FALSE)</f>
        <v>#REF!</v>
      </c>
      <c r="P44" s="115" t="e">
        <f ca="1">VLOOKUP(OFFSET(P44,,1-COLUMN(P44)),#REF!,36,FALSE)</f>
        <v>#REF!</v>
      </c>
      <c r="Q44" s="116" t="e">
        <f ca="1">VLOOKUP(OFFSET(Q44,,1-COLUMN(Q44)),#REF!,35,FALSE)</f>
        <v>#REF!</v>
      </c>
      <c r="R44" s="115" t="e">
        <f ca="1">VLOOKUP(OFFSET(R44,,1-COLUMN(R44)),#REF!,42,FALSE)</f>
        <v>#REF!</v>
      </c>
      <c r="S44" s="116" t="e">
        <f ca="1">VLOOKUP(OFFSET(S44,,1-COLUMN(S44)),#REF!,41,FALSE)</f>
        <v>#REF!</v>
      </c>
      <c r="T44" s="115" t="e">
        <f ca="1">VLOOKUP(OFFSET(T44,,1-COLUMN(T44)),#REF!,48,FALSE)</f>
        <v>#REF!</v>
      </c>
      <c r="U44" s="116" t="e">
        <f ca="1">VLOOKUP(OFFSET(U44,,1-COLUMN(U44)),#REF!,47,FALSE)</f>
        <v>#REF!</v>
      </c>
      <c r="V44" s="115" t="e">
        <f ca="1">VLOOKUP(OFFSET(V44,,1-COLUMN(V44)),#REF!,54,FALSE)</f>
        <v>#REF!</v>
      </c>
      <c r="W44" s="116" t="e">
        <f ca="1">VLOOKUP(OFFSET(W44,,1-COLUMN(W44)),#REF!,53,FALSE)</f>
        <v>#REF!</v>
      </c>
      <c r="X44" s="115" t="e">
        <f ca="1">VLOOKUP(OFFSET(X44,,1-COLUMN(X44)),#REF!,60,FALSE)</f>
        <v>#REF!</v>
      </c>
      <c r="Y44" s="116" t="e">
        <f ca="1">VLOOKUP(OFFSET(Y44,,1-COLUMN(Y44)),#REF!,59,FALSE)</f>
        <v>#REF!</v>
      </c>
      <c r="Z44" s="115" t="e">
        <f ca="1">VLOOKUP(OFFSET(Z44,,1-COLUMN(Z44)),#REF!,66,FALSE)</f>
        <v>#REF!</v>
      </c>
      <c r="AA44" s="116" t="e">
        <f ca="1">VLOOKUP(OFFSET(AA44,,1-COLUMN(AA44)),#REF!,65,FALSE)</f>
        <v>#REF!</v>
      </c>
      <c r="AB44" s="115" t="e">
        <f ca="1">VLOOKUP(OFFSET(AB44,,1-COLUMN(AB44)),#REF!,72,FALSE)</f>
        <v>#REF!</v>
      </c>
      <c r="AC44" s="116" t="e">
        <f ca="1">VLOOKUP(OFFSET(AC44,,1-COLUMN(AC44)),#REF!,71,FALSE)</f>
        <v>#REF!</v>
      </c>
      <c r="AD44" s="115" t="e">
        <f ca="1">VLOOKUP(OFFSET(AD44,,1-COLUMN(AD44)),#REF!,88,FALSE)</f>
        <v>#REF!</v>
      </c>
      <c r="AE44" s="116" t="e">
        <f ca="1">VLOOKUP(OFFSET(AE44,,1-COLUMN(AE44)),#REF!,87,FALSE)</f>
        <v>#REF!</v>
      </c>
      <c r="AF44" s="115" t="e">
        <f ca="1">VLOOKUP(OFFSET(AF44,,1-COLUMN(AF44)),#REF!,94,FALSE)</f>
        <v>#REF!</v>
      </c>
      <c r="AG44" s="116" t="e">
        <f ca="1">VLOOKUP(OFFSET(AG44,,1-COLUMN(AG44)),#REF!,93,FALSE)</f>
        <v>#REF!</v>
      </c>
      <c r="AH44" s="115" t="e">
        <f ca="1">VLOOKUP(OFFSET(AH44,,1-COLUMN(AH44)),#REF!,100,FALSE)</f>
        <v>#REF!</v>
      </c>
      <c r="AI44" s="116" t="e">
        <f ca="1">VLOOKUP(OFFSET(AI44,,1-COLUMN(AI44)),#REF!,99,FALSE)</f>
        <v>#REF!</v>
      </c>
      <c r="AJ44" s="115" t="e">
        <f ca="1">VLOOKUP(OFFSET(AJ44,,1-COLUMN(AJ44)),#REF!,106,FALSE)</f>
        <v>#REF!</v>
      </c>
      <c r="AK44" s="116" t="e">
        <f ca="1">VLOOKUP(OFFSET(AK44,,1-COLUMN(AK44)),#REF!,105,FALSE)</f>
        <v>#REF!</v>
      </c>
      <c r="AL44" s="115" t="e">
        <f ca="1">VLOOKUP(OFFSET(AL44,,1-COLUMN(AL44)),#REF!,112,FALSE)</f>
        <v>#REF!</v>
      </c>
      <c r="AM44" s="116" t="e">
        <f ca="1">VLOOKUP(OFFSET(AM44,,1-COLUMN(AM44)),#REF!,111,FALSE)</f>
        <v>#REF!</v>
      </c>
      <c r="AN44" s="115" t="e">
        <f ca="1">VLOOKUP(OFFSET(AN44,,1-COLUMN(AN44)),#REF!,118,FALSE)</f>
        <v>#REF!</v>
      </c>
      <c r="AO44" s="116" t="e">
        <f ca="1">VLOOKUP(OFFSET(AO44,,1-COLUMN(AO44)),#REF!,117,FALSE)</f>
        <v>#REF!</v>
      </c>
      <c r="AP44" s="115" t="e">
        <f ca="1">VLOOKUP(OFFSET(AP44,,1-COLUMN(AP44)),#REF!,124,FALSE)</f>
        <v>#REF!</v>
      </c>
      <c r="AQ44" s="116" t="e">
        <f ca="1">VLOOKUP(OFFSET(AQ44,,1-COLUMN(AQ44)),#REF!,123,FALSE)</f>
        <v>#REF!</v>
      </c>
      <c r="AR44" s="121" t="e">
        <f ca="1">VLOOKUP(OFFSET(AR44,,1-COLUMN(AR44)),#REF!,137,FALSE)</f>
        <v>#REF!</v>
      </c>
      <c r="AS44" s="181" t="e">
        <f t="shared" si="1"/>
        <v>#REF!</v>
      </c>
      <c r="AT44" s="146" t="e">
        <f ca="1">VLOOKUP(OFFSET(AT44,,1-COLUMN(AT44)),#REF!,141,FALSE)</f>
        <v>#REF!</v>
      </c>
      <c r="AU44" s="145" t="e">
        <f ca="1">VLOOKUP(OFFSET(AU44,,1-COLUMN(AU44)),#REF!,145,FALSE)</f>
        <v>#REF!</v>
      </c>
      <c r="AV44" s="145" t="e">
        <f ca="1">VLOOKUP(OFFSET(AV44,,1-COLUMN(AV44)),#REF!,149,FALSE)</f>
        <v>#REF!</v>
      </c>
      <c r="AW44" s="147" t="e">
        <f t="shared" si="2"/>
        <v>#VALUE!</v>
      </c>
      <c r="AX44" s="126" t="e">
        <f ca="1">VLOOKUP(OFFSET(AX44,,1-COLUMN(AX44)),#REF!,8,FALSE)+VLOOKUP(OFFSET(AX44,,1-COLUMN(AX44)),#REF!,14,FALSE)+VLOOKUP(OFFSET(AX44,,1-COLUMN(AX44)),#REF!,21,FALSE)+VLOOKUP(OFFSET(AX44,,1-COLUMN(AX44)),#REF!,27,FALSE)+VLOOKUP(OFFSET(AX44,,1-COLUMN(AX44)),#REF!,73,FALSE)+VLOOKUP(OFFSET(AX44,,1-COLUMN(AX44)),#REF!,79,FALSE)+VLOOKUP(OFFSET(AX44,,1-COLUMN(AX44)),#REF!,125,FALSE)+VLOOKUP(OFFSET(AX44,,1-COLUMN(AX44)),#REF!,131,FALSE)+VLOOKUP(OFFSET(AX44,,1-COLUMN(AX44)),#REF!,138,FALSE)+VLOOKUP(OFFSET(AX44,,1-COLUMN(AX44)),#REF!,142,FALSE)+VLOOKUP(OFFSET(AX44,,1-COLUMN(AX44)),#REF!,146,FALSE)+VLOOKUP(OFFSET(AX44,,1-COLUMN(AX44)),#REF!,150,FALSE)</f>
        <v>#REF!</v>
      </c>
      <c r="AY44" s="148" t="e">
        <f t="shared" si="3"/>
        <v>#REF!</v>
      </c>
    </row>
    <row r="45" spans="1:51" s="1" customFormat="1" ht="12.75" hidden="1">
      <c r="A45" s="162" t="e">
        <f>#REF!</f>
        <v>#REF!</v>
      </c>
      <c r="B45" s="163" t="e">
        <f>#REF!</f>
        <v>#REF!</v>
      </c>
      <c r="C45" s="119" t="e">
        <f ca="1">VLOOKUP(OFFSET(C45,,1-COLUMN(C45)),#REF!,7,FALSE)</f>
        <v>#REF!</v>
      </c>
      <c r="D45" s="116" t="e">
        <f ca="1">VLOOKUP(OFFSET(D45,,1-COLUMN(D45)),#REF!,6,FALSE)</f>
        <v>#REF!</v>
      </c>
      <c r="E45" s="115" t="e">
        <f ca="1">VLOOKUP(OFFSET(E45,,1-COLUMN(E45)),#REF!,13,FALSE)</f>
        <v>#REF!</v>
      </c>
      <c r="F45" s="116" t="e">
        <f ca="1">VLOOKUP(OFFSET(F45,,1-COLUMN(F45)),#REF!,12,FALSE)</f>
        <v>#REF!</v>
      </c>
      <c r="G45" s="115" t="e">
        <f ca="1">VLOOKUP(OFFSET(G45,,1-COLUMN(G45)),#REF!,26,FALSE)</f>
        <v>#REF!</v>
      </c>
      <c r="H45" s="116" t="e">
        <f ca="1">VLOOKUP(OFFSET(H45,,1-COLUMN(H45)),#REF!,25,FALSE)</f>
        <v>#REF!</v>
      </c>
      <c r="I45" s="115" t="e">
        <f ca="1">VLOOKUP(OFFSET(I45,,1-COLUMN(I45)),#REF!,78,FALSE)</f>
        <v>#REF!</v>
      </c>
      <c r="J45" s="116" t="e">
        <f ca="1">VLOOKUP(OFFSET(J45,,1-COLUMN(J45)),#REF!,77,FALSE)</f>
        <v>#REF!</v>
      </c>
      <c r="K45" s="115" t="e">
        <f ca="1">VLOOKUP(OFFSET(K45,,1-COLUMN(K45)),#REF!,130,FALSE)</f>
        <v>#REF!</v>
      </c>
      <c r="L45" s="116" t="e">
        <f ca="1">VLOOKUP(OFFSET(L45,,1-COLUMN(L45)),#REF!,129,FALSE)</f>
        <v>#REF!</v>
      </c>
      <c r="M45" s="144" t="e">
        <f t="shared" si="0"/>
        <v>#REF!</v>
      </c>
      <c r="N45" s="119" t="e">
        <f ca="1">VLOOKUP(OFFSET(N45,,1-COLUMN(N45)),#REF!,20,FALSE)</f>
        <v>#REF!</v>
      </c>
      <c r="O45" s="116" t="e">
        <f ca="1">VLOOKUP(OFFSET(O45,,1-COLUMN(O45)),#REF!,19,FALSE)</f>
        <v>#REF!</v>
      </c>
      <c r="P45" s="115" t="e">
        <f ca="1">VLOOKUP(OFFSET(P45,,1-COLUMN(P45)),#REF!,36,FALSE)</f>
        <v>#REF!</v>
      </c>
      <c r="Q45" s="116" t="e">
        <f ca="1">VLOOKUP(OFFSET(Q45,,1-COLUMN(Q45)),#REF!,35,FALSE)</f>
        <v>#REF!</v>
      </c>
      <c r="R45" s="115" t="e">
        <f ca="1">VLOOKUP(OFFSET(R45,,1-COLUMN(R45)),#REF!,42,FALSE)</f>
        <v>#REF!</v>
      </c>
      <c r="S45" s="116" t="e">
        <f ca="1">VLOOKUP(OFFSET(S45,,1-COLUMN(S45)),#REF!,41,FALSE)</f>
        <v>#REF!</v>
      </c>
      <c r="T45" s="115" t="e">
        <f ca="1">VLOOKUP(OFFSET(T45,,1-COLUMN(T45)),#REF!,48,FALSE)</f>
        <v>#REF!</v>
      </c>
      <c r="U45" s="116" t="e">
        <f ca="1">VLOOKUP(OFFSET(U45,,1-COLUMN(U45)),#REF!,47,FALSE)</f>
        <v>#REF!</v>
      </c>
      <c r="V45" s="115" t="e">
        <f ca="1">VLOOKUP(OFFSET(V45,,1-COLUMN(V45)),#REF!,54,FALSE)</f>
        <v>#REF!</v>
      </c>
      <c r="W45" s="116" t="e">
        <f ca="1">VLOOKUP(OFFSET(W45,,1-COLUMN(W45)),#REF!,53,FALSE)</f>
        <v>#REF!</v>
      </c>
      <c r="X45" s="115" t="e">
        <f ca="1">VLOOKUP(OFFSET(X45,,1-COLUMN(X45)),#REF!,60,FALSE)</f>
        <v>#REF!</v>
      </c>
      <c r="Y45" s="116" t="e">
        <f ca="1">VLOOKUP(OFFSET(Y45,,1-COLUMN(Y45)),#REF!,59,FALSE)</f>
        <v>#REF!</v>
      </c>
      <c r="Z45" s="115" t="e">
        <f ca="1">VLOOKUP(OFFSET(Z45,,1-COLUMN(Z45)),#REF!,66,FALSE)</f>
        <v>#REF!</v>
      </c>
      <c r="AA45" s="116" t="e">
        <f ca="1">VLOOKUP(OFFSET(AA45,,1-COLUMN(AA45)),#REF!,65,FALSE)</f>
        <v>#REF!</v>
      </c>
      <c r="AB45" s="115" t="e">
        <f ca="1">VLOOKUP(OFFSET(AB45,,1-COLUMN(AB45)),#REF!,72,FALSE)</f>
        <v>#REF!</v>
      </c>
      <c r="AC45" s="116" t="e">
        <f ca="1">VLOOKUP(OFFSET(AC45,,1-COLUMN(AC45)),#REF!,71,FALSE)</f>
        <v>#REF!</v>
      </c>
      <c r="AD45" s="115" t="e">
        <f ca="1">VLOOKUP(OFFSET(AD45,,1-COLUMN(AD45)),#REF!,88,FALSE)</f>
        <v>#REF!</v>
      </c>
      <c r="AE45" s="116" t="e">
        <f ca="1">VLOOKUP(OFFSET(AE45,,1-COLUMN(AE45)),#REF!,87,FALSE)</f>
        <v>#REF!</v>
      </c>
      <c r="AF45" s="115" t="e">
        <f ca="1">VLOOKUP(OFFSET(AF45,,1-COLUMN(AF45)),#REF!,94,FALSE)</f>
        <v>#REF!</v>
      </c>
      <c r="AG45" s="116" t="e">
        <f ca="1">VLOOKUP(OFFSET(AG45,,1-COLUMN(AG45)),#REF!,93,FALSE)</f>
        <v>#REF!</v>
      </c>
      <c r="AH45" s="115" t="e">
        <f ca="1">VLOOKUP(OFFSET(AH45,,1-COLUMN(AH45)),#REF!,100,FALSE)</f>
        <v>#REF!</v>
      </c>
      <c r="AI45" s="116" t="e">
        <f ca="1">VLOOKUP(OFFSET(AI45,,1-COLUMN(AI45)),#REF!,99,FALSE)</f>
        <v>#REF!</v>
      </c>
      <c r="AJ45" s="115" t="e">
        <f ca="1">VLOOKUP(OFFSET(AJ45,,1-COLUMN(AJ45)),#REF!,106,FALSE)</f>
        <v>#REF!</v>
      </c>
      <c r="AK45" s="116" t="e">
        <f ca="1">VLOOKUP(OFFSET(AK45,,1-COLUMN(AK45)),#REF!,105,FALSE)</f>
        <v>#REF!</v>
      </c>
      <c r="AL45" s="115" t="e">
        <f ca="1">VLOOKUP(OFFSET(AL45,,1-COLUMN(AL45)),#REF!,112,FALSE)</f>
        <v>#REF!</v>
      </c>
      <c r="AM45" s="116" t="e">
        <f ca="1">VLOOKUP(OFFSET(AM45,,1-COLUMN(AM45)),#REF!,111,FALSE)</f>
        <v>#REF!</v>
      </c>
      <c r="AN45" s="115" t="e">
        <f ca="1">VLOOKUP(OFFSET(AN45,,1-COLUMN(AN45)),#REF!,118,FALSE)</f>
        <v>#REF!</v>
      </c>
      <c r="AO45" s="116" t="e">
        <f ca="1">VLOOKUP(OFFSET(AO45,,1-COLUMN(AO45)),#REF!,117,FALSE)</f>
        <v>#REF!</v>
      </c>
      <c r="AP45" s="115" t="e">
        <f ca="1">VLOOKUP(OFFSET(AP45,,1-COLUMN(AP45)),#REF!,124,FALSE)</f>
        <v>#REF!</v>
      </c>
      <c r="AQ45" s="116" t="e">
        <f ca="1">VLOOKUP(OFFSET(AQ45,,1-COLUMN(AQ45)),#REF!,123,FALSE)</f>
        <v>#REF!</v>
      </c>
      <c r="AR45" s="121" t="e">
        <f ca="1">VLOOKUP(OFFSET(AR45,,1-COLUMN(AR45)),#REF!,137,FALSE)</f>
        <v>#REF!</v>
      </c>
      <c r="AS45" s="181" t="e">
        <f t="shared" si="1"/>
        <v>#REF!</v>
      </c>
      <c r="AT45" s="146" t="e">
        <f ca="1">VLOOKUP(OFFSET(AT45,,1-COLUMN(AT45)),#REF!,141,FALSE)</f>
        <v>#REF!</v>
      </c>
      <c r="AU45" s="145" t="e">
        <f ca="1">VLOOKUP(OFFSET(AU45,,1-COLUMN(AU45)),#REF!,145,FALSE)</f>
        <v>#REF!</v>
      </c>
      <c r="AV45" s="145" t="e">
        <f ca="1">VLOOKUP(OFFSET(AV45,,1-COLUMN(AV45)),#REF!,149,FALSE)</f>
        <v>#REF!</v>
      </c>
      <c r="AW45" s="147" t="e">
        <f t="shared" si="2"/>
        <v>#VALUE!</v>
      </c>
      <c r="AX45" s="126" t="e">
        <f ca="1">VLOOKUP(OFFSET(AX45,,1-COLUMN(AX45)),#REF!,8,FALSE)+VLOOKUP(OFFSET(AX45,,1-COLUMN(AX45)),#REF!,14,FALSE)+VLOOKUP(OFFSET(AX45,,1-COLUMN(AX45)),#REF!,21,FALSE)+VLOOKUP(OFFSET(AX45,,1-COLUMN(AX45)),#REF!,27,FALSE)+VLOOKUP(OFFSET(AX45,,1-COLUMN(AX45)),#REF!,73,FALSE)+VLOOKUP(OFFSET(AX45,,1-COLUMN(AX45)),#REF!,79,FALSE)+VLOOKUP(OFFSET(AX45,,1-COLUMN(AX45)),#REF!,125,FALSE)+VLOOKUP(OFFSET(AX45,,1-COLUMN(AX45)),#REF!,131,FALSE)+VLOOKUP(OFFSET(AX45,,1-COLUMN(AX45)),#REF!,138,FALSE)+VLOOKUP(OFFSET(AX45,,1-COLUMN(AX45)),#REF!,142,FALSE)+VLOOKUP(OFFSET(AX45,,1-COLUMN(AX45)),#REF!,146,FALSE)+VLOOKUP(OFFSET(AX45,,1-COLUMN(AX45)),#REF!,150,FALSE)</f>
        <v>#REF!</v>
      </c>
      <c r="AY45" s="148" t="e">
        <f t="shared" si="3"/>
        <v>#REF!</v>
      </c>
    </row>
    <row r="46" spans="1:51" s="1" customFormat="1" ht="12.75" hidden="1">
      <c r="A46" s="162" t="e">
        <f>#REF!</f>
        <v>#REF!</v>
      </c>
      <c r="B46" s="163" t="e">
        <f>#REF!</f>
        <v>#REF!</v>
      </c>
      <c r="C46" s="119" t="e">
        <f ca="1">VLOOKUP(OFFSET(C46,,1-COLUMN(C46)),#REF!,7,FALSE)</f>
        <v>#REF!</v>
      </c>
      <c r="D46" s="116" t="e">
        <f ca="1">VLOOKUP(OFFSET(D46,,1-COLUMN(D46)),#REF!,6,FALSE)</f>
        <v>#REF!</v>
      </c>
      <c r="E46" s="115" t="e">
        <f ca="1">VLOOKUP(OFFSET(E46,,1-COLUMN(E46)),#REF!,13,FALSE)</f>
        <v>#REF!</v>
      </c>
      <c r="F46" s="116" t="e">
        <f ca="1">VLOOKUP(OFFSET(F46,,1-COLUMN(F46)),#REF!,12,FALSE)</f>
        <v>#REF!</v>
      </c>
      <c r="G46" s="115" t="e">
        <f ca="1">VLOOKUP(OFFSET(G46,,1-COLUMN(G46)),#REF!,26,FALSE)</f>
        <v>#REF!</v>
      </c>
      <c r="H46" s="116" t="e">
        <f ca="1">VLOOKUP(OFFSET(H46,,1-COLUMN(H46)),#REF!,25,FALSE)</f>
        <v>#REF!</v>
      </c>
      <c r="I46" s="115" t="e">
        <f ca="1">VLOOKUP(OFFSET(I46,,1-COLUMN(I46)),#REF!,78,FALSE)</f>
        <v>#REF!</v>
      </c>
      <c r="J46" s="116" t="e">
        <f ca="1">VLOOKUP(OFFSET(J46,,1-COLUMN(J46)),#REF!,77,FALSE)</f>
        <v>#REF!</v>
      </c>
      <c r="K46" s="115" t="e">
        <f ca="1">VLOOKUP(OFFSET(K46,,1-COLUMN(K46)),#REF!,130,FALSE)</f>
        <v>#REF!</v>
      </c>
      <c r="L46" s="116" t="e">
        <f ca="1">VLOOKUP(OFFSET(L46,,1-COLUMN(L46)),#REF!,129,FALSE)</f>
        <v>#REF!</v>
      </c>
      <c r="M46" s="144" t="e">
        <f t="shared" si="0"/>
        <v>#REF!</v>
      </c>
      <c r="N46" s="119" t="e">
        <f ca="1">VLOOKUP(OFFSET(N46,,1-COLUMN(N46)),#REF!,20,FALSE)</f>
        <v>#REF!</v>
      </c>
      <c r="O46" s="116" t="e">
        <f ca="1">VLOOKUP(OFFSET(O46,,1-COLUMN(O46)),#REF!,19,FALSE)</f>
        <v>#REF!</v>
      </c>
      <c r="P46" s="115" t="e">
        <f ca="1">VLOOKUP(OFFSET(P46,,1-COLUMN(P46)),#REF!,36,FALSE)</f>
        <v>#REF!</v>
      </c>
      <c r="Q46" s="116" t="e">
        <f ca="1">VLOOKUP(OFFSET(Q46,,1-COLUMN(Q46)),#REF!,35,FALSE)</f>
        <v>#REF!</v>
      </c>
      <c r="R46" s="115" t="e">
        <f ca="1">VLOOKUP(OFFSET(R46,,1-COLUMN(R46)),#REF!,42,FALSE)</f>
        <v>#REF!</v>
      </c>
      <c r="S46" s="116" t="e">
        <f ca="1">VLOOKUP(OFFSET(S46,,1-COLUMN(S46)),#REF!,41,FALSE)</f>
        <v>#REF!</v>
      </c>
      <c r="T46" s="115" t="e">
        <f ca="1">VLOOKUP(OFFSET(T46,,1-COLUMN(T46)),#REF!,48,FALSE)</f>
        <v>#REF!</v>
      </c>
      <c r="U46" s="116" t="e">
        <f ca="1">VLOOKUP(OFFSET(U46,,1-COLUMN(U46)),#REF!,47,FALSE)</f>
        <v>#REF!</v>
      </c>
      <c r="V46" s="115" t="e">
        <f ca="1">VLOOKUP(OFFSET(V46,,1-COLUMN(V46)),#REF!,54,FALSE)</f>
        <v>#REF!</v>
      </c>
      <c r="W46" s="116" t="e">
        <f ca="1">VLOOKUP(OFFSET(W46,,1-COLUMN(W46)),#REF!,53,FALSE)</f>
        <v>#REF!</v>
      </c>
      <c r="X46" s="115" t="e">
        <f ca="1">VLOOKUP(OFFSET(X46,,1-COLUMN(X46)),#REF!,60,FALSE)</f>
        <v>#REF!</v>
      </c>
      <c r="Y46" s="116" t="e">
        <f ca="1">VLOOKUP(OFFSET(Y46,,1-COLUMN(Y46)),#REF!,59,FALSE)</f>
        <v>#REF!</v>
      </c>
      <c r="Z46" s="115" t="e">
        <f ca="1">VLOOKUP(OFFSET(Z46,,1-COLUMN(Z46)),#REF!,66,FALSE)</f>
        <v>#REF!</v>
      </c>
      <c r="AA46" s="116" t="e">
        <f ca="1">VLOOKUP(OFFSET(AA46,,1-COLUMN(AA46)),#REF!,65,FALSE)</f>
        <v>#REF!</v>
      </c>
      <c r="AB46" s="115" t="e">
        <f ca="1">VLOOKUP(OFFSET(AB46,,1-COLUMN(AB46)),#REF!,72,FALSE)</f>
        <v>#REF!</v>
      </c>
      <c r="AC46" s="116" t="e">
        <f ca="1">VLOOKUP(OFFSET(AC46,,1-COLUMN(AC46)),#REF!,71,FALSE)</f>
        <v>#REF!</v>
      </c>
      <c r="AD46" s="115" t="e">
        <f ca="1">VLOOKUP(OFFSET(AD46,,1-COLUMN(AD46)),#REF!,88,FALSE)</f>
        <v>#REF!</v>
      </c>
      <c r="AE46" s="116" t="e">
        <f ca="1">VLOOKUP(OFFSET(AE46,,1-COLUMN(AE46)),#REF!,87,FALSE)</f>
        <v>#REF!</v>
      </c>
      <c r="AF46" s="115" t="e">
        <f ca="1">VLOOKUP(OFFSET(AF46,,1-COLUMN(AF46)),#REF!,94,FALSE)</f>
        <v>#REF!</v>
      </c>
      <c r="AG46" s="116" t="e">
        <f ca="1">VLOOKUP(OFFSET(AG46,,1-COLUMN(AG46)),#REF!,93,FALSE)</f>
        <v>#REF!</v>
      </c>
      <c r="AH46" s="115" t="e">
        <f ca="1">VLOOKUP(OFFSET(AH46,,1-COLUMN(AH46)),#REF!,100,FALSE)</f>
        <v>#REF!</v>
      </c>
      <c r="AI46" s="116" t="e">
        <f ca="1">VLOOKUP(OFFSET(AI46,,1-COLUMN(AI46)),#REF!,99,FALSE)</f>
        <v>#REF!</v>
      </c>
      <c r="AJ46" s="115" t="e">
        <f ca="1">VLOOKUP(OFFSET(AJ46,,1-COLUMN(AJ46)),#REF!,106,FALSE)</f>
        <v>#REF!</v>
      </c>
      <c r="AK46" s="116" t="e">
        <f ca="1">VLOOKUP(OFFSET(AK46,,1-COLUMN(AK46)),#REF!,105,FALSE)</f>
        <v>#REF!</v>
      </c>
      <c r="AL46" s="115" t="e">
        <f ca="1">VLOOKUP(OFFSET(AL46,,1-COLUMN(AL46)),#REF!,112,FALSE)</f>
        <v>#REF!</v>
      </c>
      <c r="AM46" s="116" t="e">
        <f ca="1">VLOOKUP(OFFSET(AM46,,1-COLUMN(AM46)),#REF!,111,FALSE)</f>
        <v>#REF!</v>
      </c>
      <c r="AN46" s="115" t="e">
        <f ca="1">VLOOKUP(OFFSET(AN46,,1-COLUMN(AN46)),#REF!,118,FALSE)</f>
        <v>#REF!</v>
      </c>
      <c r="AO46" s="116" t="e">
        <f ca="1">VLOOKUP(OFFSET(AO46,,1-COLUMN(AO46)),#REF!,117,FALSE)</f>
        <v>#REF!</v>
      </c>
      <c r="AP46" s="115" t="e">
        <f ca="1">VLOOKUP(OFFSET(AP46,,1-COLUMN(AP46)),#REF!,124,FALSE)</f>
        <v>#REF!</v>
      </c>
      <c r="AQ46" s="116" t="e">
        <f ca="1">VLOOKUP(OFFSET(AQ46,,1-COLUMN(AQ46)),#REF!,123,FALSE)</f>
        <v>#REF!</v>
      </c>
      <c r="AR46" s="121" t="e">
        <f ca="1">VLOOKUP(OFFSET(AR46,,1-COLUMN(AR46)),#REF!,137,FALSE)</f>
        <v>#REF!</v>
      </c>
      <c r="AS46" s="181" t="e">
        <f t="shared" si="1"/>
        <v>#REF!</v>
      </c>
      <c r="AT46" s="146" t="e">
        <f ca="1">VLOOKUP(OFFSET(AT46,,1-COLUMN(AT46)),#REF!,141,FALSE)</f>
        <v>#REF!</v>
      </c>
      <c r="AU46" s="145" t="e">
        <f ca="1">VLOOKUP(OFFSET(AU46,,1-COLUMN(AU46)),#REF!,145,FALSE)</f>
        <v>#REF!</v>
      </c>
      <c r="AV46" s="145" t="e">
        <f ca="1">VLOOKUP(OFFSET(AV46,,1-COLUMN(AV46)),#REF!,149,FALSE)</f>
        <v>#REF!</v>
      </c>
      <c r="AW46" s="147" t="e">
        <f t="shared" si="2"/>
        <v>#VALUE!</v>
      </c>
      <c r="AX46" s="126" t="e">
        <f ca="1">VLOOKUP(OFFSET(AX46,,1-COLUMN(AX46)),#REF!,8,FALSE)+VLOOKUP(OFFSET(AX46,,1-COLUMN(AX46)),#REF!,14,FALSE)+VLOOKUP(OFFSET(AX46,,1-COLUMN(AX46)),#REF!,21,FALSE)+VLOOKUP(OFFSET(AX46,,1-COLUMN(AX46)),#REF!,27,FALSE)+VLOOKUP(OFFSET(AX46,,1-COLUMN(AX46)),#REF!,73,FALSE)+VLOOKUP(OFFSET(AX46,,1-COLUMN(AX46)),#REF!,79,FALSE)+VLOOKUP(OFFSET(AX46,,1-COLUMN(AX46)),#REF!,125,FALSE)+VLOOKUP(OFFSET(AX46,,1-COLUMN(AX46)),#REF!,131,FALSE)+VLOOKUP(OFFSET(AX46,,1-COLUMN(AX46)),#REF!,138,FALSE)+VLOOKUP(OFFSET(AX46,,1-COLUMN(AX46)),#REF!,142,FALSE)+VLOOKUP(OFFSET(AX46,,1-COLUMN(AX46)),#REF!,146,FALSE)+VLOOKUP(OFFSET(AX46,,1-COLUMN(AX46)),#REF!,150,FALSE)</f>
        <v>#REF!</v>
      </c>
      <c r="AY46" s="148" t="e">
        <f t="shared" si="3"/>
        <v>#REF!</v>
      </c>
    </row>
    <row r="47" spans="1:51" s="1" customFormat="1" ht="12.75" hidden="1">
      <c r="A47" s="162" t="e">
        <f>#REF!</f>
        <v>#REF!</v>
      </c>
      <c r="B47" s="163" t="e">
        <f>#REF!</f>
        <v>#REF!</v>
      </c>
      <c r="C47" s="119" t="e">
        <f ca="1">VLOOKUP(OFFSET(C47,,1-COLUMN(C47)),#REF!,7,FALSE)</f>
        <v>#REF!</v>
      </c>
      <c r="D47" s="116" t="e">
        <f ca="1">VLOOKUP(OFFSET(D47,,1-COLUMN(D47)),#REF!,6,FALSE)</f>
        <v>#REF!</v>
      </c>
      <c r="E47" s="115" t="e">
        <f ca="1">VLOOKUP(OFFSET(E47,,1-COLUMN(E47)),#REF!,13,FALSE)</f>
        <v>#REF!</v>
      </c>
      <c r="F47" s="116" t="e">
        <f ca="1">VLOOKUP(OFFSET(F47,,1-COLUMN(F47)),#REF!,12,FALSE)</f>
        <v>#REF!</v>
      </c>
      <c r="G47" s="115" t="e">
        <f ca="1">VLOOKUP(OFFSET(G47,,1-COLUMN(G47)),#REF!,26,FALSE)</f>
        <v>#REF!</v>
      </c>
      <c r="H47" s="116" t="e">
        <f ca="1">VLOOKUP(OFFSET(H47,,1-COLUMN(H47)),#REF!,25,FALSE)</f>
        <v>#REF!</v>
      </c>
      <c r="I47" s="115" t="e">
        <f ca="1">VLOOKUP(OFFSET(I47,,1-COLUMN(I47)),#REF!,78,FALSE)</f>
        <v>#REF!</v>
      </c>
      <c r="J47" s="116" t="e">
        <f ca="1">VLOOKUP(OFFSET(J47,,1-COLUMN(J47)),#REF!,77,FALSE)</f>
        <v>#REF!</v>
      </c>
      <c r="K47" s="115" t="e">
        <f ca="1">VLOOKUP(OFFSET(K47,,1-COLUMN(K47)),#REF!,130,FALSE)</f>
        <v>#REF!</v>
      </c>
      <c r="L47" s="116" t="e">
        <f ca="1">VLOOKUP(OFFSET(L47,,1-COLUMN(L47)),#REF!,129,FALSE)</f>
        <v>#REF!</v>
      </c>
      <c r="M47" s="144" t="e">
        <f t="shared" si="0"/>
        <v>#REF!</v>
      </c>
      <c r="N47" s="119" t="e">
        <f ca="1">VLOOKUP(OFFSET(N47,,1-COLUMN(N47)),#REF!,20,FALSE)</f>
        <v>#REF!</v>
      </c>
      <c r="O47" s="116" t="e">
        <f ca="1">VLOOKUP(OFFSET(O47,,1-COLUMN(O47)),#REF!,19,FALSE)</f>
        <v>#REF!</v>
      </c>
      <c r="P47" s="115" t="e">
        <f ca="1">VLOOKUP(OFFSET(P47,,1-COLUMN(P47)),#REF!,36,FALSE)</f>
        <v>#REF!</v>
      </c>
      <c r="Q47" s="116" t="e">
        <f ca="1">VLOOKUP(OFFSET(Q47,,1-COLUMN(Q47)),#REF!,35,FALSE)</f>
        <v>#REF!</v>
      </c>
      <c r="R47" s="115" t="e">
        <f ca="1">VLOOKUP(OFFSET(R47,,1-COLUMN(R47)),#REF!,42,FALSE)</f>
        <v>#REF!</v>
      </c>
      <c r="S47" s="116" t="e">
        <f ca="1">VLOOKUP(OFFSET(S47,,1-COLUMN(S47)),#REF!,41,FALSE)</f>
        <v>#REF!</v>
      </c>
      <c r="T47" s="115" t="e">
        <f ca="1">VLOOKUP(OFFSET(T47,,1-COLUMN(T47)),#REF!,48,FALSE)</f>
        <v>#REF!</v>
      </c>
      <c r="U47" s="116" t="e">
        <f ca="1">VLOOKUP(OFFSET(U47,,1-COLUMN(U47)),#REF!,47,FALSE)</f>
        <v>#REF!</v>
      </c>
      <c r="V47" s="115" t="e">
        <f ca="1">VLOOKUP(OFFSET(V47,,1-COLUMN(V47)),#REF!,54,FALSE)</f>
        <v>#REF!</v>
      </c>
      <c r="W47" s="116" t="e">
        <f ca="1">VLOOKUP(OFFSET(W47,,1-COLUMN(W47)),#REF!,53,FALSE)</f>
        <v>#REF!</v>
      </c>
      <c r="X47" s="115" t="e">
        <f ca="1">VLOOKUP(OFFSET(X47,,1-COLUMN(X47)),#REF!,60,FALSE)</f>
        <v>#REF!</v>
      </c>
      <c r="Y47" s="116" t="e">
        <f ca="1">VLOOKUP(OFFSET(Y47,,1-COLUMN(Y47)),#REF!,59,FALSE)</f>
        <v>#REF!</v>
      </c>
      <c r="Z47" s="115" t="e">
        <f ca="1">VLOOKUP(OFFSET(Z47,,1-COLUMN(Z47)),#REF!,66,FALSE)</f>
        <v>#REF!</v>
      </c>
      <c r="AA47" s="116" t="e">
        <f ca="1">VLOOKUP(OFFSET(AA47,,1-COLUMN(AA47)),#REF!,65,FALSE)</f>
        <v>#REF!</v>
      </c>
      <c r="AB47" s="115" t="e">
        <f ca="1">VLOOKUP(OFFSET(AB47,,1-COLUMN(AB47)),#REF!,72,FALSE)</f>
        <v>#REF!</v>
      </c>
      <c r="AC47" s="116" t="e">
        <f ca="1">VLOOKUP(OFFSET(AC47,,1-COLUMN(AC47)),#REF!,71,FALSE)</f>
        <v>#REF!</v>
      </c>
      <c r="AD47" s="115" t="e">
        <f ca="1">VLOOKUP(OFFSET(AD47,,1-COLUMN(AD47)),#REF!,88,FALSE)</f>
        <v>#REF!</v>
      </c>
      <c r="AE47" s="116" t="e">
        <f ca="1">VLOOKUP(OFFSET(AE47,,1-COLUMN(AE47)),#REF!,87,FALSE)</f>
        <v>#REF!</v>
      </c>
      <c r="AF47" s="115" t="e">
        <f ca="1">VLOOKUP(OFFSET(AF47,,1-COLUMN(AF47)),#REF!,94,FALSE)</f>
        <v>#REF!</v>
      </c>
      <c r="AG47" s="116" t="e">
        <f ca="1">VLOOKUP(OFFSET(AG47,,1-COLUMN(AG47)),#REF!,93,FALSE)</f>
        <v>#REF!</v>
      </c>
      <c r="AH47" s="115" t="e">
        <f ca="1">VLOOKUP(OFFSET(AH47,,1-COLUMN(AH47)),#REF!,100,FALSE)</f>
        <v>#REF!</v>
      </c>
      <c r="AI47" s="116" t="e">
        <f ca="1">VLOOKUP(OFFSET(AI47,,1-COLUMN(AI47)),#REF!,99,FALSE)</f>
        <v>#REF!</v>
      </c>
      <c r="AJ47" s="115" t="e">
        <f ca="1">VLOOKUP(OFFSET(AJ47,,1-COLUMN(AJ47)),#REF!,106,FALSE)</f>
        <v>#REF!</v>
      </c>
      <c r="AK47" s="116" t="e">
        <f ca="1">VLOOKUP(OFFSET(AK47,,1-COLUMN(AK47)),#REF!,105,FALSE)</f>
        <v>#REF!</v>
      </c>
      <c r="AL47" s="115" t="e">
        <f ca="1">VLOOKUP(OFFSET(AL47,,1-COLUMN(AL47)),#REF!,112,FALSE)</f>
        <v>#REF!</v>
      </c>
      <c r="AM47" s="116" t="e">
        <f ca="1">VLOOKUP(OFFSET(AM47,,1-COLUMN(AM47)),#REF!,111,FALSE)</f>
        <v>#REF!</v>
      </c>
      <c r="AN47" s="115" t="e">
        <f ca="1">VLOOKUP(OFFSET(AN47,,1-COLUMN(AN47)),#REF!,118,FALSE)</f>
        <v>#REF!</v>
      </c>
      <c r="AO47" s="116" t="e">
        <f ca="1">VLOOKUP(OFFSET(AO47,,1-COLUMN(AO47)),#REF!,117,FALSE)</f>
        <v>#REF!</v>
      </c>
      <c r="AP47" s="115" t="e">
        <f ca="1">VLOOKUP(OFFSET(AP47,,1-COLUMN(AP47)),#REF!,124,FALSE)</f>
        <v>#REF!</v>
      </c>
      <c r="AQ47" s="116" t="e">
        <f ca="1">VLOOKUP(OFFSET(AQ47,,1-COLUMN(AQ47)),#REF!,123,FALSE)</f>
        <v>#REF!</v>
      </c>
      <c r="AR47" s="121" t="e">
        <f ca="1">VLOOKUP(OFFSET(AR47,,1-COLUMN(AR47)),#REF!,137,FALSE)</f>
        <v>#REF!</v>
      </c>
      <c r="AS47" s="181" t="e">
        <f t="shared" si="1"/>
        <v>#REF!</v>
      </c>
      <c r="AT47" s="146" t="e">
        <f ca="1">VLOOKUP(OFFSET(AT47,,1-COLUMN(AT47)),#REF!,141,FALSE)</f>
        <v>#REF!</v>
      </c>
      <c r="AU47" s="145" t="e">
        <f ca="1">VLOOKUP(OFFSET(AU47,,1-COLUMN(AU47)),#REF!,145,FALSE)</f>
        <v>#REF!</v>
      </c>
      <c r="AV47" s="145" t="e">
        <f ca="1">VLOOKUP(OFFSET(AV47,,1-COLUMN(AV47)),#REF!,149,FALSE)</f>
        <v>#REF!</v>
      </c>
      <c r="AW47" s="147" t="e">
        <f t="shared" si="2"/>
        <v>#VALUE!</v>
      </c>
      <c r="AX47" s="126" t="e">
        <f ca="1">VLOOKUP(OFFSET(AX47,,1-COLUMN(AX47)),#REF!,8,FALSE)+VLOOKUP(OFFSET(AX47,,1-COLUMN(AX47)),#REF!,14,FALSE)+VLOOKUP(OFFSET(AX47,,1-COLUMN(AX47)),#REF!,21,FALSE)+VLOOKUP(OFFSET(AX47,,1-COLUMN(AX47)),#REF!,27,FALSE)+VLOOKUP(OFFSET(AX47,,1-COLUMN(AX47)),#REF!,73,FALSE)+VLOOKUP(OFFSET(AX47,,1-COLUMN(AX47)),#REF!,79,FALSE)+VLOOKUP(OFFSET(AX47,,1-COLUMN(AX47)),#REF!,125,FALSE)+VLOOKUP(OFFSET(AX47,,1-COLUMN(AX47)),#REF!,131,FALSE)+VLOOKUP(OFFSET(AX47,,1-COLUMN(AX47)),#REF!,138,FALSE)+VLOOKUP(OFFSET(AX47,,1-COLUMN(AX47)),#REF!,142,FALSE)+VLOOKUP(OFFSET(AX47,,1-COLUMN(AX47)),#REF!,146,FALSE)+VLOOKUP(OFFSET(AX47,,1-COLUMN(AX47)),#REF!,150,FALSE)</f>
        <v>#REF!</v>
      </c>
      <c r="AY47" s="148" t="e">
        <f t="shared" si="3"/>
        <v>#REF!</v>
      </c>
    </row>
    <row r="48" spans="1:51" s="1" customFormat="1" ht="12.75" hidden="1">
      <c r="A48" s="162" t="e">
        <f>#REF!</f>
        <v>#REF!</v>
      </c>
      <c r="B48" s="163" t="e">
        <f>#REF!</f>
        <v>#REF!</v>
      </c>
      <c r="C48" s="119" t="e">
        <f ca="1">VLOOKUP(OFFSET(C48,,1-COLUMN(C48)),#REF!,7,FALSE)</f>
        <v>#REF!</v>
      </c>
      <c r="D48" s="116" t="e">
        <f ca="1">VLOOKUP(OFFSET(D48,,1-COLUMN(D48)),#REF!,6,FALSE)</f>
        <v>#REF!</v>
      </c>
      <c r="E48" s="115" t="e">
        <f ca="1">VLOOKUP(OFFSET(E48,,1-COLUMN(E48)),#REF!,13,FALSE)</f>
        <v>#REF!</v>
      </c>
      <c r="F48" s="116" t="e">
        <f ca="1">VLOOKUP(OFFSET(F48,,1-COLUMN(F48)),#REF!,12,FALSE)</f>
        <v>#REF!</v>
      </c>
      <c r="G48" s="115" t="e">
        <f ca="1">VLOOKUP(OFFSET(G48,,1-COLUMN(G48)),#REF!,26,FALSE)</f>
        <v>#REF!</v>
      </c>
      <c r="H48" s="116" t="e">
        <f ca="1">VLOOKUP(OFFSET(H48,,1-COLUMN(H48)),#REF!,25,FALSE)</f>
        <v>#REF!</v>
      </c>
      <c r="I48" s="115" t="e">
        <f ca="1">VLOOKUP(OFFSET(I48,,1-COLUMN(I48)),#REF!,78,FALSE)</f>
        <v>#REF!</v>
      </c>
      <c r="J48" s="116" t="e">
        <f ca="1">VLOOKUP(OFFSET(J48,,1-COLUMN(J48)),#REF!,77,FALSE)</f>
        <v>#REF!</v>
      </c>
      <c r="K48" s="115" t="e">
        <f ca="1">VLOOKUP(OFFSET(K48,,1-COLUMN(K48)),#REF!,130,FALSE)</f>
        <v>#REF!</v>
      </c>
      <c r="L48" s="116" t="e">
        <f ca="1">VLOOKUP(OFFSET(L48,,1-COLUMN(L48)),#REF!,129,FALSE)</f>
        <v>#REF!</v>
      </c>
      <c r="M48" s="144" t="e">
        <f t="shared" si="0"/>
        <v>#REF!</v>
      </c>
      <c r="N48" s="119" t="e">
        <f ca="1">VLOOKUP(OFFSET(N48,,1-COLUMN(N48)),#REF!,20,FALSE)</f>
        <v>#REF!</v>
      </c>
      <c r="O48" s="116" t="e">
        <f ca="1">VLOOKUP(OFFSET(O48,,1-COLUMN(O48)),#REF!,19,FALSE)</f>
        <v>#REF!</v>
      </c>
      <c r="P48" s="115" t="e">
        <f ca="1">VLOOKUP(OFFSET(P48,,1-COLUMN(P48)),#REF!,36,FALSE)</f>
        <v>#REF!</v>
      </c>
      <c r="Q48" s="116" t="e">
        <f ca="1">VLOOKUP(OFFSET(Q48,,1-COLUMN(Q48)),#REF!,35,FALSE)</f>
        <v>#REF!</v>
      </c>
      <c r="R48" s="115" t="e">
        <f ca="1">VLOOKUP(OFFSET(R48,,1-COLUMN(R48)),#REF!,42,FALSE)</f>
        <v>#REF!</v>
      </c>
      <c r="S48" s="116" t="e">
        <f ca="1">VLOOKUP(OFFSET(S48,,1-COLUMN(S48)),#REF!,41,FALSE)</f>
        <v>#REF!</v>
      </c>
      <c r="T48" s="115" t="e">
        <f ca="1">VLOOKUP(OFFSET(T48,,1-COLUMN(T48)),#REF!,48,FALSE)</f>
        <v>#REF!</v>
      </c>
      <c r="U48" s="116" t="e">
        <f ca="1">VLOOKUP(OFFSET(U48,,1-COLUMN(U48)),#REF!,47,FALSE)</f>
        <v>#REF!</v>
      </c>
      <c r="V48" s="115" t="e">
        <f ca="1">VLOOKUP(OFFSET(V48,,1-COLUMN(V48)),#REF!,54,FALSE)</f>
        <v>#REF!</v>
      </c>
      <c r="W48" s="116" t="e">
        <f ca="1">VLOOKUP(OFFSET(W48,,1-COLUMN(W48)),#REF!,53,FALSE)</f>
        <v>#REF!</v>
      </c>
      <c r="X48" s="115" t="e">
        <f ca="1">VLOOKUP(OFFSET(X48,,1-COLUMN(X48)),#REF!,60,FALSE)</f>
        <v>#REF!</v>
      </c>
      <c r="Y48" s="116" t="e">
        <f ca="1">VLOOKUP(OFFSET(Y48,,1-COLUMN(Y48)),#REF!,59,FALSE)</f>
        <v>#REF!</v>
      </c>
      <c r="Z48" s="115" t="e">
        <f ca="1">VLOOKUP(OFFSET(Z48,,1-COLUMN(Z48)),#REF!,66,FALSE)</f>
        <v>#REF!</v>
      </c>
      <c r="AA48" s="116" t="e">
        <f ca="1">VLOOKUP(OFFSET(AA48,,1-COLUMN(AA48)),#REF!,65,FALSE)</f>
        <v>#REF!</v>
      </c>
      <c r="AB48" s="115" t="e">
        <f ca="1">VLOOKUP(OFFSET(AB48,,1-COLUMN(AB48)),#REF!,72,FALSE)</f>
        <v>#REF!</v>
      </c>
      <c r="AC48" s="116" t="e">
        <f ca="1">VLOOKUP(OFFSET(AC48,,1-COLUMN(AC48)),#REF!,71,FALSE)</f>
        <v>#REF!</v>
      </c>
      <c r="AD48" s="115" t="e">
        <f ca="1">VLOOKUP(OFFSET(AD48,,1-COLUMN(AD48)),#REF!,88,FALSE)</f>
        <v>#REF!</v>
      </c>
      <c r="AE48" s="116" t="e">
        <f ca="1">VLOOKUP(OFFSET(AE48,,1-COLUMN(AE48)),#REF!,87,FALSE)</f>
        <v>#REF!</v>
      </c>
      <c r="AF48" s="115" t="e">
        <f ca="1">VLOOKUP(OFFSET(AF48,,1-COLUMN(AF48)),#REF!,94,FALSE)</f>
        <v>#REF!</v>
      </c>
      <c r="AG48" s="116" t="e">
        <f ca="1">VLOOKUP(OFFSET(AG48,,1-COLUMN(AG48)),#REF!,93,FALSE)</f>
        <v>#REF!</v>
      </c>
      <c r="AH48" s="115" t="e">
        <f ca="1">VLOOKUP(OFFSET(AH48,,1-COLUMN(AH48)),#REF!,100,FALSE)</f>
        <v>#REF!</v>
      </c>
      <c r="AI48" s="116" t="e">
        <f ca="1">VLOOKUP(OFFSET(AI48,,1-COLUMN(AI48)),#REF!,99,FALSE)</f>
        <v>#REF!</v>
      </c>
      <c r="AJ48" s="115" t="e">
        <f ca="1">VLOOKUP(OFFSET(AJ48,,1-COLUMN(AJ48)),#REF!,106,FALSE)</f>
        <v>#REF!</v>
      </c>
      <c r="AK48" s="116" t="e">
        <f ca="1">VLOOKUP(OFFSET(AK48,,1-COLUMN(AK48)),#REF!,105,FALSE)</f>
        <v>#REF!</v>
      </c>
      <c r="AL48" s="115" t="e">
        <f ca="1">VLOOKUP(OFFSET(AL48,,1-COLUMN(AL48)),#REF!,112,FALSE)</f>
        <v>#REF!</v>
      </c>
      <c r="AM48" s="116" t="e">
        <f ca="1">VLOOKUP(OFFSET(AM48,,1-COLUMN(AM48)),#REF!,111,FALSE)</f>
        <v>#REF!</v>
      </c>
      <c r="AN48" s="115" t="e">
        <f ca="1">VLOOKUP(OFFSET(AN48,,1-COLUMN(AN48)),#REF!,118,FALSE)</f>
        <v>#REF!</v>
      </c>
      <c r="AO48" s="116" t="e">
        <f ca="1">VLOOKUP(OFFSET(AO48,,1-COLUMN(AO48)),#REF!,117,FALSE)</f>
        <v>#REF!</v>
      </c>
      <c r="AP48" s="115" t="e">
        <f ca="1">VLOOKUP(OFFSET(AP48,,1-COLUMN(AP48)),#REF!,124,FALSE)</f>
        <v>#REF!</v>
      </c>
      <c r="AQ48" s="116" t="e">
        <f ca="1">VLOOKUP(OFFSET(AQ48,,1-COLUMN(AQ48)),#REF!,123,FALSE)</f>
        <v>#REF!</v>
      </c>
      <c r="AR48" s="121" t="e">
        <f ca="1">VLOOKUP(OFFSET(AR48,,1-COLUMN(AR48)),#REF!,137,FALSE)</f>
        <v>#REF!</v>
      </c>
      <c r="AS48" s="181" t="e">
        <f t="shared" si="1"/>
        <v>#REF!</v>
      </c>
      <c r="AT48" s="146" t="e">
        <f ca="1">VLOOKUP(OFFSET(AT48,,1-COLUMN(AT48)),#REF!,141,FALSE)</f>
        <v>#REF!</v>
      </c>
      <c r="AU48" s="145" t="e">
        <f ca="1">VLOOKUP(OFFSET(AU48,,1-COLUMN(AU48)),#REF!,145,FALSE)</f>
        <v>#REF!</v>
      </c>
      <c r="AV48" s="145" t="e">
        <f ca="1">VLOOKUP(OFFSET(AV48,,1-COLUMN(AV48)),#REF!,149,FALSE)</f>
        <v>#REF!</v>
      </c>
      <c r="AW48" s="147" t="e">
        <f t="shared" si="2"/>
        <v>#VALUE!</v>
      </c>
      <c r="AX48" s="126" t="e">
        <f ca="1">VLOOKUP(OFFSET(AX48,,1-COLUMN(AX48)),#REF!,8,FALSE)+VLOOKUP(OFFSET(AX48,,1-COLUMN(AX48)),#REF!,14,FALSE)+VLOOKUP(OFFSET(AX48,,1-COLUMN(AX48)),#REF!,21,FALSE)+VLOOKUP(OFFSET(AX48,,1-COLUMN(AX48)),#REF!,27,FALSE)+VLOOKUP(OFFSET(AX48,,1-COLUMN(AX48)),#REF!,73,FALSE)+VLOOKUP(OFFSET(AX48,,1-COLUMN(AX48)),#REF!,79,FALSE)+VLOOKUP(OFFSET(AX48,,1-COLUMN(AX48)),#REF!,125,FALSE)+VLOOKUP(OFFSET(AX48,,1-COLUMN(AX48)),#REF!,131,FALSE)+VLOOKUP(OFFSET(AX48,,1-COLUMN(AX48)),#REF!,138,FALSE)+VLOOKUP(OFFSET(AX48,,1-COLUMN(AX48)),#REF!,142,FALSE)+VLOOKUP(OFFSET(AX48,,1-COLUMN(AX48)),#REF!,146,FALSE)+VLOOKUP(OFFSET(AX48,,1-COLUMN(AX48)),#REF!,150,FALSE)</f>
        <v>#REF!</v>
      </c>
      <c r="AY48" s="148" t="e">
        <f t="shared" si="3"/>
        <v>#REF!</v>
      </c>
    </row>
    <row r="49" spans="1:51" s="1" customFormat="1" ht="12.75" hidden="1">
      <c r="A49" s="162" t="e">
        <f>#REF!</f>
        <v>#REF!</v>
      </c>
      <c r="B49" s="163" t="e">
        <f>#REF!</f>
        <v>#REF!</v>
      </c>
      <c r="C49" s="119" t="e">
        <f ca="1">VLOOKUP(OFFSET(C49,,1-COLUMN(C49)),#REF!,7,FALSE)</f>
        <v>#REF!</v>
      </c>
      <c r="D49" s="116" t="e">
        <f ca="1">VLOOKUP(OFFSET(D49,,1-COLUMN(D49)),#REF!,6,FALSE)</f>
        <v>#REF!</v>
      </c>
      <c r="E49" s="115" t="e">
        <f ca="1">VLOOKUP(OFFSET(E49,,1-COLUMN(E49)),#REF!,13,FALSE)</f>
        <v>#REF!</v>
      </c>
      <c r="F49" s="116" t="e">
        <f ca="1">VLOOKUP(OFFSET(F49,,1-COLUMN(F49)),#REF!,12,FALSE)</f>
        <v>#REF!</v>
      </c>
      <c r="G49" s="115" t="e">
        <f ca="1">VLOOKUP(OFFSET(G49,,1-COLUMN(G49)),#REF!,26,FALSE)</f>
        <v>#REF!</v>
      </c>
      <c r="H49" s="116" t="e">
        <f ca="1">VLOOKUP(OFFSET(H49,,1-COLUMN(H49)),#REF!,25,FALSE)</f>
        <v>#REF!</v>
      </c>
      <c r="I49" s="115" t="e">
        <f ca="1">VLOOKUP(OFFSET(I49,,1-COLUMN(I49)),#REF!,78,FALSE)</f>
        <v>#REF!</v>
      </c>
      <c r="J49" s="116" t="e">
        <f ca="1">VLOOKUP(OFFSET(J49,,1-COLUMN(J49)),#REF!,77,FALSE)</f>
        <v>#REF!</v>
      </c>
      <c r="K49" s="115" t="e">
        <f ca="1">VLOOKUP(OFFSET(K49,,1-COLUMN(K49)),#REF!,130,FALSE)</f>
        <v>#REF!</v>
      </c>
      <c r="L49" s="116" t="e">
        <f ca="1">VLOOKUP(OFFSET(L49,,1-COLUMN(L49)),#REF!,129,FALSE)</f>
        <v>#REF!</v>
      </c>
      <c r="M49" s="144" t="e">
        <f t="shared" si="0"/>
        <v>#REF!</v>
      </c>
      <c r="N49" s="119" t="e">
        <f ca="1">VLOOKUP(OFFSET(N49,,1-COLUMN(N49)),#REF!,20,FALSE)</f>
        <v>#REF!</v>
      </c>
      <c r="O49" s="116" t="e">
        <f ca="1">VLOOKUP(OFFSET(O49,,1-COLUMN(O49)),#REF!,19,FALSE)</f>
        <v>#REF!</v>
      </c>
      <c r="P49" s="115" t="e">
        <f ca="1">VLOOKUP(OFFSET(P49,,1-COLUMN(P49)),#REF!,36,FALSE)</f>
        <v>#REF!</v>
      </c>
      <c r="Q49" s="116" t="e">
        <f ca="1">VLOOKUP(OFFSET(Q49,,1-COLUMN(Q49)),#REF!,35,FALSE)</f>
        <v>#REF!</v>
      </c>
      <c r="R49" s="115" t="e">
        <f ca="1">VLOOKUP(OFFSET(R49,,1-COLUMN(R49)),#REF!,42,FALSE)</f>
        <v>#REF!</v>
      </c>
      <c r="S49" s="116" t="e">
        <f ca="1">VLOOKUP(OFFSET(S49,,1-COLUMN(S49)),#REF!,41,FALSE)</f>
        <v>#REF!</v>
      </c>
      <c r="T49" s="115" t="e">
        <f ca="1">VLOOKUP(OFFSET(T49,,1-COLUMN(T49)),#REF!,48,FALSE)</f>
        <v>#REF!</v>
      </c>
      <c r="U49" s="116" t="e">
        <f ca="1">VLOOKUP(OFFSET(U49,,1-COLUMN(U49)),#REF!,47,FALSE)</f>
        <v>#REF!</v>
      </c>
      <c r="V49" s="115" t="e">
        <f ca="1">VLOOKUP(OFFSET(V49,,1-COLUMN(V49)),#REF!,54,FALSE)</f>
        <v>#REF!</v>
      </c>
      <c r="W49" s="116" t="e">
        <f ca="1">VLOOKUP(OFFSET(W49,,1-COLUMN(W49)),#REF!,53,FALSE)</f>
        <v>#REF!</v>
      </c>
      <c r="X49" s="115" t="e">
        <f ca="1">VLOOKUP(OFFSET(X49,,1-COLUMN(X49)),#REF!,60,FALSE)</f>
        <v>#REF!</v>
      </c>
      <c r="Y49" s="116" t="e">
        <f ca="1">VLOOKUP(OFFSET(Y49,,1-COLUMN(Y49)),#REF!,59,FALSE)</f>
        <v>#REF!</v>
      </c>
      <c r="Z49" s="115" t="e">
        <f ca="1">VLOOKUP(OFFSET(Z49,,1-COLUMN(Z49)),#REF!,66,FALSE)</f>
        <v>#REF!</v>
      </c>
      <c r="AA49" s="116" t="e">
        <f ca="1">VLOOKUP(OFFSET(AA49,,1-COLUMN(AA49)),#REF!,65,FALSE)</f>
        <v>#REF!</v>
      </c>
      <c r="AB49" s="115" t="e">
        <f ca="1">VLOOKUP(OFFSET(AB49,,1-COLUMN(AB49)),#REF!,72,FALSE)</f>
        <v>#REF!</v>
      </c>
      <c r="AC49" s="116" t="e">
        <f ca="1">VLOOKUP(OFFSET(AC49,,1-COLUMN(AC49)),#REF!,71,FALSE)</f>
        <v>#REF!</v>
      </c>
      <c r="AD49" s="115" t="e">
        <f ca="1">VLOOKUP(OFFSET(AD49,,1-COLUMN(AD49)),#REF!,88,FALSE)</f>
        <v>#REF!</v>
      </c>
      <c r="AE49" s="116" t="e">
        <f ca="1">VLOOKUP(OFFSET(AE49,,1-COLUMN(AE49)),#REF!,87,FALSE)</f>
        <v>#REF!</v>
      </c>
      <c r="AF49" s="115" t="e">
        <f ca="1">VLOOKUP(OFFSET(AF49,,1-COLUMN(AF49)),#REF!,94,FALSE)</f>
        <v>#REF!</v>
      </c>
      <c r="AG49" s="116" t="e">
        <f ca="1">VLOOKUP(OFFSET(AG49,,1-COLUMN(AG49)),#REF!,93,FALSE)</f>
        <v>#REF!</v>
      </c>
      <c r="AH49" s="115" t="e">
        <f ca="1">VLOOKUP(OFFSET(AH49,,1-COLUMN(AH49)),#REF!,100,FALSE)</f>
        <v>#REF!</v>
      </c>
      <c r="AI49" s="116" t="e">
        <f ca="1">VLOOKUP(OFFSET(AI49,,1-COLUMN(AI49)),#REF!,99,FALSE)</f>
        <v>#REF!</v>
      </c>
      <c r="AJ49" s="115" t="e">
        <f ca="1">VLOOKUP(OFFSET(AJ49,,1-COLUMN(AJ49)),#REF!,106,FALSE)</f>
        <v>#REF!</v>
      </c>
      <c r="AK49" s="116" t="e">
        <f ca="1">VLOOKUP(OFFSET(AK49,,1-COLUMN(AK49)),#REF!,105,FALSE)</f>
        <v>#REF!</v>
      </c>
      <c r="AL49" s="115" t="e">
        <f ca="1">VLOOKUP(OFFSET(AL49,,1-COLUMN(AL49)),#REF!,112,FALSE)</f>
        <v>#REF!</v>
      </c>
      <c r="AM49" s="116" t="e">
        <f ca="1">VLOOKUP(OFFSET(AM49,,1-COLUMN(AM49)),#REF!,111,FALSE)</f>
        <v>#REF!</v>
      </c>
      <c r="AN49" s="115" t="e">
        <f ca="1">VLOOKUP(OFFSET(AN49,,1-COLUMN(AN49)),#REF!,118,FALSE)</f>
        <v>#REF!</v>
      </c>
      <c r="AO49" s="116" t="e">
        <f ca="1">VLOOKUP(OFFSET(AO49,,1-COLUMN(AO49)),#REF!,117,FALSE)</f>
        <v>#REF!</v>
      </c>
      <c r="AP49" s="115" t="e">
        <f ca="1">VLOOKUP(OFFSET(AP49,,1-COLUMN(AP49)),#REF!,124,FALSE)</f>
        <v>#REF!</v>
      </c>
      <c r="AQ49" s="116" t="e">
        <f ca="1">VLOOKUP(OFFSET(AQ49,,1-COLUMN(AQ49)),#REF!,123,FALSE)</f>
        <v>#REF!</v>
      </c>
      <c r="AR49" s="121" t="e">
        <f ca="1">VLOOKUP(OFFSET(AR49,,1-COLUMN(AR49)),#REF!,137,FALSE)</f>
        <v>#REF!</v>
      </c>
      <c r="AS49" s="181" t="e">
        <f t="shared" si="1"/>
        <v>#REF!</v>
      </c>
      <c r="AT49" s="146" t="e">
        <f ca="1">VLOOKUP(OFFSET(AT49,,1-COLUMN(AT49)),#REF!,141,FALSE)</f>
        <v>#REF!</v>
      </c>
      <c r="AU49" s="145" t="e">
        <f ca="1">VLOOKUP(OFFSET(AU49,,1-COLUMN(AU49)),#REF!,145,FALSE)</f>
        <v>#REF!</v>
      </c>
      <c r="AV49" s="145" t="e">
        <f ca="1">VLOOKUP(OFFSET(AV49,,1-COLUMN(AV49)),#REF!,149,FALSE)</f>
        <v>#REF!</v>
      </c>
      <c r="AW49" s="147" t="e">
        <f t="shared" si="2"/>
        <v>#VALUE!</v>
      </c>
      <c r="AX49" s="126" t="e">
        <f ca="1">VLOOKUP(OFFSET(AX49,,1-COLUMN(AX49)),#REF!,8,FALSE)+VLOOKUP(OFFSET(AX49,,1-COLUMN(AX49)),#REF!,14,FALSE)+VLOOKUP(OFFSET(AX49,,1-COLUMN(AX49)),#REF!,21,FALSE)+VLOOKUP(OFFSET(AX49,,1-COLUMN(AX49)),#REF!,27,FALSE)+VLOOKUP(OFFSET(AX49,,1-COLUMN(AX49)),#REF!,73,FALSE)+VLOOKUP(OFFSET(AX49,,1-COLUMN(AX49)),#REF!,79,FALSE)+VLOOKUP(OFFSET(AX49,,1-COLUMN(AX49)),#REF!,125,FALSE)+VLOOKUP(OFFSET(AX49,,1-COLUMN(AX49)),#REF!,131,FALSE)+VLOOKUP(OFFSET(AX49,,1-COLUMN(AX49)),#REF!,138,FALSE)+VLOOKUP(OFFSET(AX49,,1-COLUMN(AX49)),#REF!,142,FALSE)+VLOOKUP(OFFSET(AX49,,1-COLUMN(AX49)),#REF!,146,FALSE)+VLOOKUP(OFFSET(AX49,,1-COLUMN(AX49)),#REF!,150,FALSE)</f>
        <v>#REF!</v>
      </c>
      <c r="AY49" s="148" t="e">
        <f t="shared" si="3"/>
        <v>#REF!</v>
      </c>
    </row>
    <row r="50" spans="1:51" s="1" customFormat="1" ht="12.75" hidden="1">
      <c r="A50" s="162" t="e">
        <f>#REF!</f>
        <v>#REF!</v>
      </c>
      <c r="B50" s="163" t="e">
        <f>#REF!</f>
        <v>#REF!</v>
      </c>
      <c r="C50" s="119" t="e">
        <f ca="1">VLOOKUP(OFFSET(C50,,1-COLUMN(C50)),#REF!,7,FALSE)</f>
        <v>#REF!</v>
      </c>
      <c r="D50" s="116" t="e">
        <f ca="1">VLOOKUP(OFFSET(D50,,1-COLUMN(D50)),#REF!,6,FALSE)</f>
        <v>#REF!</v>
      </c>
      <c r="E50" s="115" t="e">
        <f ca="1">VLOOKUP(OFFSET(E50,,1-COLUMN(E50)),#REF!,13,FALSE)</f>
        <v>#REF!</v>
      </c>
      <c r="F50" s="116" t="e">
        <f ca="1">VLOOKUP(OFFSET(F50,,1-COLUMN(F50)),#REF!,12,FALSE)</f>
        <v>#REF!</v>
      </c>
      <c r="G50" s="115" t="e">
        <f ca="1">VLOOKUP(OFFSET(G50,,1-COLUMN(G50)),#REF!,26,FALSE)</f>
        <v>#REF!</v>
      </c>
      <c r="H50" s="116" t="e">
        <f ca="1">VLOOKUP(OFFSET(H50,,1-COLUMN(H50)),#REF!,25,FALSE)</f>
        <v>#REF!</v>
      </c>
      <c r="I50" s="115" t="e">
        <f ca="1">VLOOKUP(OFFSET(I50,,1-COLUMN(I50)),#REF!,78,FALSE)</f>
        <v>#REF!</v>
      </c>
      <c r="J50" s="116" t="e">
        <f ca="1">VLOOKUP(OFFSET(J50,,1-COLUMN(J50)),#REF!,77,FALSE)</f>
        <v>#REF!</v>
      </c>
      <c r="K50" s="115" t="e">
        <f ca="1">VLOOKUP(OFFSET(K50,,1-COLUMN(K50)),#REF!,130,FALSE)</f>
        <v>#REF!</v>
      </c>
      <c r="L50" s="116" t="e">
        <f ca="1">VLOOKUP(OFFSET(L50,,1-COLUMN(L50)),#REF!,129,FALSE)</f>
        <v>#REF!</v>
      </c>
      <c r="M50" s="144" t="e">
        <f t="shared" si="0"/>
        <v>#REF!</v>
      </c>
      <c r="N50" s="119" t="e">
        <f ca="1">VLOOKUP(OFFSET(N50,,1-COLUMN(N50)),#REF!,20,FALSE)</f>
        <v>#REF!</v>
      </c>
      <c r="O50" s="116" t="e">
        <f ca="1">VLOOKUP(OFFSET(O50,,1-COLUMN(O50)),#REF!,19,FALSE)</f>
        <v>#REF!</v>
      </c>
      <c r="P50" s="115" t="e">
        <f ca="1">VLOOKUP(OFFSET(P50,,1-COLUMN(P50)),#REF!,36,FALSE)</f>
        <v>#REF!</v>
      </c>
      <c r="Q50" s="116" t="e">
        <f ca="1">VLOOKUP(OFFSET(Q50,,1-COLUMN(Q50)),#REF!,35,FALSE)</f>
        <v>#REF!</v>
      </c>
      <c r="R50" s="115" t="e">
        <f ca="1">VLOOKUP(OFFSET(R50,,1-COLUMN(R50)),#REF!,42,FALSE)</f>
        <v>#REF!</v>
      </c>
      <c r="S50" s="116" t="e">
        <f ca="1">VLOOKUP(OFFSET(S50,,1-COLUMN(S50)),#REF!,41,FALSE)</f>
        <v>#REF!</v>
      </c>
      <c r="T50" s="115" t="e">
        <f ca="1">VLOOKUP(OFFSET(T50,,1-COLUMN(T50)),#REF!,48,FALSE)</f>
        <v>#REF!</v>
      </c>
      <c r="U50" s="116" t="e">
        <f ca="1">VLOOKUP(OFFSET(U50,,1-COLUMN(U50)),#REF!,47,FALSE)</f>
        <v>#REF!</v>
      </c>
      <c r="V50" s="115" t="e">
        <f ca="1">VLOOKUP(OFFSET(V50,,1-COLUMN(V50)),#REF!,54,FALSE)</f>
        <v>#REF!</v>
      </c>
      <c r="W50" s="116" t="e">
        <f ca="1">VLOOKUP(OFFSET(W50,,1-COLUMN(W50)),#REF!,53,FALSE)</f>
        <v>#REF!</v>
      </c>
      <c r="X50" s="115" t="e">
        <f ca="1">VLOOKUP(OFFSET(X50,,1-COLUMN(X50)),#REF!,60,FALSE)</f>
        <v>#REF!</v>
      </c>
      <c r="Y50" s="116" t="e">
        <f ca="1">VLOOKUP(OFFSET(Y50,,1-COLUMN(Y50)),#REF!,59,FALSE)</f>
        <v>#REF!</v>
      </c>
      <c r="Z50" s="115" t="e">
        <f ca="1">VLOOKUP(OFFSET(Z50,,1-COLUMN(Z50)),#REF!,66,FALSE)</f>
        <v>#REF!</v>
      </c>
      <c r="AA50" s="116" t="e">
        <f ca="1">VLOOKUP(OFFSET(AA50,,1-COLUMN(AA50)),#REF!,65,FALSE)</f>
        <v>#REF!</v>
      </c>
      <c r="AB50" s="115" t="e">
        <f ca="1">VLOOKUP(OFFSET(AB50,,1-COLUMN(AB50)),#REF!,72,FALSE)</f>
        <v>#REF!</v>
      </c>
      <c r="AC50" s="116" t="e">
        <f ca="1">VLOOKUP(OFFSET(AC50,,1-COLUMN(AC50)),#REF!,71,FALSE)</f>
        <v>#REF!</v>
      </c>
      <c r="AD50" s="115" t="e">
        <f ca="1">VLOOKUP(OFFSET(AD50,,1-COLUMN(AD50)),#REF!,88,FALSE)</f>
        <v>#REF!</v>
      </c>
      <c r="AE50" s="116" t="e">
        <f ca="1">VLOOKUP(OFFSET(AE50,,1-COLUMN(AE50)),#REF!,87,FALSE)</f>
        <v>#REF!</v>
      </c>
      <c r="AF50" s="115" t="e">
        <f ca="1">VLOOKUP(OFFSET(AF50,,1-COLUMN(AF50)),#REF!,94,FALSE)</f>
        <v>#REF!</v>
      </c>
      <c r="AG50" s="116" t="e">
        <f ca="1">VLOOKUP(OFFSET(AG50,,1-COLUMN(AG50)),#REF!,93,FALSE)</f>
        <v>#REF!</v>
      </c>
      <c r="AH50" s="115" t="e">
        <f ca="1">VLOOKUP(OFFSET(AH50,,1-COLUMN(AH50)),#REF!,100,FALSE)</f>
        <v>#REF!</v>
      </c>
      <c r="AI50" s="116" t="e">
        <f ca="1">VLOOKUP(OFFSET(AI50,,1-COLUMN(AI50)),#REF!,99,FALSE)</f>
        <v>#REF!</v>
      </c>
      <c r="AJ50" s="115" t="e">
        <f ca="1">VLOOKUP(OFFSET(AJ50,,1-COLUMN(AJ50)),#REF!,106,FALSE)</f>
        <v>#REF!</v>
      </c>
      <c r="AK50" s="116" t="e">
        <f ca="1">VLOOKUP(OFFSET(AK50,,1-COLUMN(AK50)),#REF!,105,FALSE)</f>
        <v>#REF!</v>
      </c>
      <c r="AL50" s="115" t="e">
        <f ca="1">VLOOKUP(OFFSET(AL50,,1-COLUMN(AL50)),#REF!,112,FALSE)</f>
        <v>#REF!</v>
      </c>
      <c r="AM50" s="116" t="e">
        <f ca="1">VLOOKUP(OFFSET(AM50,,1-COLUMN(AM50)),#REF!,111,FALSE)</f>
        <v>#REF!</v>
      </c>
      <c r="AN50" s="115" t="e">
        <f ca="1">VLOOKUP(OFFSET(AN50,,1-COLUMN(AN50)),#REF!,118,FALSE)</f>
        <v>#REF!</v>
      </c>
      <c r="AO50" s="116" t="e">
        <f ca="1">VLOOKUP(OFFSET(AO50,,1-COLUMN(AO50)),#REF!,117,FALSE)</f>
        <v>#REF!</v>
      </c>
      <c r="AP50" s="115" t="e">
        <f ca="1">VLOOKUP(OFFSET(AP50,,1-COLUMN(AP50)),#REF!,124,FALSE)</f>
        <v>#REF!</v>
      </c>
      <c r="AQ50" s="116" t="e">
        <f ca="1">VLOOKUP(OFFSET(AQ50,,1-COLUMN(AQ50)),#REF!,123,FALSE)</f>
        <v>#REF!</v>
      </c>
      <c r="AR50" s="121" t="e">
        <f ca="1">VLOOKUP(OFFSET(AR50,,1-COLUMN(AR50)),#REF!,137,FALSE)</f>
        <v>#REF!</v>
      </c>
      <c r="AS50" s="181" t="e">
        <f t="shared" si="1"/>
        <v>#REF!</v>
      </c>
      <c r="AT50" s="146" t="e">
        <f ca="1">VLOOKUP(OFFSET(AT50,,1-COLUMN(AT50)),#REF!,141,FALSE)</f>
        <v>#REF!</v>
      </c>
      <c r="AU50" s="145" t="e">
        <f ca="1">VLOOKUP(OFFSET(AU50,,1-COLUMN(AU50)),#REF!,145,FALSE)</f>
        <v>#REF!</v>
      </c>
      <c r="AV50" s="145" t="e">
        <f ca="1">VLOOKUP(OFFSET(AV50,,1-COLUMN(AV50)),#REF!,149,FALSE)</f>
        <v>#REF!</v>
      </c>
      <c r="AW50" s="147" t="e">
        <f t="shared" si="2"/>
        <v>#VALUE!</v>
      </c>
      <c r="AX50" s="126" t="e">
        <f ca="1">VLOOKUP(OFFSET(AX50,,1-COLUMN(AX50)),#REF!,8,FALSE)+VLOOKUP(OFFSET(AX50,,1-COLUMN(AX50)),#REF!,14,FALSE)+VLOOKUP(OFFSET(AX50,,1-COLUMN(AX50)),#REF!,21,FALSE)+VLOOKUP(OFFSET(AX50,,1-COLUMN(AX50)),#REF!,27,FALSE)+VLOOKUP(OFFSET(AX50,,1-COLUMN(AX50)),#REF!,73,FALSE)+VLOOKUP(OFFSET(AX50,,1-COLUMN(AX50)),#REF!,79,FALSE)+VLOOKUP(OFFSET(AX50,,1-COLUMN(AX50)),#REF!,125,FALSE)+VLOOKUP(OFFSET(AX50,,1-COLUMN(AX50)),#REF!,131,FALSE)+VLOOKUP(OFFSET(AX50,,1-COLUMN(AX50)),#REF!,138,FALSE)+VLOOKUP(OFFSET(AX50,,1-COLUMN(AX50)),#REF!,142,FALSE)+VLOOKUP(OFFSET(AX50,,1-COLUMN(AX50)),#REF!,146,FALSE)+VLOOKUP(OFFSET(AX50,,1-COLUMN(AX50)),#REF!,150,FALSE)</f>
        <v>#REF!</v>
      </c>
      <c r="AY50" s="148" t="e">
        <f t="shared" si="3"/>
        <v>#REF!</v>
      </c>
    </row>
    <row r="51" spans="1:51" s="1" customFormat="1" ht="12.75" hidden="1">
      <c r="A51" s="162" t="e">
        <f>#REF!</f>
        <v>#REF!</v>
      </c>
      <c r="B51" s="163" t="e">
        <f>#REF!</f>
        <v>#REF!</v>
      </c>
      <c r="C51" s="119" t="e">
        <f ca="1">VLOOKUP(OFFSET(C51,,1-COLUMN(C51)),#REF!,7,FALSE)</f>
        <v>#REF!</v>
      </c>
      <c r="D51" s="116" t="e">
        <f ca="1">VLOOKUP(OFFSET(D51,,1-COLUMN(D51)),#REF!,6,FALSE)</f>
        <v>#REF!</v>
      </c>
      <c r="E51" s="115" t="e">
        <f ca="1">VLOOKUP(OFFSET(E51,,1-COLUMN(E51)),#REF!,13,FALSE)</f>
        <v>#REF!</v>
      </c>
      <c r="F51" s="116" t="e">
        <f ca="1">VLOOKUP(OFFSET(F51,,1-COLUMN(F51)),#REF!,12,FALSE)</f>
        <v>#REF!</v>
      </c>
      <c r="G51" s="115" t="e">
        <f ca="1">VLOOKUP(OFFSET(G51,,1-COLUMN(G51)),#REF!,26,FALSE)</f>
        <v>#REF!</v>
      </c>
      <c r="H51" s="116" t="e">
        <f ca="1">VLOOKUP(OFFSET(H51,,1-COLUMN(H51)),#REF!,25,FALSE)</f>
        <v>#REF!</v>
      </c>
      <c r="I51" s="115" t="e">
        <f ca="1">VLOOKUP(OFFSET(I51,,1-COLUMN(I51)),#REF!,78,FALSE)</f>
        <v>#REF!</v>
      </c>
      <c r="J51" s="116" t="e">
        <f ca="1">VLOOKUP(OFFSET(J51,,1-COLUMN(J51)),#REF!,77,FALSE)</f>
        <v>#REF!</v>
      </c>
      <c r="K51" s="115" t="e">
        <f ca="1">VLOOKUP(OFFSET(K51,,1-COLUMN(K51)),#REF!,130,FALSE)</f>
        <v>#REF!</v>
      </c>
      <c r="L51" s="116" t="e">
        <f ca="1">VLOOKUP(OFFSET(L51,,1-COLUMN(L51)),#REF!,129,FALSE)</f>
        <v>#REF!</v>
      </c>
      <c r="M51" s="144" t="e">
        <f t="shared" si="0"/>
        <v>#REF!</v>
      </c>
      <c r="N51" s="119" t="e">
        <f ca="1">VLOOKUP(OFFSET(N51,,1-COLUMN(N51)),#REF!,20,FALSE)</f>
        <v>#REF!</v>
      </c>
      <c r="O51" s="116" t="e">
        <f ca="1">VLOOKUP(OFFSET(O51,,1-COLUMN(O51)),#REF!,19,FALSE)</f>
        <v>#REF!</v>
      </c>
      <c r="P51" s="115" t="e">
        <f ca="1">VLOOKUP(OFFSET(P51,,1-COLUMN(P51)),#REF!,36,FALSE)</f>
        <v>#REF!</v>
      </c>
      <c r="Q51" s="116" t="e">
        <f ca="1">VLOOKUP(OFFSET(Q51,,1-COLUMN(Q51)),#REF!,35,FALSE)</f>
        <v>#REF!</v>
      </c>
      <c r="R51" s="115" t="e">
        <f ca="1">VLOOKUP(OFFSET(R51,,1-COLUMN(R51)),#REF!,42,FALSE)</f>
        <v>#REF!</v>
      </c>
      <c r="S51" s="116" t="e">
        <f ca="1">VLOOKUP(OFFSET(S51,,1-COLUMN(S51)),#REF!,41,FALSE)</f>
        <v>#REF!</v>
      </c>
      <c r="T51" s="115" t="e">
        <f ca="1">VLOOKUP(OFFSET(T51,,1-COLUMN(T51)),#REF!,48,FALSE)</f>
        <v>#REF!</v>
      </c>
      <c r="U51" s="116" t="e">
        <f ca="1">VLOOKUP(OFFSET(U51,,1-COLUMN(U51)),#REF!,47,FALSE)</f>
        <v>#REF!</v>
      </c>
      <c r="V51" s="115" t="e">
        <f ca="1">VLOOKUP(OFFSET(V51,,1-COLUMN(V51)),#REF!,54,FALSE)</f>
        <v>#REF!</v>
      </c>
      <c r="W51" s="116" t="e">
        <f ca="1">VLOOKUP(OFFSET(W51,,1-COLUMN(W51)),#REF!,53,FALSE)</f>
        <v>#REF!</v>
      </c>
      <c r="X51" s="115" t="e">
        <f ca="1">VLOOKUP(OFFSET(X51,,1-COLUMN(X51)),#REF!,60,FALSE)</f>
        <v>#REF!</v>
      </c>
      <c r="Y51" s="116" t="e">
        <f ca="1">VLOOKUP(OFFSET(Y51,,1-COLUMN(Y51)),#REF!,59,FALSE)</f>
        <v>#REF!</v>
      </c>
      <c r="Z51" s="115" t="e">
        <f ca="1">VLOOKUP(OFFSET(Z51,,1-COLUMN(Z51)),#REF!,66,FALSE)</f>
        <v>#REF!</v>
      </c>
      <c r="AA51" s="116" t="e">
        <f ca="1">VLOOKUP(OFFSET(AA51,,1-COLUMN(AA51)),#REF!,65,FALSE)</f>
        <v>#REF!</v>
      </c>
      <c r="AB51" s="115" t="e">
        <f ca="1">VLOOKUP(OFFSET(AB51,,1-COLUMN(AB51)),#REF!,72,FALSE)</f>
        <v>#REF!</v>
      </c>
      <c r="AC51" s="116" t="e">
        <f ca="1">VLOOKUP(OFFSET(AC51,,1-COLUMN(AC51)),#REF!,71,FALSE)</f>
        <v>#REF!</v>
      </c>
      <c r="AD51" s="115" t="e">
        <f ca="1">VLOOKUP(OFFSET(AD51,,1-COLUMN(AD51)),#REF!,88,FALSE)</f>
        <v>#REF!</v>
      </c>
      <c r="AE51" s="116" t="e">
        <f ca="1">VLOOKUP(OFFSET(AE51,,1-COLUMN(AE51)),#REF!,87,FALSE)</f>
        <v>#REF!</v>
      </c>
      <c r="AF51" s="115" t="e">
        <f ca="1">VLOOKUP(OFFSET(AF51,,1-COLUMN(AF51)),#REF!,94,FALSE)</f>
        <v>#REF!</v>
      </c>
      <c r="AG51" s="116" t="e">
        <f ca="1">VLOOKUP(OFFSET(AG51,,1-COLUMN(AG51)),#REF!,93,FALSE)</f>
        <v>#REF!</v>
      </c>
      <c r="AH51" s="115" t="e">
        <f ca="1">VLOOKUP(OFFSET(AH51,,1-COLUMN(AH51)),#REF!,100,FALSE)</f>
        <v>#REF!</v>
      </c>
      <c r="AI51" s="116" t="e">
        <f ca="1">VLOOKUP(OFFSET(AI51,,1-COLUMN(AI51)),#REF!,99,FALSE)</f>
        <v>#REF!</v>
      </c>
      <c r="AJ51" s="115" t="e">
        <f ca="1">VLOOKUP(OFFSET(AJ51,,1-COLUMN(AJ51)),#REF!,106,FALSE)</f>
        <v>#REF!</v>
      </c>
      <c r="AK51" s="116" t="e">
        <f ca="1">VLOOKUP(OFFSET(AK51,,1-COLUMN(AK51)),#REF!,105,FALSE)</f>
        <v>#REF!</v>
      </c>
      <c r="AL51" s="115" t="e">
        <f ca="1">VLOOKUP(OFFSET(AL51,,1-COLUMN(AL51)),#REF!,112,FALSE)</f>
        <v>#REF!</v>
      </c>
      <c r="AM51" s="116" t="e">
        <f ca="1">VLOOKUP(OFFSET(AM51,,1-COLUMN(AM51)),#REF!,111,FALSE)</f>
        <v>#REF!</v>
      </c>
      <c r="AN51" s="115" t="e">
        <f ca="1">VLOOKUP(OFFSET(AN51,,1-COLUMN(AN51)),#REF!,118,FALSE)</f>
        <v>#REF!</v>
      </c>
      <c r="AO51" s="116" t="e">
        <f ca="1">VLOOKUP(OFFSET(AO51,,1-COLUMN(AO51)),#REF!,117,FALSE)</f>
        <v>#REF!</v>
      </c>
      <c r="AP51" s="115" t="e">
        <f ca="1">VLOOKUP(OFFSET(AP51,,1-COLUMN(AP51)),#REF!,124,FALSE)</f>
        <v>#REF!</v>
      </c>
      <c r="AQ51" s="116" t="e">
        <f ca="1">VLOOKUP(OFFSET(AQ51,,1-COLUMN(AQ51)),#REF!,123,FALSE)</f>
        <v>#REF!</v>
      </c>
      <c r="AR51" s="121" t="e">
        <f ca="1">VLOOKUP(OFFSET(AR51,,1-COLUMN(AR51)),#REF!,137,FALSE)</f>
        <v>#REF!</v>
      </c>
      <c r="AS51" s="181" t="e">
        <f t="shared" si="1"/>
        <v>#REF!</v>
      </c>
      <c r="AT51" s="146" t="e">
        <f ca="1">VLOOKUP(OFFSET(AT51,,1-COLUMN(AT51)),#REF!,141,FALSE)</f>
        <v>#REF!</v>
      </c>
      <c r="AU51" s="145" t="e">
        <f ca="1">VLOOKUP(OFFSET(AU51,,1-COLUMN(AU51)),#REF!,145,FALSE)</f>
        <v>#REF!</v>
      </c>
      <c r="AV51" s="145" t="e">
        <f ca="1">VLOOKUP(OFFSET(AV51,,1-COLUMN(AV51)),#REF!,149,FALSE)</f>
        <v>#REF!</v>
      </c>
      <c r="AW51" s="147" t="e">
        <f t="shared" si="2"/>
        <v>#VALUE!</v>
      </c>
      <c r="AX51" s="126" t="e">
        <f ca="1">VLOOKUP(OFFSET(AX51,,1-COLUMN(AX51)),#REF!,8,FALSE)+VLOOKUP(OFFSET(AX51,,1-COLUMN(AX51)),#REF!,14,FALSE)+VLOOKUP(OFFSET(AX51,,1-COLUMN(AX51)),#REF!,21,FALSE)+VLOOKUP(OFFSET(AX51,,1-COLUMN(AX51)),#REF!,27,FALSE)+VLOOKUP(OFFSET(AX51,,1-COLUMN(AX51)),#REF!,73,FALSE)+VLOOKUP(OFFSET(AX51,,1-COLUMN(AX51)),#REF!,79,FALSE)+VLOOKUP(OFFSET(AX51,,1-COLUMN(AX51)),#REF!,125,FALSE)+VLOOKUP(OFFSET(AX51,,1-COLUMN(AX51)),#REF!,131,FALSE)+VLOOKUP(OFFSET(AX51,,1-COLUMN(AX51)),#REF!,138,FALSE)+VLOOKUP(OFFSET(AX51,,1-COLUMN(AX51)),#REF!,142,FALSE)+VLOOKUP(OFFSET(AX51,,1-COLUMN(AX51)),#REF!,146,FALSE)+VLOOKUP(OFFSET(AX51,,1-COLUMN(AX51)),#REF!,150,FALSE)</f>
        <v>#REF!</v>
      </c>
      <c r="AY51" s="148" t="e">
        <f t="shared" si="3"/>
        <v>#REF!</v>
      </c>
    </row>
    <row r="52" spans="1:51" s="1" customFormat="1" ht="12.75" hidden="1">
      <c r="A52" s="162" t="e">
        <f>#REF!</f>
        <v>#REF!</v>
      </c>
      <c r="B52" s="163" t="e">
        <f>#REF!</f>
        <v>#REF!</v>
      </c>
      <c r="C52" s="119" t="e">
        <f ca="1">VLOOKUP(OFFSET(C52,,1-COLUMN(C52)),#REF!,7,FALSE)</f>
        <v>#REF!</v>
      </c>
      <c r="D52" s="116" t="e">
        <f ca="1">VLOOKUP(OFFSET(D52,,1-COLUMN(D52)),#REF!,6,FALSE)</f>
        <v>#REF!</v>
      </c>
      <c r="E52" s="115" t="e">
        <f ca="1">VLOOKUP(OFFSET(E52,,1-COLUMN(E52)),#REF!,13,FALSE)</f>
        <v>#REF!</v>
      </c>
      <c r="F52" s="116" t="e">
        <f ca="1">VLOOKUP(OFFSET(F52,,1-COLUMN(F52)),#REF!,12,FALSE)</f>
        <v>#REF!</v>
      </c>
      <c r="G52" s="115" t="e">
        <f ca="1">VLOOKUP(OFFSET(G52,,1-COLUMN(G52)),#REF!,26,FALSE)</f>
        <v>#REF!</v>
      </c>
      <c r="H52" s="116" t="e">
        <f ca="1">VLOOKUP(OFFSET(H52,,1-COLUMN(H52)),#REF!,25,FALSE)</f>
        <v>#REF!</v>
      </c>
      <c r="I52" s="115" t="e">
        <f ca="1">VLOOKUP(OFFSET(I52,,1-COLUMN(I52)),#REF!,78,FALSE)</f>
        <v>#REF!</v>
      </c>
      <c r="J52" s="116" t="e">
        <f ca="1">VLOOKUP(OFFSET(J52,,1-COLUMN(J52)),#REF!,77,FALSE)</f>
        <v>#REF!</v>
      </c>
      <c r="K52" s="115" t="e">
        <f ca="1">VLOOKUP(OFFSET(K52,,1-COLUMN(K52)),#REF!,130,FALSE)</f>
        <v>#REF!</v>
      </c>
      <c r="L52" s="116" t="e">
        <f ca="1">VLOOKUP(OFFSET(L52,,1-COLUMN(L52)),#REF!,129,FALSE)</f>
        <v>#REF!</v>
      </c>
      <c r="M52" s="144" t="e">
        <f t="shared" si="0"/>
        <v>#REF!</v>
      </c>
      <c r="N52" s="119" t="e">
        <f ca="1">VLOOKUP(OFFSET(N52,,1-COLUMN(N52)),#REF!,20,FALSE)</f>
        <v>#REF!</v>
      </c>
      <c r="O52" s="116" t="e">
        <f ca="1">VLOOKUP(OFFSET(O52,,1-COLUMN(O52)),#REF!,19,FALSE)</f>
        <v>#REF!</v>
      </c>
      <c r="P52" s="115" t="e">
        <f ca="1">VLOOKUP(OFFSET(P52,,1-COLUMN(P52)),#REF!,36,FALSE)</f>
        <v>#REF!</v>
      </c>
      <c r="Q52" s="116" t="e">
        <f ca="1">VLOOKUP(OFFSET(Q52,,1-COLUMN(Q52)),#REF!,35,FALSE)</f>
        <v>#REF!</v>
      </c>
      <c r="R52" s="115" t="e">
        <f ca="1">VLOOKUP(OFFSET(R52,,1-COLUMN(R52)),#REF!,42,FALSE)</f>
        <v>#REF!</v>
      </c>
      <c r="S52" s="116" t="e">
        <f ca="1">VLOOKUP(OFFSET(S52,,1-COLUMN(S52)),#REF!,41,FALSE)</f>
        <v>#REF!</v>
      </c>
      <c r="T52" s="115" t="e">
        <f ca="1">VLOOKUP(OFFSET(T52,,1-COLUMN(T52)),#REF!,48,FALSE)</f>
        <v>#REF!</v>
      </c>
      <c r="U52" s="116" t="e">
        <f ca="1">VLOOKUP(OFFSET(U52,,1-COLUMN(U52)),#REF!,47,FALSE)</f>
        <v>#REF!</v>
      </c>
      <c r="V52" s="115" t="e">
        <f ca="1">VLOOKUP(OFFSET(V52,,1-COLUMN(V52)),#REF!,54,FALSE)</f>
        <v>#REF!</v>
      </c>
      <c r="W52" s="116" t="e">
        <f ca="1">VLOOKUP(OFFSET(W52,,1-COLUMN(W52)),#REF!,53,FALSE)</f>
        <v>#REF!</v>
      </c>
      <c r="X52" s="115" t="e">
        <f ca="1">VLOOKUP(OFFSET(X52,,1-COLUMN(X52)),#REF!,60,FALSE)</f>
        <v>#REF!</v>
      </c>
      <c r="Y52" s="116" t="e">
        <f ca="1">VLOOKUP(OFFSET(Y52,,1-COLUMN(Y52)),#REF!,59,FALSE)</f>
        <v>#REF!</v>
      </c>
      <c r="Z52" s="115" t="e">
        <f ca="1">VLOOKUP(OFFSET(Z52,,1-COLUMN(Z52)),#REF!,66,FALSE)</f>
        <v>#REF!</v>
      </c>
      <c r="AA52" s="116" t="e">
        <f ca="1">VLOOKUP(OFFSET(AA52,,1-COLUMN(AA52)),#REF!,65,FALSE)</f>
        <v>#REF!</v>
      </c>
      <c r="AB52" s="115" t="e">
        <f ca="1">VLOOKUP(OFFSET(AB52,,1-COLUMN(AB52)),#REF!,72,FALSE)</f>
        <v>#REF!</v>
      </c>
      <c r="AC52" s="116" t="e">
        <f ca="1">VLOOKUP(OFFSET(AC52,,1-COLUMN(AC52)),#REF!,71,FALSE)</f>
        <v>#REF!</v>
      </c>
      <c r="AD52" s="115" t="e">
        <f ca="1">VLOOKUP(OFFSET(AD52,,1-COLUMN(AD52)),#REF!,88,FALSE)</f>
        <v>#REF!</v>
      </c>
      <c r="AE52" s="116" t="e">
        <f ca="1">VLOOKUP(OFFSET(AE52,,1-COLUMN(AE52)),#REF!,87,FALSE)</f>
        <v>#REF!</v>
      </c>
      <c r="AF52" s="115" t="e">
        <f ca="1">VLOOKUP(OFFSET(AF52,,1-COLUMN(AF52)),#REF!,94,FALSE)</f>
        <v>#REF!</v>
      </c>
      <c r="AG52" s="116" t="e">
        <f ca="1">VLOOKUP(OFFSET(AG52,,1-COLUMN(AG52)),#REF!,93,FALSE)</f>
        <v>#REF!</v>
      </c>
      <c r="AH52" s="115" t="e">
        <f ca="1">VLOOKUP(OFFSET(AH52,,1-COLUMN(AH52)),#REF!,100,FALSE)</f>
        <v>#REF!</v>
      </c>
      <c r="AI52" s="116" t="e">
        <f ca="1">VLOOKUP(OFFSET(AI52,,1-COLUMN(AI52)),#REF!,99,FALSE)</f>
        <v>#REF!</v>
      </c>
      <c r="AJ52" s="115" t="e">
        <f ca="1">VLOOKUP(OFFSET(AJ52,,1-COLUMN(AJ52)),#REF!,106,FALSE)</f>
        <v>#REF!</v>
      </c>
      <c r="AK52" s="116" t="e">
        <f ca="1">VLOOKUP(OFFSET(AK52,,1-COLUMN(AK52)),#REF!,105,FALSE)</f>
        <v>#REF!</v>
      </c>
      <c r="AL52" s="115" t="e">
        <f ca="1">VLOOKUP(OFFSET(AL52,,1-COLUMN(AL52)),#REF!,112,FALSE)</f>
        <v>#REF!</v>
      </c>
      <c r="AM52" s="116" t="e">
        <f ca="1">VLOOKUP(OFFSET(AM52,,1-COLUMN(AM52)),#REF!,111,FALSE)</f>
        <v>#REF!</v>
      </c>
      <c r="AN52" s="115" t="e">
        <f ca="1">VLOOKUP(OFFSET(AN52,,1-COLUMN(AN52)),#REF!,118,FALSE)</f>
        <v>#REF!</v>
      </c>
      <c r="AO52" s="116" t="e">
        <f ca="1">VLOOKUP(OFFSET(AO52,,1-COLUMN(AO52)),#REF!,117,FALSE)</f>
        <v>#REF!</v>
      </c>
      <c r="AP52" s="115" t="e">
        <f ca="1">VLOOKUP(OFFSET(AP52,,1-COLUMN(AP52)),#REF!,124,FALSE)</f>
        <v>#REF!</v>
      </c>
      <c r="AQ52" s="116" t="e">
        <f ca="1">VLOOKUP(OFFSET(AQ52,,1-COLUMN(AQ52)),#REF!,123,FALSE)</f>
        <v>#REF!</v>
      </c>
      <c r="AR52" s="121" t="e">
        <f ca="1">VLOOKUP(OFFSET(AR52,,1-COLUMN(AR52)),#REF!,137,FALSE)</f>
        <v>#REF!</v>
      </c>
      <c r="AS52" s="181" t="e">
        <f t="shared" si="1"/>
        <v>#REF!</v>
      </c>
      <c r="AT52" s="146" t="e">
        <f ca="1">VLOOKUP(OFFSET(AT52,,1-COLUMN(AT52)),#REF!,141,FALSE)</f>
        <v>#REF!</v>
      </c>
      <c r="AU52" s="145" t="e">
        <f ca="1">VLOOKUP(OFFSET(AU52,,1-COLUMN(AU52)),#REF!,145,FALSE)</f>
        <v>#REF!</v>
      </c>
      <c r="AV52" s="145" t="e">
        <f ca="1">VLOOKUP(OFFSET(AV52,,1-COLUMN(AV52)),#REF!,149,FALSE)</f>
        <v>#REF!</v>
      </c>
      <c r="AW52" s="147" t="e">
        <f t="shared" si="2"/>
        <v>#VALUE!</v>
      </c>
      <c r="AX52" s="126" t="e">
        <f ca="1">VLOOKUP(OFFSET(AX52,,1-COLUMN(AX52)),#REF!,8,FALSE)+VLOOKUP(OFFSET(AX52,,1-COLUMN(AX52)),#REF!,14,FALSE)+VLOOKUP(OFFSET(AX52,,1-COLUMN(AX52)),#REF!,21,FALSE)+VLOOKUP(OFFSET(AX52,,1-COLUMN(AX52)),#REF!,27,FALSE)+VLOOKUP(OFFSET(AX52,,1-COLUMN(AX52)),#REF!,73,FALSE)+VLOOKUP(OFFSET(AX52,,1-COLUMN(AX52)),#REF!,79,FALSE)+VLOOKUP(OFFSET(AX52,,1-COLUMN(AX52)),#REF!,125,FALSE)+VLOOKUP(OFFSET(AX52,,1-COLUMN(AX52)),#REF!,131,FALSE)+VLOOKUP(OFFSET(AX52,,1-COLUMN(AX52)),#REF!,138,FALSE)+VLOOKUP(OFFSET(AX52,,1-COLUMN(AX52)),#REF!,142,FALSE)+VLOOKUP(OFFSET(AX52,,1-COLUMN(AX52)),#REF!,146,FALSE)+VLOOKUP(OFFSET(AX52,,1-COLUMN(AX52)),#REF!,150,FALSE)</f>
        <v>#REF!</v>
      </c>
      <c r="AY52" s="148" t="e">
        <f t="shared" si="3"/>
        <v>#REF!</v>
      </c>
    </row>
    <row r="53" spans="1:51" s="1" customFormat="1" ht="12.75" hidden="1">
      <c r="A53" s="162" t="e">
        <f>#REF!</f>
        <v>#REF!</v>
      </c>
      <c r="B53" s="163" t="e">
        <f>#REF!</f>
        <v>#REF!</v>
      </c>
      <c r="C53" s="119" t="e">
        <f ca="1">VLOOKUP(OFFSET(C53,,1-COLUMN(C53)),#REF!,7,FALSE)</f>
        <v>#REF!</v>
      </c>
      <c r="D53" s="116" t="e">
        <f ca="1">VLOOKUP(OFFSET(D53,,1-COLUMN(D53)),#REF!,6,FALSE)</f>
        <v>#REF!</v>
      </c>
      <c r="E53" s="115" t="e">
        <f ca="1">VLOOKUP(OFFSET(E53,,1-COLUMN(E53)),#REF!,13,FALSE)</f>
        <v>#REF!</v>
      </c>
      <c r="F53" s="116" t="e">
        <f ca="1">VLOOKUP(OFFSET(F53,,1-COLUMN(F53)),#REF!,12,FALSE)</f>
        <v>#REF!</v>
      </c>
      <c r="G53" s="115" t="e">
        <f ca="1">VLOOKUP(OFFSET(G53,,1-COLUMN(G53)),#REF!,26,FALSE)</f>
        <v>#REF!</v>
      </c>
      <c r="H53" s="116" t="e">
        <f ca="1">VLOOKUP(OFFSET(H53,,1-COLUMN(H53)),#REF!,25,FALSE)</f>
        <v>#REF!</v>
      </c>
      <c r="I53" s="115" t="e">
        <f ca="1">VLOOKUP(OFFSET(I53,,1-COLUMN(I53)),#REF!,78,FALSE)</f>
        <v>#REF!</v>
      </c>
      <c r="J53" s="116" t="e">
        <f ca="1">VLOOKUP(OFFSET(J53,,1-COLUMN(J53)),#REF!,77,FALSE)</f>
        <v>#REF!</v>
      </c>
      <c r="K53" s="115" t="e">
        <f ca="1">VLOOKUP(OFFSET(K53,,1-COLUMN(K53)),#REF!,130,FALSE)</f>
        <v>#REF!</v>
      </c>
      <c r="L53" s="116" t="e">
        <f ca="1">VLOOKUP(OFFSET(L53,,1-COLUMN(L53)),#REF!,129,FALSE)</f>
        <v>#REF!</v>
      </c>
      <c r="M53" s="144" t="e">
        <f t="shared" si="0"/>
        <v>#REF!</v>
      </c>
      <c r="N53" s="119" t="e">
        <f ca="1">VLOOKUP(OFFSET(N53,,1-COLUMN(N53)),#REF!,20,FALSE)</f>
        <v>#REF!</v>
      </c>
      <c r="O53" s="116" t="e">
        <f ca="1">VLOOKUP(OFFSET(O53,,1-COLUMN(O53)),#REF!,19,FALSE)</f>
        <v>#REF!</v>
      </c>
      <c r="P53" s="115" t="e">
        <f ca="1">VLOOKUP(OFFSET(P53,,1-COLUMN(P53)),#REF!,36,FALSE)</f>
        <v>#REF!</v>
      </c>
      <c r="Q53" s="116" t="e">
        <f ca="1">VLOOKUP(OFFSET(Q53,,1-COLUMN(Q53)),#REF!,35,FALSE)</f>
        <v>#REF!</v>
      </c>
      <c r="R53" s="115" t="e">
        <f ca="1">VLOOKUP(OFFSET(R53,,1-COLUMN(R53)),#REF!,42,FALSE)</f>
        <v>#REF!</v>
      </c>
      <c r="S53" s="116" t="e">
        <f ca="1">VLOOKUP(OFFSET(S53,,1-COLUMN(S53)),#REF!,41,FALSE)</f>
        <v>#REF!</v>
      </c>
      <c r="T53" s="115" t="e">
        <f ca="1">VLOOKUP(OFFSET(T53,,1-COLUMN(T53)),#REF!,48,FALSE)</f>
        <v>#REF!</v>
      </c>
      <c r="U53" s="116" t="e">
        <f ca="1">VLOOKUP(OFFSET(U53,,1-COLUMN(U53)),#REF!,47,FALSE)</f>
        <v>#REF!</v>
      </c>
      <c r="V53" s="115" t="e">
        <f ca="1">VLOOKUP(OFFSET(V53,,1-COLUMN(V53)),#REF!,54,FALSE)</f>
        <v>#REF!</v>
      </c>
      <c r="W53" s="116" t="e">
        <f ca="1">VLOOKUP(OFFSET(W53,,1-COLUMN(W53)),#REF!,53,FALSE)</f>
        <v>#REF!</v>
      </c>
      <c r="X53" s="115" t="e">
        <f ca="1">VLOOKUP(OFFSET(X53,,1-COLUMN(X53)),#REF!,60,FALSE)</f>
        <v>#REF!</v>
      </c>
      <c r="Y53" s="116" t="e">
        <f ca="1">VLOOKUP(OFFSET(Y53,,1-COLUMN(Y53)),#REF!,59,FALSE)</f>
        <v>#REF!</v>
      </c>
      <c r="Z53" s="115" t="e">
        <f ca="1">VLOOKUP(OFFSET(Z53,,1-COLUMN(Z53)),#REF!,66,FALSE)</f>
        <v>#REF!</v>
      </c>
      <c r="AA53" s="116" t="e">
        <f ca="1">VLOOKUP(OFFSET(AA53,,1-COLUMN(AA53)),#REF!,65,FALSE)</f>
        <v>#REF!</v>
      </c>
      <c r="AB53" s="115" t="e">
        <f ca="1">VLOOKUP(OFFSET(AB53,,1-COLUMN(AB53)),#REF!,72,FALSE)</f>
        <v>#REF!</v>
      </c>
      <c r="AC53" s="116" t="e">
        <f ca="1">VLOOKUP(OFFSET(AC53,,1-COLUMN(AC53)),#REF!,71,FALSE)</f>
        <v>#REF!</v>
      </c>
      <c r="AD53" s="115" t="e">
        <f ca="1">VLOOKUP(OFFSET(AD53,,1-COLUMN(AD53)),#REF!,88,FALSE)</f>
        <v>#REF!</v>
      </c>
      <c r="AE53" s="116" t="e">
        <f ca="1">VLOOKUP(OFFSET(AE53,,1-COLUMN(AE53)),#REF!,87,FALSE)</f>
        <v>#REF!</v>
      </c>
      <c r="AF53" s="115" t="e">
        <f ca="1">VLOOKUP(OFFSET(AF53,,1-COLUMN(AF53)),#REF!,94,FALSE)</f>
        <v>#REF!</v>
      </c>
      <c r="AG53" s="116" t="e">
        <f ca="1">VLOOKUP(OFFSET(AG53,,1-COLUMN(AG53)),#REF!,93,FALSE)</f>
        <v>#REF!</v>
      </c>
      <c r="AH53" s="115" t="e">
        <f ca="1">VLOOKUP(OFFSET(AH53,,1-COLUMN(AH53)),#REF!,100,FALSE)</f>
        <v>#REF!</v>
      </c>
      <c r="AI53" s="116" t="e">
        <f ca="1">VLOOKUP(OFFSET(AI53,,1-COLUMN(AI53)),#REF!,99,FALSE)</f>
        <v>#REF!</v>
      </c>
      <c r="AJ53" s="115" t="e">
        <f ca="1">VLOOKUP(OFFSET(AJ53,,1-COLUMN(AJ53)),#REF!,106,FALSE)</f>
        <v>#REF!</v>
      </c>
      <c r="AK53" s="116" t="e">
        <f ca="1">VLOOKUP(OFFSET(AK53,,1-COLUMN(AK53)),#REF!,105,FALSE)</f>
        <v>#REF!</v>
      </c>
      <c r="AL53" s="115" t="e">
        <f ca="1">VLOOKUP(OFFSET(AL53,,1-COLUMN(AL53)),#REF!,112,FALSE)</f>
        <v>#REF!</v>
      </c>
      <c r="AM53" s="116" t="e">
        <f ca="1">VLOOKUP(OFFSET(AM53,,1-COLUMN(AM53)),#REF!,111,FALSE)</f>
        <v>#REF!</v>
      </c>
      <c r="AN53" s="115" t="e">
        <f ca="1">VLOOKUP(OFFSET(AN53,,1-COLUMN(AN53)),#REF!,118,FALSE)</f>
        <v>#REF!</v>
      </c>
      <c r="AO53" s="116" t="e">
        <f ca="1">VLOOKUP(OFFSET(AO53,,1-COLUMN(AO53)),#REF!,117,FALSE)</f>
        <v>#REF!</v>
      </c>
      <c r="AP53" s="115" t="e">
        <f ca="1">VLOOKUP(OFFSET(AP53,,1-COLUMN(AP53)),#REF!,124,FALSE)</f>
        <v>#REF!</v>
      </c>
      <c r="AQ53" s="116" t="e">
        <f ca="1">VLOOKUP(OFFSET(AQ53,,1-COLUMN(AQ53)),#REF!,123,FALSE)</f>
        <v>#REF!</v>
      </c>
      <c r="AR53" s="121" t="e">
        <f ca="1">VLOOKUP(OFFSET(AR53,,1-COLUMN(AR53)),#REF!,137,FALSE)</f>
        <v>#REF!</v>
      </c>
      <c r="AS53" s="181" t="e">
        <f t="shared" si="1"/>
        <v>#REF!</v>
      </c>
      <c r="AT53" s="146" t="e">
        <f ca="1">VLOOKUP(OFFSET(AT53,,1-COLUMN(AT53)),#REF!,141,FALSE)</f>
        <v>#REF!</v>
      </c>
      <c r="AU53" s="145" t="e">
        <f ca="1">VLOOKUP(OFFSET(AU53,,1-COLUMN(AU53)),#REF!,145,FALSE)</f>
        <v>#REF!</v>
      </c>
      <c r="AV53" s="145" t="e">
        <f ca="1">VLOOKUP(OFFSET(AV53,,1-COLUMN(AV53)),#REF!,149,FALSE)</f>
        <v>#REF!</v>
      </c>
      <c r="AW53" s="147" t="e">
        <f t="shared" si="2"/>
        <v>#VALUE!</v>
      </c>
      <c r="AX53" s="126" t="e">
        <f ca="1">VLOOKUP(OFFSET(AX53,,1-COLUMN(AX53)),#REF!,8,FALSE)+VLOOKUP(OFFSET(AX53,,1-COLUMN(AX53)),#REF!,14,FALSE)+VLOOKUP(OFFSET(AX53,,1-COLUMN(AX53)),#REF!,21,FALSE)+VLOOKUP(OFFSET(AX53,,1-COLUMN(AX53)),#REF!,27,FALSE)+VLOOKUP(OFFSET(AX53,,1-COLUMN(AX53)),#REF!,73,FALSE)+VLOOKUP(OFFSET(AX53,,1-COLUMN(AX53)),#REF!,79,FALSE)+VLOOKUP(OFFSET(AX53,,1-COLUMN(AX53)),#REF!,125,FALSE)+VLOOKUP(OFFSET(AX53,,1-COLUMN(AX53)),#REF!,131,FALSE)+VLOOKUP(OFFSET(AX53,,1-COLUMN(AX53)),#REF!,138,FALSE)+VLOOKUP(OFFSET(AX53,,1-COLUMN(AX53)),#REF!,142,FALSE)+VLOOKUP(OFFSET(AX53,,1-COLUMN(AX53)),#REF!,146,FALSE)+VLOOKUP(OFFSET(AX53,,1-COLUMN(AX53)),#REF!,150,FALSE)</f>
        <v>#REF!</v>
      </c>
      <c r="AY53" s="148" t="e">
        <f t="shared" si="3"/>
        <v>#REF!</v>
      </c>
    </row>
    <row r="54" spans="1:51" s="1" customFormat="1" ht="12.75" hidden="1">
      <c r="A54" s="162" t="e">
        <f>#REF!</f>
        <v>#REF!</v>
      </c>
      <c r="B54" s="163" t="e">
        <f>#REF!</f>
        <v>#REF!</v>
      </c>
      <c r="C54" s="119" t="e">
        <f ca="1">VLOOKUP(OFFSET(C54,,1-COLUMN(C54)),#REF!,7,FALSE)</f>
        <v>#REF!</v>
      </c>
      <c r="D54" s="116" t="e">
        <f ca="1">VLOOKUP(OFFSET(D54,,1-COLUMN(D54)),#REF!,6,FALSE)</f>
        <v>#REF!</v>
      </c>
      <c r="E54" s="115" t="e">
        <f ca="1">VLOOKUP(OFFSET(E54,,1-COLUMN(E54)),#REF!,13,FALSE)</f>
        <v>#REF!</v>
      </c>
      <c r="F54" s="116" t="e">
        <f ca="1">VLOOKUP(OFFSET(F54,,1-COLUMN(F54)),#REF!,12,FALSE)</f>
        <v>#REF!</v>
      </c>
      <c r="G54" s="115" t="e">
        <f ca="1">VLOOKUP(OFFSET(G54,,1-COLUMN(G54)),#REF!,26,FALSE)</f>
        <v>#REF!</v>
      </c>
      <c r="H54" s="116" t="e">
        <f ca="1">VLOOKUP(OFFSET(H54,,1-COLUMN(H54)),#REF!,25,FALSE)</f>
        <v>#REF!</v>
      </c>
      <c r="I54" s="115" t="e">
        <f ca="1">VLOOKUP(OFFSET(I54,,1-COLUMN(I54)),#REF!,78,FALSE)</f>
        <v>#REF!</v>
      </c>
      <c r="J54" s="116" t="e">
        <f ca="1">VLOOKUP(OFFSET(J54,,1-COLUMN(J54)),#REF!,77,FALSE)</f>
        <v>#REF!</v>
      </c>
      <c r="K54" s="115" t="e">
        <f ca="1">VLOOKUP(OFFSET(K54,,1-COLUMN(K54)),#REF!,130,FALSE)</f>
        <v>#REF!</v>
      </c>
      <c r="L54" s="116" t="e">
        <f ca="1">VLOOKUP(OFFSET(L54,,1-COLUMN(L54)),#REF!,129,FALSE)</f>
        <v>#REF!</v>
      </c>
      <c r="M54" s="144" t="e">
        <f t="shared" si="0"/>
        <v>#REF!</v>
      </c>
      <c r="N54" s="119" t="e">
        <f ca="1">VLOOKUP(OFFSET(N54,,1-COLUMN(N54)),#REF!,20,FALSE)</f>
        <v>#REF!</v>
      </c>
      <c r="O54" s="116" t="e">
        <f ca="1">VLOOKUP(OFFSET(O54,,1-COLUMN(O54)),#REF!,19,FALSE)</f>
        <v>#REF!</v>
      </c>
      <c r="P54" s="115" t="e">
        <f ca="1">VLOOKUP(OFFSET(P54,,1-COLUMN(P54)),#REF!,36,FALSE)</f>
        <v>#REF!</v>
      </c>
      <c r="Q54" s="116" t="e">
        <f ca="1">VLOOKUP(OFFSET(Q54,,1-COLUMN(Q54)),#REF!,35,FALSE)</f>
        <v>#REF!</v>
      </c>
      <c r="R54" s="115" t="e">
        <f ca="1">VLOOKUP(OFFSET(R54,,1-COLUMN(R54)),#REF!,42,FALSE)</f>
        <v>#REF!</v>
      </c>
      <c r="S54" s="116" t="e">
        <f ca="1">VLOOKUP(OFFSET(S54,,1-COLUMN(S54)),#REF!,41,FALSE)</f>
        <v>#REF!</v>
      </c>
      <c r="T54" s="115" t="e">
        <f ca="1">VLOOKUP(OFFSET(T54,,1-COLUMN(T54)),#REF!,48,FALSE)</f>
        <v>#REF!</v>
      </c>
      <c r="U54" s="116" t="e">
        <f ca="1">VLOOKUP(OFFSET(U54,,1-COLUMN(U54)),#REF!,47,FALSE)</f>
        <v>#REF!</v>
      </c>
      <c r="V54" s="115" t="e">
        <f ca="1">VLOOKUP(OFFSET(V54,,1-COLUMN(V54)),#REF!,54,FALSE)</f>
        <v>#REF!</v>
      </c>
      <c r="W54" s="116" t="e">
        <f ca="1">VLOOKUP(OFFSET(W54,,1-COLUMN(W54)),#REF!,53,FALSE)</f>
        <v>#REF!</v>
      </c>
      <c r="X54" s="115" t="e">
        <f ca="1">VLOOKUP(OFFSET(X54,,1-COLUMN(X54)),#REF!,60,FALSE)</f>
        <v>#REF!</v>
      </c>
      <c r="Y54" s="116" t="e">
        <f ca="1">VLOOKUP(OFFSET(Y54,,1-COLUMN(Y54)),#REF!,59,FALSE)</f>
        <v>#REF!</v>
      </c>
      <c r="Z54" s="115" t="e">
        <f ca="1">VLOOKUP(OFFSET(Z54,,1-COLUMN(Z54)),#REF!,66,FALSE)</f>
        <v>#REF!</v>
      </c>
      <c r="AA54" s="116" t="e">
        <f ca="1">VLOOKUP(OFFSET(AA54,,1-COLUMN(AA54)),#REF!,65,FALSE)</f>
        <v>#REF!</v>
      </c>
      <c r="AB54" s="115" t="e">
        <f ca="1">VLOOKUP(OFFSET(AB54,,1-COLUMN(AB54)),#REF!,72,FALSE)</f>
        <v>#REF!</v>
      </c>
      <c r="AC54" s="116" t="e">
        <f ca="1">VLOOKUP(OFFSET(AC54,,1-COLUMN(AC54)),#REF!,71,FALSE)</f>
        <v>#REF!</v>
      </c>
      <c r="AD54" s="115" t="e">
        <f ca="1">VLOOKUP(OFFSET(AD54,,1-COLUMN(AD54)),#REF!,88,FALSE)</f>
        <v>#REF!</v>
      </c>
      <c r="AE54" s="116" t="e">
        <f ca="1">VLOOKUP(OFFSET(AE54,,1-COLUMN(AE54)),#REF!,87,FALSE)</f>
        <v>#REF!</v>
      </c>
      <c r="AF54" s="115" t="e">
        <f ca="1">VLOOKUP(OFFSET(AF54,,1-COLUMN(AF54)),#REF!,94,FALSE)</f>
        <v>#REF!</v>
      </c>
      <c r="AG54" s="116" t="e">
        <f ca="1">VLOOKUP(OFFSET(AG54,,1-COLUMN(AG54)),#REF!,93,FALSE)</f>
        <v>#REF!</v>
      </c>
      <c r="AH54" s="115" t="e">
        <f ca="1">VLOOKUP(OFFSET(AH54,,1-COLUMN(AH54)),#REF!,100,FALSE)</f>
        <v>#REF!</v>
      </c>
      <c r="AI54" s="116" t="e">
        <f ca="1">VLOOKUP(OFFSET(AI54,,1-COLUMN(AI54)),#REF!,99,FALSE)</f>
        <v>#REF!</v>
      </c>
      <c r="AJ54" s="115" t="e">
        <f ca="1">VLOOKUP(OFFSET(AJ54,,1-COLUMN(AJ54)),#REF!,106,FALSE)</f>
        <v>#REF!</v>
      </c>
      <c r="AK54" s="116" t="e">
        <f ca="1">VLOOKUP(OFFSET(AK54,,1-COLUMN(AK54)),#REF!,105,FALSE)</f>
        <v>#REF!</v>
      </c>
      <c r="AL54" s="115" t="e">
        <f ca="1">VLOOKUP(OFFSET(AL54,,1-COLUMN(AL54)),#REF!,112,FALSE)</f>
        <v>#REF!</v>
      </c>
      <c r="AM54" s="116" t="e">
        <f ca="1">VLOOKUP(OFFSET(AM54,,1-COLUMN(AM54)),#REF!,111,FALSE)</f>
        <v>#REF!</v>
      </c>
      <c r="AN54" s="115" t="e">
        <f ca="1">VLOOKUP(OFFSET(AN54,,1-COLUMN(AN54)),#REF!,118,FALSE)</f>
        <v>#REF!</v>
      </c>
      <c r="AO54" s="116" t="e">
        <f ca="1">VLOOKUP(OFFSET(AO54,,1-COLUMN(AO54)),#REF!,117,FALSE)</f>
        <v>#REF!</v>
      </c>
      <c r="AP54" s="115" t="e">
        <f ca="1">VLOOKUP(OFFSET(AP54,,1-COLUMN(AP54)),#REF!,124,FALSE)</f>
        <v>#REF!</v>
      </c>
      <c r="AQ54" s="116" t="e">
        <f ca="1">VLOOKUP(OFFSET(AQ54,,1-COLUMN(AQ54)),#REF!,123,FALSE)</f>
        <v>#REF!</v>
      </c>
      <c r="AR54" s="121" t="e">
        <f ca="1">VLOOKUP(OFFSET(AR54,,1-COLUMN(AR54)),#REF!,137,FALSE)</f>
        <v>#REF!</v>
      </c>
      <c r="AS54" s="181" t="e">
        <f t="shared" si="1"/>
        <v>#REF!</v>
      </c>
      <c r="AT54" s="146" t="e">
        <f ca="1">VLOOKUP(OFFSET(AT54,,1-COLUMN(AT54)),#REF!,141,FALSE)</f>
        <v>#REF!</v>
      </c>
      <c r="AU54" s="145" t="e">
        <f ca="1">VLOOKUP(OFFSET(AU54,,1-COLUMN(AU54)),#REF!,145,FALSE)</f>
        <v>#REF!</v>
      </c>
      <c r="AV54" s="145" t="e">
        <f ca="1">VLOOKUP(OFFSET(AV54,,1-COLUMN(AV54)),#REF!,149,FALSE)</f>
        <v>#REF!</v>
      </c>
      <c r="AW54" s="147" t="e">
        <f t="shared" si="2"/>
        <v>#VALUE!</v>
      </c>
      <c r="AX54" s="126" t="e">
        <f ca="1">VLOOKUP(OFFSET(AX54,,1-COLUMN(AX54)),#REF!,8,FALSE)+VLOOKUP(OFFSET(AX54,,1-COLUMN(AX54)),#REF!,14,FALSE)+VLOOKUP(OFFSET(AX54,,1-COLUMN(AX54)),#REF!,21,FALSE)+VLOOKUP(OFFSET(AX54,,1-COLUMN(AX54)),#REF!,27,FALSE)+VLOOKUP(OFFSET(AX54,,1-COLUMN(AX54)),#REF!,73,FALSE)+VLOOKUP(OFFSET(AX54,,1-COLUMN(AX54)),#REF!,79,FALSE)+VLOOKUP(OFFSET(AX54,,1-COLUMN(AX54)),#REF!,125,FALSE)+VLOOKUP(OFFSET(AX54,,1-COLUMN(AX54)),#REF!,131,FALSE)+VLOOKUP(OFFSET(AX54,,1-COLUMN(AX54)),#REF!,138,FALSE)+VLOOKUP(OFFSET(AX54,,1-COLUMN(AX54)),#REF!,142,FALSE)+VLOOKUP(OFFSET(AX54,,1-COLUMN(AX54)),#REF!,146,FALSE)+VLOOKUP(OFFSET(AX54,,1-COLUMN(AX54)),#REF!,150,FALSE)</f>
        <v>#REF!</v>
      </c>
      <c r="AY54" s="148" t="e">
        <f t="shared" si="3"/>
        <v>#REF!</v>
      </c>
    </row>
    <row r="55" spans="1:51" s="1" customFormat="1" ht="12.75" hidden="1">
      <c r="A55" s="162" t="e">
        <f>#REF!</f>
        <v>#REF!</v>
      </c>
      <c r="B55" s="163" t="e">
        <f>#REF!</f>
        <v>#REF!</v>
      </c>
      <c r="C55" s="119" t="e">
        <f ca="1">VLOOKUP(OFFSET(C55,,1-COLUMN(C55)),#REF!,7,FALSE)</f>
        <v>#REF!</v>
      </c>
      <c r="D55" s="116" t="e">
        <f ca="1">VLOOKUP(OFFSET(D55,,1-COLUMN(D55)),#REF!,6,FALSE)</f>
        <v>#REF!</v>
      </c>
      <c r="E55" s="115" t="e">
        <f ca="1">VLOOKUP(OFFSET(E55,,1-COLUMN(E55)),#REF!,13,FALSE)</f>
        <v>#REF!</v>
      </c>
      <c r="F55" s="116" t="e">
        <f ca="1">VLOOKUP(OFFSET(F55,,1-COLUMN(F55)),#REF!,12,FALSE)</f>
        <v>#REF!</v>
      </c>
      <c r="G55" s="115" t="e">
        <f ca="1">VLOOKUP(OFFSET(G55,,1-COLUMN(G55)),#REF!,26,FALSE)</f>
        <v>#REF!</v>
      </c>
      <c r="H55" s="116" t="e">
        <f ca="1">VLOOKUP(OFFSET(H55,,1-COLUMN(H55)),#REF!,25,FALSE)</f>
        <v>#REF!</v>
      </c>
      <c r="I55" s="115" t="e">
        <f ca="1">VLOOKUP(OFFSET(I55,,1-COLUMN(I55)),#REF!,78,FALSE)</f>
        <v>#REF!</v>
      </c>
      <c r="J55" s="116" t="e">
        <f ca="1">VLOOKUP(OFFSET(J55,,1-COLUMN(J55)),#REF!,77,FALSE)</f>
        <v>#REF!</v>
      </c>
      <c r="K55" s="115" t="e">
        <f ca="1">VLOOKUP(OFFSET(K55,,1-COLUMN(K55)),#REF!,130,FALSE)</f>
        <v>#REF!</v>
      </c>
      <c r="L55" s="116" t="e">
        <f ca="1">VLOOKUP(OFFSET(L55,,1-COLUMN(L55)),#REF!,129,FALSE)</f>
        <v>#REF!</v>
      </c>
      <c r="M55" s="144" t="e">
        <f t="shared" si="0"/>
        <v>#REF!</v>
      </c>
      <c r="N55" s="119" t="e">
        <f ca="1">VLOOKUP(OFFSET(N55,,1-COLUMN(N55)),#REF!,20,FALSE)</f>
        <v>#REF!</v>
      </c>
      <c r="O55" s="116" t="e">
        <f ca="1">VLOOKUP(OFFSET(O55,,1-COLUMN(O55)),#REF!,19,FALSE)</f>
        <v>#REF!</v>
      </c>
      <c r="P55" s="115" t="e">
        <f ca="1">VLOOKUP(OFFSET(P55,,1-COLUMN(P55)),#REF!,36,FALSE)</f>
        <v>#REF!</v>
      </c>
      <c r="Q55" s="116" t="e">
        <f ca="1">VLOOKUP(OFFSET(Q55,,1-COLUMN(Q55)),#REF!,35,FALSE)</f>
        <v>#REF!</v>
      </c>
      <c r="R55" s="115" t="e">
        <f ca="1">VLOOKUP(OFFSET(R55,,1-COLUMN(R55)),#REF!,42,FALSE)</f>
        <v>#REF!</v>
      </c>
      <c r="S55" s="116" t="e">
        <f ca="1">VLOOKUP(OFFSET(S55,,1-COLUMN(S55)),#REF!,41,FALSE)</f>
        <v>#REF!</v>
      </c>
      <c r="T55" s="115" t="e">
        <f ca="1">VLOOKUP(OFFSET(T55,,1-COLUMN(T55)),#REF!,48,FALSE)</f>
        <v>#REF!</v>
      </c>
      <c r="U55" s="116" t="e">
        <f ca="1">VLOOKUP(OFFSET(U55,,1-COLUMN(U55)),#REF!,47,FALSE)</f>
        <v>#REF!</v>
      </c>
      <c r="V55" s="115" t="e">
        <f ca="1">VLOOKUP(OFFSET(V55,,1-COLUMN(V55)),#REF!,54,FALSE)</f>
        <v>#REF!</v>
      </c>
      <c r="W55" s="116" t="e">
        <f ca="1">VLOOKUP(OFFSET(W55,,1-COLUMN(W55)),#REF!,53,FALSE)</f>
        <v>#REF!</v>
      </c>
      <c r="X55" s="115" t="e">
        <f ca="1">VLOOKUP(OFFSET(X55,,1-COLUMN(X55)),#REF!,60,FALSE)</f>
        <v>#REF!</v>
      </c>
      <c r="Y55" s="116" t="e">
        <f ca="1">VLOOKUP(OFFSET(Y55,,1-COLUMN(Y55)),#REF!,59,FALSE)</f>
        <v>#REF!</v>
      </c>
      <c r="Z55" s="115" t="e">
        <f ca="1">VLOOKUP(OFFSET(Z55,,1-COLUMN(Z55)),#REF!,66,FALSE)</f>
        <v>#REF!</v>
      </c>
      <c r="AA55" s="116" t="e">
        <f ca="1">VLOOKUP(OFFSET(AA55,,1-COLUMN(AA55)),#REF!,65,FALSE)</f>
        <v>#REF!</v>
      </c>
      <c r="AB55" s="115" t="e">
        <f ca="1">VLOOKUP(OFFSET(AB55,,1-COLUMN(AB55)),#REF!,72,FALSE)</f>
        <v>#REF!</v>
      </c>
      <c r="AC55" s="116" t="e">
        <f ca="1">VLOOKUP(OFFSET(AC55,,1-COLUMN(AC55)),#REF!,71,FALSE)</f>
        <v>#REF!</v>
      </c>
      <c r="AD55" s="115" t="e">
        <f ca="1">VLOOKUP(OFFSET(AD55,,1-COLUMN(AD55)),#REF!,88,FALSE)</f>
        <v>#REF!</v>
      </c>
      <c r="AE55" s="116" t="e">
        <f ca="1">VLOOKUP(OFFSET(AE55,,1-COLUMN(AE55)),#REF!,87,FALSE)</f>
        <v>#REF!</v>
      </c>
      <c r="AF55" s="115" t="e">
        <f ca="1">VLOOKUP(OFFSET(AF55,,1-COLUMN(AF55)),#REF!,94,FALSE)</f>
        <v>#REF!</v>
      </c>
      <c r="AG55" s="116" t="e">
        <f ca="1">VLOOKUP(OFFSET(AG55,,1-COLUMN(AG55)),#REF!,93,FALSE)</f>
        <v>#REF!</v>
      </c>
      <c r="AH55" s="115" t="e">
        <f ca="1">VLOOKUP(OFFSET(AH55,,1-COLUMN(AH55)),#REF!,100,FALSE)</f>
        <v>#REF!</v>
      </c>
      <c r="AI55" s="116" t="e">
        <f ca="1">VLOOKUP(OFFSET(AI55,,1-COLUMN(AI55)),#REF!,99,FALSE)</f>
        <v>#REF!</v>
      </c>
      <c r="AJ55" s="115" t="e">
        <f ca="1">VLOOKUP(OFFSET(AJ55,,1-COLUMN(AJ55)),#REF!,106,FALSE)</f>
        <v>#REF!</v>
      </c>
      <c r="AK55" s="116" t="e">
        <f ca="1">VLOOKUP(OFFSET(AK55,,1-COLUMN(AK55)),#REF!,105,FALSE)</f>
        <v>#REF!</v>
      </c>
      <c r="AL55" s="115" t="e">
        <f ca="1">VLOOKUP(OFFSET(AL55,,1-COLUMN(AL55)),#REF!,112,FALSE)</f>
        <v>#REF!</v>
      </c>
      <c r="AM55" s="116" t="e">
        <f ca="1">VLOOKUP(OFFSET(AM55,,1-COLUMN(AM55)),#REF!,111,FALSE)</f>
        <v>#REF!</v>
      </c>
      <c r="AN55" s="115" t="e">
        <f ca="1">VLOOKUP(OFFSET(AN55,,1-COLUMN(AN55)),#REF!,118,FALSE)</f>
        <v>#REF!</v>
      </c>
      <c r="AO55" s="116" t="e">
        <f ca="1">VLOOKUP(OFFSET(AO55,,1-COLUMN(AO55)),#REF!,117,FALSE)</f>
        <v>#REF!</v>
      </c>
      <c r="AP55" s="115" t="e">
        <f ca="1">VLOOKUP(OFFSET(AP55,,1-COLUMN(AP55)),#REF!,124,FALSE)</f>
        <v>#REF!</v>
      </c>
      <c r="AQ55" s="116" t="e">
        <f ca="1">VLOOKUP(OFFSET(AQ55,,1-COLUMN(AQ55)),#REF!,123,FALSE)</f>
        <v>#REF!</v>
      </c>
      <c r="AR55" s="121" t="e">
        <f ca="1">VLOOKUP(OFFSET(AR55,,1-COLUMN(AR55)),#REF!,137,FALSE)</f>
        <v>#REF!</v>
      </c>
      <c r="AS55" s="181" t="e">
        <f t="shared" si="1"/>
        <v>#REF!</v>
      </c>
      <c r="AT55" s="146" t="e">
        <f ca="1">VLOOKUP(OFFSET(AT55,,1-COLUMN(AT55)),#REF!,141,FALSE)</f>
        <v>#REF!</v>
      </c>
      <c r="AU55" s="145" t="e">
        <f ca="1">VLOOKUP(OFFSET(AU55,,1-COLUMN(AU55)),#REF!,145,FALSE)</f>
        <v>#REF!</v>
      </c>
      <c r="AV55" s="145" t="e">
        <f ca="1">VLOOKUP(OFFSET(AV55,,1-COLUMN(AV55)),#REF!,149,FALSE)</f>
        <v>#REF!</v>
      </c>
      <c r="AW55" s="147" t="e">
        <f t="shared" si="2"/>
        <v>#VALUE!</v>
      </c>
      <c r="AX55" s="126" t="e">
        <f ca="1">VLOOKUP(OFFSET(AX55,,1-COLUMN(AX55)),#REF!,8,FALSE)+VLOOKUP(OFFSET(AX55,,1-COLUMN(AX55)),#REF!,14,FALSE)+VLOOKUP(OFFSET(AX55,,1-COLUMN(AX55)),#REF!,21,FALSE)+VLOOKUP(OFFSET(AX55,,1-COLUMN(AX55)),#REF!,27,FALSE)+VLOOKUP(OFFSET(AX55,,1-COLUMN(AX55)),#REF!,73,FALSE)+VLOOKUP(OFFSET(AX55,,1-COLUMN(AX55)),#REF!,79,FALSE)+VLOOKUP(OFFSET(AX55,,1-COLUMN(AX55)),#REF!,125,FALSE)+VLOOKUP(OFFSET(AX55,,1-COLUMN(AX55)),#REF!,131,FALSE)+VLOOKUP(OFFSET(AX55,,1-COLUMN(AX55)),#REF!,138,FALSE)+VLOOKUP(OFFSET(AX55,,1-COLUMN(AX55)),#REF!,142,FALSE)+VLOOKUP(OFFSET(AX55,,1-COLUMN(AX55)),#REF!,146,FALSE)+VLOOKUP(OFFSET(AX55,,1-COLUMN(AX55)),#REF!,150,FALSE)</f>
        <v>#REF!</v>
      </c>
      <c r="AY55" s="148" t="e">
        <f t="shared" si="3"/>
        <v>#REF!</v>
      </c>
    </row>
    <row r="56" spans="1:51" s="1" customFormat="1" ht="12.75" hidden="1">
      <c r="A56" s="162" t="e">
        <f>#REF!</f>
        <v>#REF!</v>
      </c>
      <c r="B56" s="163" t="e">
        <f>#REF!</f>
        <v>#REF!</v>
      </c>
      <c r="C56" s="119" t="e">
        <f ca="1">VLOOKUP(OFFSET(C56,,1-COLUMN(C56)),#REF!,7,FALSE)</f>
        <v>#REF!</v>
      </c>
      <c r="D56" s="116" t="e">
        <f ca="1">VLOOKUP(OFFSET(D56,,1-COLUMN(D56)),#REF!,6,FALSE)</f>
        <v>#REF!</v>
      </c>
      <c r="E56" s="115" t="e">
        <f ca="1">VLOOKUP(OFFSET(E56,,1-COLUMN(E56)),#REF!,13,FALSE)</f>
        <v>#REF!</v>
      </c>
      <c r="F56" s="116" t="e">
        <f ca="1">VLOOKUP(OFFSET(F56,,1-COLUMN(F56)),#REF!,12,FALSE)</f>
        <v>#REF!</v>
      </c>
      <c r="G56" s="115" t="e">
        <f ca="1">VLOOKUP(OFFSET(G56,,1-COLUMN(G56)),#REF!,26,FALSE)</f>
        <v>#REF!</v>
      </c>
      <c r="H56" s="116" t="e">
        <f ca="1">VLOOKUP(OFFSET(H56,,1-COLUMN(H56)),#REF!,25,FALSE)</f>
        <v>#REF!</v>
      </c>
      <c r="I56" s="115" t="e">
        <f ca="1">VLOOKUP(OFFSET(I56,,1-COLUMN(I56)),#REF!,78,FALSE)</f>
        <v>#REF!</v>
      </c>
      <c r="J56" s="116" t="e">
        <f ca="1">VLOOKUP(OFFSET(J56,,1-COLUMN(J56)),#REF!,77,FALSE)</f>
        <v>#REF!</v>
      </c>
      <c r="K56" s="115" t="e">
        <f ca="1">VLOOKUP(OFFSET(K56,,1-COLUMN(K56)),#REF!,130,FALSE)</f>
        <v>#REF!</v>
      </c>
      <c r="L56" s="116" t="e">
        <f ca="1">VLOOKUP(OFFSET(L56,,1-COLUMN(L56)),#REF!,129,FALSE)</f>
        <v>#REF!</v>
      </c>
      <c r="M56" s="144" t="e">
        <f t="shared" si="0"/>
        <v>#REF!</v>
      </c>
      <c r="N56" s="119" t="e">
        <f ca="1">VLOOKUP(OFFSET(N56,,1-COLUMN(N56)),#REF!,20,FALSE)</f>
        <v>#REF!</v>
      </c>
      <c r="O56" s="116" t="e">
        <f ca="1">VLOOKUP(OFFSET(O56,,1-COLUMN(O56)),#REF!,19,FALSE)</f>
        <v>#REF!</v>
      </c>
      <c r="P56" s="115" t="e">
        <f ca="1">VLOOKUP(OFFSET(P56,,1-COLUMN(P56)),#REF!,36,FALSE)</f>
        <v>#REF!</v>
      </c>
      <c r="Q56" s="116" t="e">
        <f ca="1">VLOOKUP(OFFSET(Q56,,1-COLUMN(Q56)),#REF!,35,FALSE)</f>
        <v>#REF!</v>
      </c>
      <c r="R56" s="115" t="e">
        <f ca="1">VLOOKUP(OFFSET(R56,,1-COLUMN(R56)),#REF!,42,FALSE)</f>
        <v>#REF!</v>
      </c>
      <c r="S56" s="116" t="e">
        <f ca="1">VLOOKUP(OFFSET(S56,,1-COLUMN(S56)),#REF!,41,FALSE)</f>
        <v>#REF!</v>
      </c>
      <c r="T56" s="115" t="e">
        <f ca="1">VLOOKUP(OFFSET(T56,,1-COLUMN(T56)),#REF!,48,FALSE)</f>
        <v>#REF!</v>
      </c>
      <c r="U56" s="116" t="e">
        <f ca="1">VLOOKUP(OFFSET(U56,,1-COLUMN(U56)),#REF!,47,FALSE)</f>
        <v>#REF!</v>
      </c>
      <c r="V56" s="115" t="e">
        <f ca="1">VLOOKUP(OFFSET(V56,,1-COLUMN(V56)),#REF!,54,FALSE)</f>
        <v>#REF!</v>
      </c>
      <c r="W56" s="116" t="e">
        <f ca="1">VLOOKUP(OFFSET(W56,,1-COLUMN(W56)),#REF!,53,FALSE)</f>
        <v>#REF!</v>
      </c>
      <c r="X56" s="115" t="e">
        <f ca="1">VLOOKUP(OFFSET(X56,,1-COLUMN(X56)),#REF!,60,FALSE)</f>
        <v>#REF!</v>
      </c>
      <c r="Y56" s="116" t="e">
        <f ca="1">VLOOKUP(OFFSET(Y56,,1-COLUMN(Y56)),#REF!,59,FALSE)</f>
        <v>#REF!</v>
      </c>
      <c r="Z56" s="115" t="e">
        <f ca="1">VLOOKUP(OFFSET(Z56,,1-COLUMN(Z56)),#REF!,66,FALSE)</f>
        <v>#REF!</v>
      </c>
      <c r="AA56" s="116" t="e">
        <f ca="1">VLOOKUP(OFFSET(AA56,,1-COLUMN(AA56)),#REF!,65,FALSE)</f>
        <v>#REF!</v>
      </c>
      <c r="AB56" s="115" t="e">
        <f ca="1">VLOOKUP(OFFSET(AB56,,1-COLUMN(AB56)),#REF!,72,FALSE)</f>
        <v>#REF!</v>
      </c>
      <c r="AC56" s="116" t="e">
        <f ca="1">VLOOKUP(OFFSET(AC56,,1-COLUMN(AC56)),#REF!,71,FALSE)</f>
        <v>#REF!</v>
      </c>
      <c r="AD56" s="115" t="e">
        <f ca="1">VLOOKUP(OFFSET(AD56,,1-COLUMN(AD56)),#REF!,88,FALSE)</f>
        <v>#REF!</v>
      </c>
      <c r="AE56" s="116" t="e">
        <f ca="1">VLOOKUP(OFFSET(AE56,,1-COLUMN(AE56)),#REF!,87,FALSE)</f>
        <v>#REF!</v>
      </c>
      <c r="AF56" s="115" t="e">
        <f ca="1">VLOOKUP(OFFSET(AF56,,1-COLUMN(AF56)),#REF!,94,FALSE)</f>
        <v>#REF!</v>
      </c>
      <c r="AG56" s="116" t="e">
        <f ca="1">VLOOKUP(OFFSET(AG56,,1-COLUMN(AG56)),#REF!,93,FALSE)</f>
        <v>#REF!</v>
      </c>
      <c r="AH56" s="115" t="e">
        <f ca="1">VLOOKUP(OFFSET(AH56,,1-COLUMN(AH56)),#REF!,100,FALSE)</f>
        <v>#REF!</v>
      </c>
      <c r="AI56" s="116" t="e">
        <f ca="1">VLOOKUP(OFFSET(AI56,,1-COLUMN(AI56)),#REF!,99,FALSE)</f>
        <v>#REF!</v>
      </c>
      <c r="AJ56" s="115" t="e">
        <f ca="1">VLOOKUP(OFFSET(AJ56,,1-COLUMN(AJ56)),#REF!,106,FALSE)</f>
        <v>#REF!</v>
      </c>
      <c r="AK56" s="116" t="e">
        <f ca="1">VLOOKUP(OFFSET(AK56,,1-COLUMN(AK56)),#REF!,105,FALSE)</f>
        <v>#REF!</v>
      </c>
      <c r="AL56" s="115" t="e">
        <f ca="1">VLOOKUP(OFFSET(AL56,,1-COLUMN(AL56)),#REF!,112,FALSE)</f>
        <v>#REF!</v>
      </c>
      <c r="AM56" s="116" t="e">
        <f ca="1">VLOOKUP(OFFSET(AM56,,1-COLUMN(AM56)),#REF!,111,FALSE)</f>
        <v>#REF!</v>
      </c>
      <c r="AN56" s="115" t="e">
        <f ca="1">VLOOKUP(OFFSET(AN56,,1-COLUMN(AN56)),#REF!,118,FALSE)</f>
        <v>#REF!</v>
      </c>
      <c r="AO56" s="116" t="e">
        <f ca="1">VLOOKUP(OFFSET(AO56,,1-COLUMN(AO56)),#REF!,117,FALSE)</f>
        <v>#REF!</v>
      </c>
      <c r="AP56" s="115" t="e">
        <f ca="1">VLOOKUP(OFFSET(AP56,,1-COLUMN(AP56)),#REF!,124,FALSE)</f>
        <v>#REF!</v>
      </c>
      <c r="AQ56" s="116" t="e">
        <f ca="1">VLOOKUP(OFFSET(AQ56,,1-COLUMN(AQ56)),#REF!,123,FALSE)</f>
        <v>#REF!</v>
      </c>
      <c r="AR56" s="121" t="e">
        <f ca="1">VLOOKUP(OFFSET(AR56,,1-COLUMN(AR56)),#REF!,137,FALSE)</f>
        <v>#REF!</v>
      </c>
      <c r="AS56" s="181" t="e">
        <f t="shared" si="1"/>
        <v>#REF!</v>
      </c>
      <c r="AT56" s="146" t="e">
        <f ca="1">VLOOKUP(OFFSET(AT56,,1-COLUMN(AT56)),#REF!,141,FALSE)</f>
        <v>#REF!</v>
      </c>
      <c r="AU56" s="145" t="e">
        <f ca="1">VLOOKUP(OFFSET(AU56,,1-COLUMN(AU56)),#REF!,145,FALSE)</f>
        <v>#REF!</v>
      </c>
      <c r="AV56" s="145" t="e">
        <f ca="1">VLOOKUP(OFFSET(AV56,,1-COLUMN(AV56)),#REF!,149,FALSE)</f>
        <v>#REF!</v>
      </c>
      <c r="AW56" s="147" t="e">
        <f t="shared" si="2"/>
        <v>#VALUE!</v>
      </c>
      <c r="AX56" s="126" t="e">
        <f ca="1">VLOOKUP(OFFSET(AX56,,1-COLUMN(AX56)),#REF!,8,FALSE)+VLOOKUP(OFFSET(AX56,,1-COLUMN(AX56)),#REF!,14,FALSE)+VLOOKUP(OFFSET(AX56,,1-COLUMN(AX56)),#REF!,21,FALSE)+VLOOKUP(OFFSET(AX56,,1-COLUMN(AX56)),#REF!,27,FALSE)+VLOOKUP(OFFSET(AX56,,1-COLUMN(AX56)),#REF!,73,FALSE)+VLOOKUP(OFFSET(AX56,,1-COLUMN(AX56)),#REF!,79,FALSE)+VLOOKUP(OFFSET(AX56,,1-COLUMN(AX56)),#REF!,125,FALSE)+VLOOKUP(OFFSET(AX56,,1-COLUMN(AX56)),#REF!,131,FALSE)+VLOOKUP(OFFSET(AX56,,1-COLUMN(AX56)),#REF!,138,FALSE)+VLOOKUP(OFFSET(AX56,,1-COLUMN(AX56)),#REF!,142,FALSE)+VLOOKUP(OFFSET(AX56,,1-COLUMN(AX56)),#REF!,146,FALSE)+VLOOKUP(OFFSET(AX56,,1-COLUMN(AX56)),#REF!,150,FALSE)</f>
        <v>#REF!</v>
      </c>
      <c r="AY56" s="148" t="e">
        <f t="shared" si="3"/>
        <v>#REF!</v>
      </c>
    </row>
    <row r="57" spans="1:51" s="1" customFormat="1" ht="12.75" hidden="1">
      <c r="A57" s="162" t="e">
        <f>#REF!</f>
        <v>#REF!</v>
      </c>
      <c r="B57" s="163" t="e">
        <f>#REF!</f>
        <v>#REF!</v>
      </c>
      <c r="C57" s="119" t="e">
        <f ca="1">VLOOKUP(OFFSET(C57,,1-COLUMN(C57)),#REF!,7,FALSE)</f>
        <v>#REF!</v>
      </c>
      <c r="D57" s="116" t="e">
        <f ca="1">VLOOKUP(OFFSET(D57,,1-COLUMN(D57)),#REF!,6,FALSE)</f>
        <v>#REF!</v>
      </c>
      <c r="E57" s="115" t="e">
        <f ca="1">VLOOKUP(OFFSET(E57,,1-COLUMN(E57)),#REF!,13,FALSE)</f>
        <v>#REF!</v>
      </c>
      <c r="F57" s="116" t="e">
        <f ca="1">VLOOKUP(OFFSET(F57,,1-COLUMN(F57)),#REF!,12,FALSE)</f>
        <v>#REF!</v>
      </c>
      <c r="G57" s="115" t="e">
        <f ca="1">VLOOKUP(OFFSET(G57,,1-COLUMN(G57)),#REF!,26,FALSE)</f>
        <v>#REF!</v>
      </c>
      <c r="H57" s="116" t="e">
        <f ca="1">VLOOKUP(OFFSET(H57,,1-COLUMN(H57)),#REF!,25,FALSE)</f>
        <v>#REF!</v>
      </c>
      <c r="I57" s="115" t="e">
        <f ca="1">VLOOKUP(OFFSET(I57,,1-COLUMN(I57)),#REF!,78,FALSE)</f>
        <v>#REF!</v>
      </c>
      <c r="J57" s="116" t="e">
        <f ca="1">VLOOKUP(OFFSET(J57,,1-COLUMN(J57)),#REF!,77,FALSE)</f>
        <v>#REF!</v>
      </c>
      <c r="K57" s="115" t="e">
        <f ca="1">VLOOKUP(OFFSET(K57,,1-COLUMN(K57)),#REF!,130,FALSE)</f>
        <v>#REF!</v>
      </c>
      <c r="L57" s="116" t="e">
        <f ca="1">VLOOKUP(OFFSET(L57,,1-COLUMN(L57)),#REF!,129,FALSE)</f>
        <v>#REF!</v>
      </c>
      <c r="M57" s="144" t="e">
        <f t="shared" si="0"/>
        <v>#REF!</v>
      </c>
      <c r="N57" s="119" t="e">
        <f ca="1">VLOOKUP(OFFSET(N57,,1-COLUMN(N57)),#REF!,20,FALSE)</f>
        <v>#REF!</v>
      </c>
      <c r="O57" s="116" t="e">
        <f ca="1">VLOOKUP(OFFSET(O57,,1-COLUMN(O57)),#REF!,19,FALSE)</f>
        <v>#REF!</v>
      </c>
      <c r="P57" s="115" t="e">
        <f ca="1">VLOOKUP(OFFSET(P57,,1-COLUMN(P57)),#REF!,36,FALSE)</f>
        <v>#REF!</v>
      </c>
      <c r="Q57" s="116" t="e">
        <f ca="1">VLOOKUP(OFFSET(Q57,,1-COLUMN(Q57)),#REF!,35,FALSE)</f>
        <v>#REF!</v>
      </c>
      <c r="R57" s="115" t="e">
        <f ca="1">VLOOKUP(OFFSET(R57,,1-COLUMN(R57)),#REF!,42,FALSE)</f>
        <v>#REF!</v>
      </c>
      <c r="S57" s="116" t="e">
        <f ca="1">VLOOKUP(OFFSET(S57,,1-COLUMN(S57)),#REF!,41,FALSE)</f>
        <v>#REF!</v>
      </c>
      <c r="T57" s="115" t="e">
        <f ca="1">VLOOKUP(OFFSET(T57,,1-COLUMN(T57)),#REF!,48,FALSE)</f>
        <v>#REF!</v>
      </c>
      <c r="U57" s="116" t="e">
        <f ca="1">VLOOKUP(OFFSET(U57,,1-COLUMN(U57)),#REF!,47,FALSE)</f>
        <v>#REF!</v>
      </c>
      <c r="V57" s="115" t="e">
        <f ca="1">VLOOKUP(OFFSET(V57,,1-COLUMN(V57)),#REF!,54,FALSE)</f>
        <v>#REF!</v>
      </c>
      <c r="W57" s="116" t="e">
        <f ca="1">VLOOKUP(OFFSET(W57,,1-COLUMN(W57)),#REF!,53,FALSE)</f>
        <v>#REF!</v>
      </c>
      <c r="X57" s="115" t="e">
        <f ca="1">VLOOKUP(OFFSET(X57,,1-COLUMN(X57)),#REF!,60,FALSE)</f>
        <v>#REF!</v>
      </c>
      <c r="Y57" s="116" t="e">
        <f ca="1">VLOOKUP(OFFSET(Y57,,1-COLUMN(Y57)),#REF!,59,FALSE)</f>
        <v>#REF!</v>
      </c>
      <c r="Z57" s="115" t="e">
        <f ca="1">VLOOKUP(OFFSET(Z57,,1-COLUMN(Z57)),#REF!,66,FALSE)</f>
        <v>#REF!</v>
      </c>
      <c r="AA57" s="116" t="e">
        <f ca="1">VLOOKUP(OFFSET(AA57,,1-COLUMN(AA57)),#REF!,65,FALSE)</f>
        <v>#REF!</v>
      </c>
      <c r="AB57" s="115" t="e">
        <f ca="1">VLOOKUP(OFFSET(AB57,,1-COLUMN(AB57)),#REF!,72,FALSE)</f>
        <v>#REF!</v>
      </c>
      <c r="AC57" s="116" t="e">
        <f ca="1">VLOOKUP(OFFSET(AC57,,1-COLUMN(AC57)),#REF!,71,FALSE)</f>
        <v>#REF!</v>
      </c>
      <c r="AD57" s="115" t="e">
        <f ca="1">VLOOKUP(OFFSET(AD57,,1-COLUMN(AD57)),#REF!,88,FALSE)</f>
        <v>#REF!</v>
      </c>
      <c r="AE57" s="116" t="e">
        <f ca="1">VLOOKUP(OFFSET(AE57,,1-COLUMN(AE57)),#REF!,87,FALSE)</f>
        <v>#REF!</v>
      </c>
      <c r="AF57" s="115" t="e">
        <f ca="1">VLOOKUP(OFFSET(AF57,,1-COLUMN(AF57)),#REF!,94,FALSE)</f>
        <v>#REF!</v>
      </c>
      <c r="AG57" s="116" t="e">
        <f ca="1">VLOOKUP(OFFSET(AG57,,1-COLUMN(AG57)),#REF!,93,FALSE)</f>
        <v>#REF!</v>
      </c>
      <c r="AH57" s="115" t="e">
        <f ca="1">VLOOKUP(OFFSET(AH57,,1-COLUMN(AH57)),#REF!,100,FALSE)</f>
        <v>#REF!</v>
      </c>
      <c r="AI57" s="116" t="e">
        <f ca="1">VLOOKUP(OFFSET(AI57,,1-COLUMN(AI57)),#REF!,99,FALSE)</f>
        <v>#REF!</v>
      </c>
      <c r="AJ57" s="115" t="e">
        <f ca="1">VLOOKUP(OFFSET(AJ57,,1-COLUMN(AJ57)),#REF!,106,FALSE)</f>
        <v>#REF!</v>
      </c>
      <c r="AK57" s="116" t="e">
        <f ca="1">VLOOKUP(OFFSET(AK57,,1-COLUMN(AK57)),#REF!,105,FALSE)</f>
        <v>#REF!</v>
      </c>
      <c r="AL57" s="115" t="e">
        <f ca="1">VLOOKUP(OFFSET(AL57,,1-COLUMN(AL57)),#REF!,112,FALSE)</f>
        <v>#REF!</v>
      </c>
      <c r="AM57" s="116" t="e">
        <f ca="1">VLOOKUP(OFFSET(AM57,,1-COLUMN(AM57)),#REF!,111,FALSE)</f>
        <v>#REF!</v>
      </c>
      <c r="AN57" s="115" t="e">
        <f ca="1">VLOOKUP(OFFSET(AN57,,1-COLUMN(AN57)),#REF!,118,FALSE)</f>
        <v>#REF!</v>
      </c>
      <c r="AO57" s="116" t="e">
        <f ca="1">VLOOKUP(OFFSET(AO57,,1-COLUMN(AO57)),#REF!,117,FALSE)</f>
        <v>#REF!</v>
      </c>
      <c r="AP57" s="115" t="e">
        <f ca="1">VLOOKUP(OFFSET(AP57,,1-COLUMN(AP57)),#REF!,124,FALSE)</f>
        <v>#REF!</v>
      </c>
      <c r="AQ57" s="116" t="e">
        <f ca="1">VLOOKUP(OFFSET(AQ57,,1-COLUMN(AQ57)),#REF!,123,FALSE)</f>
        <v>#REF!</v>
      </c>
      <c r="AR57" s="121" t="e">
        <f ca="1">VLOOKUP(OFFSET(AR57,,1-COLUMN(AR57)),#REF!,137,FALSE)</f>
        <v>#REF!</v>
      </c>
      <c r="AS57" s="181" t="e">
        <f t="shared" si="1"/>
        <v>#REF!</v>
      </c>
      <c r="AT57" s="146" t="e">
        <f ca="1">VLOOKUP(OFFSET(AT57,,1-COLUMN(AT57)),#REF!,141,FALSE)</f>
        <v>#REF!</v>
      </c>
      <c r="AU57" s="145" t="e">
        <f ca="1">VLOOKUP(OFFSET(AU57,,1-COLUMN(AU57)),#REF!,145,FALSE)</f>
        <v>#REF!</v>
      </c>
      <c r="AV57" s="145" t="e">
        <f ca="1">VLOOKUP(OFFSET(AV57,,1-COLUMN(AV57)),#REF!,149,FALSE)</f>
        <v>#REF!</v>
      </c>
      <c r="AW57" s="147" t="e">
        <f t="shared" si="2"/>
        <v>#VALUE!</v>
      </c>
      <c r="AX57" s="126" t="e">
        <f ca="1">VLOOKUP(OFFSET(AX57,,1-COLUMN(AX57)),#REF!,8,FALSE)+VLOOKUP(OFFSET(AX57,,1-COLUMN(AX57)),#REF!,14,FALSE)+VLOOKUP(OFFSET(AX57,,1-COLUMN(AX57)),#REF!,21,FALSE)+VLOOKUP(OFFSET(AX57,,1-COLUMN(AX57)),#REF!,27,FALSE)+VLOOKUP(OFFSET(AX57,,1-COLUMN(AX57)),#REF!,73,FALSE)+VLOOKUP(OFFSET(AX57,,1-COLUMN(AX57)),#REF!,79,FALSE)+VLOOKUP(OFFSET(AX57,,1-COLUMN(AX57)),#REF!,125,FALSE)+VLOOKUP(OFFSET(AX57,,1-COLUMN(AX57)),#REF!,131,FALSE)+VLOOKUP(OFFSET(AX57,,1-COLUMN(AX57)),#REF!,138,FALSE)+VLOOKUP(OFFSET(AX57,,1-COLUMN(AX57)),#REF!,142,FALSE)+VLOOKUP(OFFSET(AX57,,1-COLUMN(AX57)),#REF!,146,FALSE)+VLOOKUP(OFFSET(AX57,,1-COLUMN(AX57)),#REF!,150,FALSE)</f>
        <v>#REF!</v>
      </c>
      <c r="AY57" s="148" t="e">
        <f t="shared" si="3"/>
        <v>#REF!</v>
      </c>
    </row>
    <row r="58" spans="1:51" s="1" customFormat="1" ht="12.75" hidden="1">
      <c r="A58" s="162" t="e">
        <f>#REF!</f>
        <v>#REF!</v>
      </c>
      <c r="B58" s="163" t="e">
        <f>#REF!</f>
        <v>#REF!</v>
      </c>
      <c r="C58" s="119" t="e">
        <f ca="1">VLOOKUP(OFFSET(C58,,1-COLUMN(C58)),#REF!,7,FALSE)</f>
        <v>#REF!</v>
      </c>
      <c r="D58" s="116" t="e">
        <f ca="1">VLOOKUP(OFFSET(D58,,1-COLUMN(D58)),#REF!,6,FALSE)</f>
        <v>#REF!</v>
      </c>
      <c r="E58" s="115" t="e">
        <f ca="1">VLOOKUP(OFFSET(E58,,1-COLUMN(E58)),#REF!,13,FALSE)</f>
        <v>#REF!</v>
      </c>
      <c r="F58" s="116" t="e">
        <f ca="1">VLOOKUP(OFFSET(F58,,1-COLUMN(F58)),#REF!,12,FALSE)</f>
        <v>#REF!</v>
      </c>
      <c r="G58" s="115" t="e">
        <f ca="1">VLOOKUP(OFFSET(G58,,1-COLUMN(G58)),#REF!,26,FALSE)</f>
        <v>#REF!</v>
      </c>
      <c r="H58" s="116" t="e">
        <f ca="1">VLOOKUP(OFFSET(H58,,1-COLUMN(H58)),#REF!,25,FALSE)</f>
        <v>#REF!</v>
      </c>
      <c r="I58" s="115" t="e">
        <f ca="1">VLOOKUP(OFFSET(I58,,1-COLUMN(I58)),#REF!,78,FALSE)</f>
        <v>#REF!</v>
      </c>
      <c r="J58" s="116" t="e">
        <f ca="1">VLOOKUP(OFFSET(J58,,1-COLUMN(J58)),#REF!,77,FALSE)</f>
        <v>#REF!</v>
      </c>
      <c r="K58" s="115" t="e">
        <f ca="1">VLOOKUP(OFFSET(K58,,1-COLUMN(K58)),#REF!,130,FALSE)</f>
        <v>#REF!</v>
      </c>
      <c r="L58" s="116" t="e">
        <f ca="1">VLOOKUP(OFFSET(L58,,1-COLUMN(L58)),#REF!,129,FALSE)</f>
        <v>#REF!</v>
      </c>
      <c r="M58" s="144" t="e">
        <f t="shared" si="0"/>
        <v>#REF!</v>
      </c>
      <c r="N58" s="119" t="e">
        <f ca="1">VLOOKUP(OFFSET(N58,,1-COLUMN(N58)),#REF!,20,FALSE)</f>
        <v>#REF!</v>
      </c>
      <c r="O58" s="116" t="e">
        <f ca="1">VLOOKUP(OFFSET(O58,,1-COLUMN(O58)),#REF!,19,FALSE)</f>
        <v>#REF!</v>
      </c>
      <c r="P58" s="115" t="e">
        <f ca="1">VLOOKUP(OFFSET(P58,,1-COLUMN(P58)),#REF!,36,FALSE)</f>
        <v>#REF!</v>
      </c>
      <c r="Q58" s="116" t="e">
        <f ca="1">VLOOKUP(OFFSET(Q58,,1-COLUMN(Q58)),#REF!,35,FALSE)</f>
        <v>#REF!</v>
      </c>
      <c r="R58" s="115" t="e">
        <f ca="1">VLOOKUP(OFFSET(R58,,1-COLUMN(R58)),#REF!,42,FALSE)</f>
        <v>#REF!</v>
      </c>
      <c r="S58" s="116" t="e">
        <f ca="1">VLOOKUP(OFFSET(S58,,1-COLUMN(S58)),#REF!,41,FALSE)</f>
        <v>#REF!</v>
      </c>
      <c r="T58" s="115" t="e">
        <f ca="1">VLOOKUP(OFFSET(T58,,1-COLUMN(T58)),#REF!,48,FALSE)</f>
        <v>#REF!</v>
      </c>
      <c r="U58" s="116" t="e">
        <f ca="1">VLOOKUP(OFFSET(U58,,1-COLUMN(U58)),#REF!,47,FALSE)</f>
        <v>#REF!</v>
      </c>
      <c r="V58" s="115" t="e">
        <f ca="1">VLOOKUP(OFFSET(V58,,1-COLUMN(V58)),#REF!,54,FALSE)</f>
        <v>#REF!</v>
      </c>
      <c r="W58" s="116" t="e">
        <f ca="1">VLOOKUP(OFFSET(W58,,1-COLUMN(W58)),#REF!,53,FALSE)</f>
        <v>#REF!</v>
      </c>
      <c r="X58" s="115" t="e">
        <f ca="1">VLOOKUP(OFFSET(X58,,1-COLUMN(X58)),#REF!,60,FALSE)</f>
        <v>#REF!</v>
      </c>
      <c r="Y58" s="116" t="e">
        <f ca="1">VLOOKUP(OFFSET(Y58,,1-COLUMN(Y58)),#REF!,59,FALSE)</f>
        <v>#REF!</v>
      </c>
      <c r="Z58" s="115" t="e">
        <f ca="1">VLOOKUP(OFFSET(Z58,,1-COLUMN(Z58)),#REF!,66,FALSE)</f>
        <v>#REF!</v>
      </c>
      <c r="AA58" s="116" t="e">
        <f ca="1">VLOOKUP(OFFSET(AA58,,1-COLUMN(AA58)),#REF!,65,FALSE)</f>
        <v>#REF!</v>
      </c>
      <c r="AB58" s="115" t="e">
        <f ca="1">VLOOKUP(OFFSET(AB58,,1-COLUMN(AB58)),#REF!,72,FALSE)</f>
        <v>#REF!</v>
      </c>
      <c r="AC58" s="116" t="e">
        <f ca="1">VLOOKUP(OFFSET(AC58,,1-COLUMN(AC58)),#REF!,71,FALSE)</f>
        <v>#REF!</v>
      </c>
      <c r="AD58" s="115" t="e">
        <f ca="1">VLOOKUP(OFFSET(AD58,,1-COLUMN(AD58)),#REF!,88,FALSE)</f>
        <v>#REF!</v>
      </c>
      <c r="AE58" s="116" t="e">
        <f ca="1">VLOOKUP(OFFSET(AE58,,1-COLUMN(AE58)),#REF!,87,FALSE)</f>
        <v>#REF!</v>
      </c>
      <c r="AF58" s="115" t="e">
        <f ca="1">VLOOKUP(OFFSET(AF58,,1-COLUMN(AF58)),#REF!,94,FALSE)</f>
        <v>#REF!</v>
      </c>
      <c r="AG58" s="116" t="e">
        <f ca="1">VLOOKUP(OFFSET(AG58,,1-COLUMN(AG58)),#REF!,93,FALSE)</f>
        <v>#REF!</v>
      </c>
      <c r="AH58" s="115" t="e">
        <f ca="1">VLOOKUP(OFFSET(AH58,,1-COLUMN(AH58)),#REF!,100,FALSE)</f>
        <v>#REF!</v>
      </c>
      <c r="AI58" s="116" t="e">
        <f ca="1">VLOOKUP(OFFSET(AI58,,1-COLUMN(AI58)),#REF!,99,FALSE)</f>
        <v>#REF!</v>
      </c>
      <c r="AJ58" s="115" t="e">
        <f ca="1">VLOOKUP(OFFSET(AJ58,,1-COLUMN(AJ58)),#REF!,106,FALSE)</f>
        <v>#REF!</v>
      </c>
      <c r="AK58" s="116" t="e">
        <f ca="1">VLOOKUP(OFFSET(AK58,,1-COLUMN(AK58)),#REF!,105,FALSE)</f>
        <v>#REF!</v>
      </c>
      <c r="AL58" s="115" t="e">
        <f ca="1">VLOOKUP(OFFSET(AL58,,1-COLUMN(AL58)),#REF!,112,FALSE)</f>
        <v>#REF!</v>
      </c>
      <c r="AM58" s="116" t="e">
        <f ca="1">VLOOKUP(OFFSET(AM58,,1-COLUMN(AM58)),#REF!,111,FALSE)</f>
        <v>#REF!</v>
      </c>
      <c r="AN58" s="115" t="e">
        <f ca="1">VLOOKUP(OFFSET(AN58,,1-COLUMN(AN58)),#REF!,118,FALSE)</f>
        <v>#REF!</v>
      </c>
      <c r="AO58" s="116" t="e">
        <f ca="1">VLOOKUP(OFFSET(AO58,,1-COLUMN(AO58)),#REF!,117,FALSE)</f>
        <v>#REF!</v>
      </c>
      <c r="AP58" s="115" t="e">
        <f ca="1">VLOOKUP(OFFSET(AP58,,1-COLUMN(AP58)),#REF!,124,FALSE)</f>
        <v>#REF!</v>
      </c>
      <c r="AQ58" s="116" t="e">
        <f ca="1">VLOOKUP(OFFSET(AQ58,,1-COLUMN(AQ58)),#REF!,123,FALSE)</f>
        <v>#REF!</v>
      </c>
      <c r="AR58" s="121" t="e">
        <f ca="1">VLOOKUP(OFFSET(AR58,,1-COLUMN(AR58)),#REF!,137,FALSE)</f>
        <v>#REF!</v>
      </c>
      <c r="AS58" s="181" t="e">
        <f t="shared" si="1"/>
        <v>#REF!</v>
      </c>
      <c r="AT58" s="146" t="e">
        <f ca="1">VLOOKUP(OFFSET(AT58,,1-COLUMN(AT58)),#REF!,141,FALSE)</f>
        <v>#REF!</v>
      </c>
      <c r="AU58" s="145" t="e">
        <f ca="1">VLOOKUP(OFFSET(AU58,,1-COLUMN(AU58)),#REF!,145,FALSE)</f>
        <v>#REF!</v>
      </c>
      <c r="AV58" s="145" t="e">
        <f ca="1">VLOOKUP(OFFSET(AV58,,1-COLUMN(AV58)),#REF!,149,FALSE)</f>
        <v>#REF!</v>
      </c>
      <c r="AW58" s="147" t="e">
        <f t="shared" si="2"/>
        <v>#VALUE!</v>
      </c>
      <c r="AX58" s="126" t="e">
        <f ca="1">VLOOKUP(OFFSET(AX58,,1-COLUMN(AX58)),#REF!,8,FALSE)+VLOOKUP(OFFSET(AX58,,1-COLUMN(AX58)),#REF!,14,FALSE)+VLOOKUP(OFFSET(AX58,,1-COLUMN(AX58)),#REF!,21,FALSE)+VLOOKUP(OFFSET(AX58,,1-COLUMN(AX58)),#REF!,27,FALSE)+VLOOKUP(OFFSET(AX58,,1-COLUMN(AX58)),#REF!,73,FALSE)+VLOOKUP(OFFSET(AX58,,1-COLUMN(AX58)),#REF!,79,FALSE)+VLOOKUP(OFFSET(AX58,,1-COLUMN(AX58)),#REF!,125,FALSE)+VLOOKUP(OFFSET(AX58,,1-COLUMN(AX58)),#REF!,131,FALSE)+VLOOKUP(OFFSET(AX58,,1-COLUMN(AX58)),#REF!,138,FALSE)+VLOOKUP(OFFSET(AX58,,1-COLUMN(AX58)),#REF!,142,FALSE)+VLOOKUP(OFFSET(AX58,,1-COLUMN(AX58)),#REF!,146,FALSE)+VLOOKUP(OFFSET(AX58,,1-COLUMN(AX58)),#REF!,150,FALSE)</f>
        <v>#REF!</v>
      </c>
      <c r="AY58" s="148" t="e">
        <f t="shared" si="3"/>
        <v>#REF!</v>
      </c>
    </row>
    <row r="59" spans="1:51" s="1" customFormat="1" ht="12.75" hidden="1">
      <c r="A59" s="162" t="e">
        <f>#REF!</f>
        <v>#REF!</v>
      </c>
      <c r="B59" s="163" t="e">
        <f>#REF!</f>
        <v>#REF!</v>
      </c>
      <c r="C59" s="119" t="e">
        <f ca="1">VLOOKUP(OFFSET(C59,,1-COLUMN(C59)),#REF!,7,FALSE)</f>
        <v>#REF!</v>
      </c>
      <c r="D59" s="116" t="e">
        <f ca="1">VLOOKUP(OFFSET(D59,,1-COLUMN(D59)),#REF!,6,FALSE)</f>
        <v>#REF!</v>
      </c>
      <c r="E59" s="115" t="e">
        <f ca="1">VLOOKUP(OFFSET(E59,,1-COLUMN(E59)),#REF!,13,FALSE)</f>
        <v>#REF!</v>
      </c>
      <c r="F59" s="116" t="e">
        <f ca="1">VLOOKUP(OFFSET(F59,,1-COLUMN(F59)),#REF!,12,FALSE)</f>
        <v>#REF!</v>
      </c>
      <c r="G59" s="115" t="e">
        <f ca="1">VLOOKUP(OFFSET(G59,,1-COLUMN(G59)),#REF!,26,FALSE)</f>
        <v>#REF!</v>
      </c>
      <c r="H59" s="116" t="e">
        <f ca="1">VLOOKUP(OFFSET(H59,,1-COLUMN(H59)),#REF!,25,FALSE)</f>
        <v>#REF!</v>
      </c>
      <c r="I59" s="115" t="e">
        <f ca="1">VLOOKUP(OFFSET(I59,,1-COLUMN(I59)),#REF!,78,FALSE)</f>
        <v>#REF!</v>
      </c>
      <c r="J59" s="116" t="e">
        <f ca="1">VLOOKUP(OFFSET(J59,,1-COLUMN(J59)),#REF!,77,FALSE)</f>
        <v>#REF!</v>
      </c>
      <c r="K59" s="115" t="e">
        <f ca="1">VLOOKUP(OFFSET(K59,,1-COLUMN(K59)),#REF!,130,FALSE)</f>
        <v>#REF!</v>
      </c>
      <c r="L59" s="116" t="e">
        <f ca="1">VLOOKUP(OFFSET(L59,,1-COLUMN(L59)),#REF!,129,FALSE)</f>
        <v>#REF!</v>
      </c>
      <c r="M59" s="144" t="e">
        <f t="shared" si="0"/>
        <v>#REF!</v>
      </c>
      <c r="N59" s="119" t="e">
        <f ca="1">VLOOKUP(OFFSET(N59,,1-COLUMN(N59)),#REF!,20,FALSE)</f>
        <v>#REF!</v>
      </c>
      <c r="O59" s="116" t="e">
        <f ca="1">VLOOKUP(OFFSET(O59,,1-COLUMN(O59)),#REF!,19,FALSE)</f>
        <v>#REF!</v>
      </c>
      <c r="P59" s="115" t="e">
        <f ca="1">VLOOKUP(OFFSET(P59,,1-COLUMN(P59)),#REF!,36,FALSE)</f>
        <v>#REF!</v>
      </c>
      <c r="Q59" s="116" t="e">
        <f ca="1">VLOOKUP(OFFSET(Q59,,1-COLUMN(Q59)),#REF!,35,FALSE)</f>
        <v>#REF!</v>
      </c>
      <c r="R59" s="115" t="e">
        <f ca="1">VLOOKUP(OFFSET(R59,,1-COLUMN(R59)),#REF!,42,FALSE)</f>
        <v>#REF!</v>
      </c>
      <c r="S59" s="116" t="e">
        <f ca="1">VLOOKUP(OFFSET(S59,,1-COLUMN(S59)),#REF!,41,FALSE)</f>
        <v>#REF!</v>
      </c>
      <c r="T59" s="115" t="e">
        <f ca="1">VLOOKUP(OFFSET(T59,,1-COLUMN(T59)),#REF!,48,FALSE)</f>
        <v>#REF!</v>
      </c>
      <c r="U59" s="116" t="e">
        <f ca="1">VLOOKUP(OFFSET(U59,,1-COLUMN(U59)),#REF!,47,FALSE)</f>
        <v>#REF!</v>
      </c>
      <c r="V59" s="115" t="e">
        <f ca="1">VLOOKUP(OFFSET(V59,,1-COLUMN(V59)),#REF!,54,FALSE)</f>
        <v>#REF!</v>
      </c>
      <c r="W59" s="116" t="e">
        <f ca="1">VLOOKUP(OFFSET(W59,,1-COLUMN(W59)),#REF!,53,FALSE)</f>
        <v>#REF!</v>
      </c>
      <c r="X59" s="115" t="e">
        <f ca="1">VLOOKUP(OFFSET(X59,,1-COLUMN(X59)),#REF!,60,FALSE)</f>
        <v>#REF!</v>
      </c>
      <c r="Y59" s="116" t="e">
        <f ca="1">VLOOKUP(OFFSET(Y59,,1-COLUMN(Y59)),#REF!,59,FALSE)</f>
        <v>#REF!</v>
      </c>
      <c r="Z59" s="115" t="e">
        <f ca="1">VLOOKUP(OFFSET(Z59,,1-COLUMN(Z59)),#REF!,66,FALSE)</f>
        <v>#REF!</v>
      </c>
      <c r="AA59" s="116" t="e">
        <f ca="1">VLOOKUP(OFFSET(AA59,,1-COLUMN(AA59)),#REF!,65,FALSE)</f>
        <v>#REF!</v>
      </c>
      <c r="AB59" s="115" t="e">
        <f ca="1">VLOOKUP(OFFSET(AB59,,1-COLUMN(AB59)),#REF!,72,FALSE)</f>
        <v>#REF!</v>
      </c>
      <c r="AC59" s="116" t="e">
        <f ca="1">VLOOKUP(OFFSET(AC59,,1-COLUMN(AC59)),#REF!,71,FALSE)</f>
        <v>#REF!</v>
      </c>
      <c r="AD59" s="115" t="e">
        <f ca="1">VLOOKUP(OFFSET(AD59,,1-COLUMN(AD59)),#REF!,88,FALSE)</f>
        <v>#REF!</v>
      </c>
      <c r="AE59" s="116" t="e">
        <f ca="1">VLOOKUP(OFFSET(AE59,,1-COLUMN(AE59)),#REF!,87,FALSE)</f>
        <v>#REF!</v>
      </c>
      <c r="AF59" s="115" t="e">
        <f ca="1">VLOOKUP(OFFSET(AF59,,1-COLUMN(AF59)),#REF!,94,FALSE)</f>
        <v>#REF!</v>
      </c>
      <c r="AG59" s="116" t="e">
        <f ca="1">VLOOKUP(OFFSET(AG59,,1-COLUMN(AG59)),#REF!,93,FALSE)</f>
        <v>#REF!</v>
      </c>
      <c r="AH59" s="115" t="e">
        <f ca="1">VLOOKUP(OFFSET(AH59,,1-COLUMN(AH59)),#REF!,100,FALSE)</f>
        <v>#REF!</v>
      </c>
      <c r="AI59" s="116" t="e">
        <f ca="1">VLOOKUP(OFFSET(AI59,,1-COLUMN(AI59)),#REF!,99,FALSE)</f>
        <v>#REF!</v>
      </c>
      <c r="AJ59" s="115" t="e">
        <f ca="1">VLOOKUP(OFFSET(AJ59,,1-COLUMN(AJ59)),#REF!,106,FALSE)</f>
        <v>#REF!</v>
      </c>
      <c r="AK59" s="116" t="e">
        <f ca="1">VLOOKUP(OFFSET(AK59,,1-COLUMN(AK59)),#REF!,105,FALSE)</f>
        <v>#REF!</v>
      </c>
      <c r="AL59" s="115" t="e">
        <f ca="1">VLOOKUP(OFFSET(AL59,,1-COLUMN(AL59)),#REF!,112,FALSE)</f>
        <v>#REF!</v>
      </c>
      <c r="AM59" s="116" t="e">
        <f ca="1">VLOOKUP(OFFSET(AM59,,1-COLUMN(AM59)),#REF!,111,FALSE)</f>
        <v>#REF!</v>
      </c>
      <c r="AN59" s="115" t="e">
        <f ca="1">VLOOKUP(OFFSET(AN59,,1-COLUMN(AN59)),#REF!,118,FALSE)</f>
        <v>#REF!</v>
      </c>
      <c r="AO59" s="116" t="e">
        <f ca="1">VLOOKUP(OFFSET(AO59,,1-COLUMN(AO59)),#REF!,117,FALSE)</f>
        <v>#REF!</v>
      </c>
      <c r="AP59" s="115" t="e">
        <f ca="1">VLOOKUP(OFFSET(AP59,,1-COLUMN(AP59)),#REF!,124,FALSE)</f>
        <v>#REF!</v>
      </c>
      <c r="AQ59" s="116" t="e">
        <f ca="1">VLOOKUP(OFFSET(AQ59,,1-COLUMN(AQ59)),#REF!,123,FALSE)</f>
        <v>#REF!</v>
      </c>
      <c r="AR59" s="121" t="e">
        <f ca="1">VLOOKUP(OFFSET(AR59,,1-COLUMN(AR59)),#REF!,137,FALSE)</f>
        <v>#REF!</v>
      </c>
      <c r="AS59" s="181" t="e">
        <f t="shared" si="1"/>
        <v>#REF!</v>
      </c>
      <c r="AT59" s="146" t="e">
        <f ca="1">VLOOKUP(OFFSET(AT59,,1-COLUMN(AT59)),#REF!,141,FALSE)</f>
        <v>#REF!</v>
      </c>
      <c r="AU59" s="145" t="e">
        <f ca="1">VLOOKUP(OFFSET(AU59,,1-COLUMN(AU59)),#REF!,145,FALSE)</f>
        <v>#REF!</v>
      </c>
      <c r="AV59" s="145" t="e">
        <f ca="1">VLOOKUP(OFFSET(AV59,,1-COLUMN(AV59)),#REF!,149,FALSE)</f>
        <v>#REF!</v>
      </c>
      <c r="AW59" s="147" t="e">
        <f t="shared" si="2"/>
        <v>#VALUE!</v>
      </c>
      <c r="AX59" s="126" t="e">
        <f ca="1">VLOOKUP(OFFSET(AX59,,1-COLUMN(AX59)),#REF!,8,FALSE)+VLOOKUP(OFFSET(AX59,,1-COLUMN(AX59)),#REF!,14,FALSE)+VLOOKUP(OFFSET(AX59,,1-COLUMN(AX59)),#REF!,21,FALSE)+VLOOKUP(OFFSET(AX59,,1-COLUMN(AX59)),#REF!,27,FALSE)+VLOOKUP(OFFSET(AX59,,1-COLUMN(AX59)),#REF!,73,FALSE)+VLOOKUP(OFFSET(AX59,,1-COLUMN(AX59)),#REF!,79,FALSE)+VLOOKUP(OFFSET(AX59,,1-COLUMN(AX59)),#REF!,125,FALSE)+VLOOKUP(OFFSET(AX59,,1-COLUMN(AX59)),#REF!,131,FALSE)+VLOOKUP(OFFSET(AX59,,1-COLUMN(AX59)),#REF!,138,FALSE)+VLOOKUP(OFFSET(AX59,,1-COLUMN(AX59)),#REF!,142,FALSE)+VLOOKUP(OFFSET(AX59,,1-COLUMN(AX59)),#REF!,146,FALSE)+VLOOKUP(OFFSET(AX59,,1-COLUMN(AX59)),#REF!,150,FALSE)</f>
        <v>#REF!</v>
      </c>
      <c r="AY59" s="148" t="e">
        <f t="shared" si="3"/>
        <v>#REF!</v>
      </c>
    </row>
    <row r="60" spans="1:51" s="1" customFormat="1" ht="12.75" hidden="1">
      <c r="A60" s="162" t="e">
        <f>#REF!</f>
        <v>#REF!</v>
      </c>
      <c r="B60" s="163" t="e">
        <f>#REF!</f>
        <v>#REF!</v>
      </c>
      <c r="C60" s="119" t="e">
        <f ca="1">VLOOKUP(OFFSET(C60,,1-COLUMN(C60)),#REF!,7,FALSE)</f>
        <v>#REF!</v>
      </c>
      <c r="D60" s="116" t="e">
        <f ca="1">VLOOKUP(OFFSET(D60,,1-COLUMN(D60)),#REF!,6,FALSE)</f>
        <v>#REF!</v>
      </c>
      <c r="E60" s="115" t="e">
        <f ca="1">VLOOKUP(OFFSET(E60,,1-COLUMN(E60)),#REF!,13,FALSE)</f>
        <v>#REF!</v>
      </c>
      <c r="F60" s="116" t="e">
        <f ca="1">VLOOKUP(OFFSET(F60,,1-COLUMN(F60)),#REF!,12,FALSE)</f>
        <v>#REF!</v>
      </c>
      <c r="G60" s="115" t="e">
        <f ca="1">VLOOKUP(OFFSET(G60,,1-COLUMN(G60)),#REF!,26,FALSE)</f>
        <v>#REF!</v>
      </c>
      <c r="H60" s="116" t="e">
        <f ca="1">VLOOKUP(OFFSET(H60,,1-COLUMN(H60)),#REF!,25,FALSE)</f>
        <v>#REF!</v>
      </c>
      <c r="I60" s="115" t="e">
        <f ca="1">VLOOKUP(OFFSET(I60,,1-COLUMN(I60)),#REF!,78,FALSE)</f>
        <v>#REF!</v>
      </c>
      <c r="J60" s="116" t="e">
        <f ca="1">VLOOKUP(OFFSET(J60,,1-COLUMN(J60)),#REF!,77,FALSE)</f>
        <v>#REF!</v>
      </c>
      <c r="K60" s="115" t="e">
        <f ca="1">VLOOKUP(OFFSET(K60,,1-COLUMN(K60)),#REF!,130,FALSE)</f>
        <v>#REF!</v>
      </c>
      <c r="L60" s="116" t="e">
        <f ca="1">VLOOKUP(OFFSET(L60,,1-COLUMN(L60)),#REF!,129,FALSE)</f>
        <v>#REF!</v>
      </c>
      <c r="M60" s="144" t="e">
        <f t="shared" si="0"/>
        <v>#REF!</v>
      </c>
      <c r="N60" s="119" t="e">
        <f ca="1">VLOOKUP(OFFSET(N60,,1-COLUMN(N60)),#REF!,20,FALSE)</f>
        <v>#REF!</v>
      </c>
      <c r="O60" s="116" t="e">
        <f ca="1">VLOOKUP(OFFSET(O60,,1-COLUMN(O60)),#REF!,19,FALSE)</f>
        <v>#REF!</v>
      </c>
      <c r="P60" s="115" t="e">
        <f ca="1">VLOOKUP(OFFSET(P60,,1-COLUMN(P60)),#REF!,36,FALSE)</f>
        <v>#REF!</v>
      </c>
      <c r="Q60" s="116" t="e">
        <f ca="1">VLOOKUP(OFFSET(Q60,,1-COLUMN(Q60)),#REF!,35,FALSE)</f>
        <v>#REF!</v>
      </c>
      <c r="R60" s="115" t="e">
        <f ca="1">VLOOKUP(OFFSET(R60,,1-COLUMN(R60)),#REF!,42,FALSE)</f>
        <v>#REF!</v>
      </c>
      <c r="S60" s="116" t="e">
        <f ca="1">VLOOKUP(OFFSET(S60,,1-COLUMN(S60)),#REF!,41,FALSE)</f>
        <v>#REF!</v>
      </c>
      <c r="T60" s="115" t="e">
        <f ca="1">VLOOKUP(OFFSET(T60,,1-COLUMN(T60)),#REF!,48,FALSE)</f>
        <v>#REF!</v>
      </c>
      <c r="U60" s="116" t="e">
        <f ca="1">VLOOKUP(OFFSET(U60,,1-COLUMN(U60)),#REF!,47,FALSE)</f>
        <v>#REF!</v>
      </c>
      <c r="V60" s="115" t="e">
        <f ca="1">VLOOKUP(OFFSET(V60,,1-COLUMN(V60)),#REF!,54,FALSE)</f>
        <v>#REF!</v>
      </c>
      <c r="W60" s="116" t="e">
        <f ca="1">VLOOKUP(OFFSET(W60,,1-COLUMN(W60)),#REF!,53,FALSE)</f>
        <v>#REF!</v>
      </c>
      <c r="X60" s="115" t="e">
        <f ca="1">VLOOKUP(OFFSET(X60,,1-COLUMN(X60)),#REF!,60,FALSE)</f>
        <v>#REF!</v>
      </c>
      <c r="Y60" s="116" t="e">
        <f ca="1">VLOOKUP(OFFSET(Y60,,1-COLUMN(Y60)),#REF!,59,FALSE)</f>
        <v>#REF!</v>
      </c>
      <c r="Z60" s="115" t="e">
        <f ca="1">VLOOKUP(OFFSET(Z60,,1-COLUMN(Z60)),#REF!,66,FALSE)</f>
        <v>#REF!</v>
      </c>
      <c r="AA60" s="116" t="e">
        <f ca="1">VLOOKUP(OFFSET(AA60,,1-COLUMN(AA60)),#REF!,65,FALSE)</f>
        <v>#REF!</v>
      </c>
      <c r="AB60" s="115" t="e">
        <f ca="1">VLOOKUP(OFFSET(AB60,,1-COLUMN(AB60)),#REF!,72,FALSE)</f>
        <v>#REF!</v>
      </c>
      <c r="AC60" s="116" t="e">
        <f ca="1">VLOOKUP(OFFSET(AC60,,1-COLUMN(AC60)),#REF!,71,FALSE)</f>
        <v>#REF!</v>
      </c>
      <c r="AD60" s="115" t="e">
        <f ca="1">VLOOKUP(OFFSET(AD60,,1-COLUMN(AD60)),#REF!,88,FALSE)</f>
        <v>#REF!</v>
      </c>
      <c r="AE60" s="116" t="e">
        <f ca="1">VLOOKUP(OFFSET(AE60,,1-COLUMN(AE60)),#REF!,87,FALSE)</f>
        <v>#REF!</v>
      </c>
      <c r="AF60" s="115" t="e">
        <f ca="1">VLOOKUP(OFFSET(AF60,,1-COLUMN(AF60)),#REF!,94,FALSE)</f>
        <v>#REF!</v>
      </c>
      <c r="AG60" s="116" t="e">
        <f ca="1">VLOOKUP(OFFSET(AG60,,1-COLUMN(AG60)),#REF!,93,FALSE)</f>
        <v>#REF!</v>
      </c>
      <c r="AH60" s="115" t="e">
        <f ca="1">VLOOKUP(OFFSET(AH60,,1-COLUMN(AH60)),#REF!,100,FALSE)</f>
        <v>#REF!</v>
      </c>
      <c r="AI60" s="116" t="e">
        <f ca="1">VLOOKUP(OFFSET(AI60,,1-COLUMN(AI60)),#REF!,99,FALSE)</f>
        <v>#REF!</v>
      </c>
      <c r="AJ60" s="115" t="e">
        <f ca="1">VLOOKUP(OFFSET(AJ60,,1-COLUMN(AJ60)),#REF!,106,FALSE)</f>
        <v>#REF!</v>
      </c>
      <c r="AK60" s="116" t="e">
        <f ca="1">VLOOKUP(OFFSET(AK60,,1-COLUMN(AK60)),#REF!,105,FALSE)</f>
        <v>#REF!</v>
      </c>
      <c r="AL60" s="115" t="e">
        <f ca="1">VLOOKUP(OFFSET(AL60,,1-COLUMN(AL60)),#REF!,112,FALSE)</f>
        <v>#REF!</v>
      </c>
      <c r="AM60" s="116" t="e">
        <f ca="1">VLOOKUP(OFFSET(AM60,,1-COLUMN(AM60)),#REF!,111,FALSE)</f>
        <v>#REF!</v>
      </c>
      <c r="AN60" s="115" t="e">
        <f ca="1">VLOOKUP(OFFSET(AN60,,1-COLUMN(AN60)),#REF!,118,FALSE)</f>
        <v>#REF!</v>
      </c>
      <c r="AO60" s="116" t="e">
        <f ca="1">VLOOKUP(OFFSET(AO60,,1-COLUMN(AO60)),#REF!,117,FALSE)</f>
        <v>#REF!</v>
      </c>
      <c r="AP60" s="115" t="e">
        <f ca="1">VLOOKUP(OFFSET(AP60,,1-COLUMN(AP60)),#REF!,124,FALSE)</f>
        <v>#REF!</v>
      </c>
      <c r="AQ60" s="116" t="e">
        <f ca="1">VLOOKUP(OFFSET(AQ60,,1-COLUMN(AQ60)),#REF!,123,FALSE)</f>
        <v>#REF!</v>
      </c>
      <c r="AR60" s="121" t="e">
        <f ca="1">VLOOKUP(OFFSET(AR60,,1-COLUMN(AR60)),#REF!,137,FALSE)</f>
        <v>#REF!</v>
      </c>
      <c r="AS60" s="181" t="e">
        <f t="shared" si="1"/>
        <v>#REF!</v>
      </c>
      <c r="AT60" s="146" t="e">
        <f ca="1">VLOOKUP(OFFSET(AT60,,1-COLUMN(AT60)),#REF!,141,FALSE)</f>
        <v>#REF!</v>
      </c>
      <c r="AU60" s="145" t="e">
        <f ca="1">VLOOKUP(OFFSET(AU60,,1-COLUMN(AU60)),#REF!,145,FALSE)</f>
        <v>#REF!</v>
      </c>
      <c r="AV60" s="145" t="e">
        <f ca="1">VLOOKUP(OFFSET(AV60,,1-COLUMN(AV60)),#REF!,149,FALSE)</f>
        <v>#REF!</v>
      </c>
      <c r="AW60" s="147" t="e">
        <f t="shared" si="2"/>
        <v>#VALUE!</v>
      </c>
      <c r="AX60" s="126" t="e">
        <f ca="1">VLOOKUP(OFFSET(AX60,,1-COLUMN(AX60)),#REF!,8,FALSE)+VLOOKUP(OFFSET(AX60,,1-COLUMN(AX60)),#REF!,14,FALSE)+VLOOKUP(OFFSET(AX60,,1-COLUMN(AX60)),#REF!,21,FALSE)+VLOOKUP(OFFSET(AX60,,1-COLUMN(AX60)),#REF!,27,FALSE)+VLOOKUP(OFFSET(AX60,,1-COLUMN(AX60)),#REF!,73,FALSE)+VLOOKUP(OFFSET(AX60,,1-COLUMN(AX60)),#REF!,79,FALSE)+VLOOKUP(OFFSET(AX60,,1-COLUMN(AX60)),#REF!,125,FALSE)+VLOOKUP(OFFSET(AX60,,1-COLUMN(AX60)),#REF!,131,FALSE)+VLOOKUP(OFFSET(AX60,,1-COLUMN(AX60)),#REF!,138,FALSE)+VLOOKUP(OFFSET(AX60,,1-COLUMN(AX60)),#REF!,142,FALSE)+VLOOKUP(OFFSET(AX60,,1-COLUMN(AX60)),#REF!,146,FALSE)+VLOOKUP(OFFSET(AX60,,1-COLUMN(AX60)),#REF!,150,FALSE)</f>
        <v>#REF!</v>
      </c>
      <c r="AY60" s="148" t="e">
        <f t="shared" si="3"/>
        <v>#REF!</v>
      </c>
    </row>
    <row r="61" spans="1:51" s="1" customFormat="1" ht="12.75" hidden="1">
      <c r="A61" s="162" t="e">
        <f>#REF!</f>
        <v>#REF!</v>
      </c>
      <c r="B61" s="163" t="e">
        <f>#REF!</f>
        <v>#REF!</v>
      </c>
      <c r="C61" s="119" t="e">
        <f ca="1">VLOOKUP(OFFSET(C61,,1-COLUMN(C61)),#REF!,7,FALSE)</f>
        <v>#REF!</v>
      </c>
      <c r="D61" s="116" t="e">
        <f ca="1">VLOOKUP(OFFSET(D61,,1-COLUMN(D61)),#REF!,6,FALSE)</f>
        <v>#REF!</v>
      </c>
      <c r="E61" s="115" t="e">
        <f ca="1">VLOOKUP(OFFSET(E61,,1-COLUMN(E61)),#REF!,13,FALSE)</f>
        <v>#REF!</v>
      </c>
      <c r="F61" s="116" t="e">
        <f ca="1">VLOOKUP(OFFSET(F61,,1-COLUMN(F61)),#REF!,12,FALSE)</f>
        <v>#REF!</v>
      </c>
      <c r="G61" s="115" t="e">
        <f ca="1">VLOOKUP(OFFSET(G61,,1-COLUMN(G61)),#REF!,26,FALSE)</f>
        <v>#REF!</v>
      </c>
      <c r="H61" s="116" t="e">
        <f ca="1">VLOOKUP(OFFSET(H61,,1-COLUMN(H61)),#REF!,25,FALSE)</f>
        <v>#REF!</v>
      </c>
      <c r="I61" s="115" t="e">
        <f ca="1">VLOOKUP(OFFSET(I61,,1-COLUMN(I61)),#REF!,78,FALSE)</f>
        <v>#REF!</v>
      </c>
      <c r="J61" s="116" t="e">
        <f ca="1">VLOOKUP(OFFSET(J61,,1-COLUMN(J61)),#REF!,77,FALSE)</f>
        <v>#REF!</v>
      </c>
      <c r="K61" s="115" t="e">
        <f ca="1">VLOOKUP(OFFSET(K61,,1-COLUMN(K61)),#REF!,130,FALSE)</f>
        <v>#REF!</v>
      </c>
      <c r="L61" s="116" t="e">
        <f ca="1">VLOOKUP(OFFSET(L61,,1-COLUMN(L61)),#REF!,129,FALSE)</f>
        <v>#REF!</v>
      </c>
      <c r="M61" s="144" t="e">
        <f t="shared" si="0"/>
        <v>#REF!</v>
      </c>
      <c r="N61" s="119" t="e">
        <f ca="1">VLOOKUP(OFFSET(N61,,1-COLUMN(N61)),#REF!,20,FALSE)</f>
        <v>#REF!</v>
      </c>
      <c r="O61" s="116" t="e">
        <f ca="1">VLOOKUP(OFFSET(O61,,1-COLUMN(O61)),#REF!,19,FALSE)</f>
        <v>#REF!</v>
      </c>
      <c r="P61" s="115" t="e">
        <f ca="1">VLOOKUP(OFFSET(P61,,1-COLUMN(P61)),#REF!,36,FALSE)</f>
        <v>#REF!</v>
      </c>
      <c r="Q61" s="116" t="e">
        <f ca="1">VLOOKUP(OFFSET(Q61,,1-COLUMN(Q61)),#REF!,35,FALSE)</f>
        <v>#REF!</v>
      </c>
      <c r="R61" s="115" t="e">
        <f ca="1">VLOOKUP(OFFSET(R61,,1-COLUMN(R61)),#REF!,42,FALSE)</f>
        <v>#REF!</v>
      </c>
      <c r="S61" s="116" t="e">
        <f ca="1">VLOOKUP(OFFSET(S61,,1-COLUMN(S61)),#REF!,41,FALSE)</f>
        <v>#REF!</v>
      </c>
      <c r="T61" s="115" t="e">
        <f ca="1">VLOOKUP(OFFSET(T61,,1-COLUMN(T61)),#REF!,48,FALSE)</f>
        <v>#REF!</v>
      </c>
      <c r="U61" s="116" t="e">
        <f ca="1">VLOOKUP(OFFSET(U61,,1-COLUMN(U61)),#REF!,47,FALSE)</f>
        <v>#REF!</v>
      </c>
      <c r="V61" s="115" t="e">
        <f ca="1">VLOOKUP(OFFSET(V61,,1-COLUMN(V61)),#REF!,54,FALSE)</f>
        <v>#REF!</v>
      </c>
      <c r="W61" s="116" t="e">
        <f ca="1">VLOOKUP(OFFSET(W61,,1-COLUMN(W61)),#REF!,53,FALSE)</f>
        <v>#REF!</v>
      </c>
      <c r="X61" s="115" t="e">
        <f ca="1">VLOOKUP(OFFSET(X61,,1-COLUMN(X61)),#REF!,60,FALSE)</f>
        <v>#REF!</v>
      </c>
      <c r="Y61" s="116" t="e">
        <f ca="1">VLOOKUP(OFFSET(Y61,,1-COLUMN(Y61)),#REF!,59,FALSE)</f>
        <v>#REF!</v>
      </c>
      <c r="Z61" s="115" t="e">
        <f ca="1">VLOOKUP(OFFSET(Z61,,1-COLUMN(Z61)),#REF!,66,FALSE)</f>
        <v>#REF!</v>
      </c>
      <c r="AA61" s="116" t="e">
        <f ca="1">VLOOKUP(OFFSET(AA61,,1-COLUMN(AA61)),#REF!,65,FALSE)</f>
        <v>#REF!</v>
      </c>
      <c r="AB61" s="115" t="e">
        <f ca="1">VLOOKUP(OFFSET(AB61,,1-COLUMN(AB61)),#REF!,72,FALSE)</f>
        <v>#REF!</v>
      </c>
      <c r="AC61" s="116" t="e">
        <f ca="1">VLOOKUP(OFFSET(AC61,,1-COLUMN(AC61)),#REF!,71,FALSE)</f>
        <v>#REF!</v>
      </c>
      <c r="AD61" s="115" t="e">
        <f ca="1">VLOOKUP(OFFSET(AD61,,1-COLUMN(AD61)),#REF!,88,FALSE)</f>
        <v>#REF!</v>
      </c>
      <c r="AE61" s="116" t="e">
        <f ca="1">VLOOKUP(OFFSET(AE61,,1-COLUMN(AE61)),#REF!,87,FALSE)</f>
        <v>#REF!</v>
      </c>
      <c r="AF61" s="115" t="e">
        <f ca="1">VLOOKUP(OFFSET(AF61,,1-COLUMN(AF61)),#REF!,94,FALSE)</f>
        <v>#REF!</v>
      </c>
      <c r="AG61" s="116" t="e">
        <f ca="1">VLOOKUP(OFFSET(AG61,,1-COLUMN(AG61)),#REF!,93,FALSE)</f>
        <v>#REF!</v>
      </c>
      <c r="AH61" s="115" t="e">
        <f ca="1">VLOOKUP(OFFSET(AH61,,1-COLUMN(AH61)),#REF!,100,FALSE)</f>
        <v>#REF!</v>
      </c>
      <c r="AI61" s="116" t="e">
        <f ca="1">VLOOKUP(OFFSET(AI61,,1-COLUMN(AI61)),#REF!,99,FALSE)</f>
        <v>#REF!</v>
      </c>
      <c r="AJ61" s="115" t="e">
        <f ca="1">VLOOKUP(OFFSET(AJ61,,1-COLUMN(AJ61)),#REF!,106,FALSE)</f>
        <v>#REF!</v>
      </c>
      <c r="AK61" s="116" t="e">
        <f ca="1">VLOOKUP(OFFSET(AK61,,1-COLUMN(AK61)),#REF!,105,FALSE)</f>
        <v>#REF!</v>
      </c>
      <c r="AL61" s="115" t="e">
        <f ca="1">VLOOKUP(OFFSET(AL61,,1-COLUMN(AL61)),#REF!,112,FALSE)</f>
        <v>#REF!</v>
      </c>
      <c r="AM61" s="116" t="e">
        <f ca="1">VLOOKUP(OFFSET(AM61,,1-COLUMN(AM61)),#REF!,111,FALSE)</f>
        <v>#REF!</v>
      </c>
      <c r="AN61" s="115" t="e">
        <f ca="1">VLOOKUP(OFFSET(AN61,,1-COLUMN(AN61)),#REF!,118,FALSE)</f>
        <v>#REF!</v>
      </c>
      <c r="AO61" s="116" t="e">
        <f ca="1">VLOOKUP(OFFSET(AO61,,1-COLUMN(AO61)),#REF!,117,FALSE)</f>
        <v>#REF!</v>
      </c>
      <c r="AP61" s="115" t="e">
        <f ca="1">VLOOKUP(OFFSET(AP61,,1-COLUMN(AP61)),#REF!,124,FALSE)</f>
        <v>#REF!</v>
      </c>
      <c r="AQ61" s="116" t="e">
        <f ca="1">VLOOKUP(OFFSET(AQ61,,1-COLUMN(AQ61)),#REF!,123,FALSE)</f>
        <v>#REF!</v>
      </c>
      <c r="AR61" s="121" t="e">
        <f ca="1">VLOOKUP(OFFSET(AR61,,1-COLUMN(AR61)),#REF!,137,FALSE)</f>
        <v>#REF!</v>
      </c>
      <c r="AS61" s="181" t="e">
        <f t="shared" si="1"/>
        <v>#REF!</v>
      </c>
      <c r="AT61" s="146" t="e">
        <f ca="1">VLOOKUP(OFFSET(AT61,,1-COLUMN(AT61)),#REF!,141,FALSE)</f>
        <v>#REF!</v>
      </c>
      <c r="AU61" s="145" t="e">
        <f ca="1">VLOOKUP(OFFSET(AU61,,1-COLUMN(AU61)),#REF!,145,FALSE)</f>
        <v>#REF!</v>
      </c>
      <c r="AV61" s="145" t="e">
        <f ca="1">VLOOKUP(OFFSET(AV61,,1-COLUMN(AV61)),#REF!,149,FALSE)</f>
        <v>#REF!</v>
      </c>
      <c r="AW61" s="147" t="e">
        <f t="shared" si="2"/>
        <v>#VALUE!</v>
      </c>
      <c r="AX61" s="126" t="e">
        <f ca="1">VLOOKUP(OFFSET(AX61,,1-COLUMN(AX61)),#REF!,8,FALSE)+VLOOKUP(OFFSET(AX61,,1-COLUMN(AX61)),#REF!,14,FALSE)+VLOOKUP(OFFSET(AX61,,1-COLUMN(AX61)),#REF!,21,FALSE)+VLOOKUP(OFFSET(AX61,,1-COLUMN(AX61)),#REF!,27,FALSE)+VLOOKUP(OFFSET(AX61,,1-COLUMN(AX61)),#REF!,73,FALSE)+VLOOKUP(OFFSET(AX61,,1-COLUMN(AX61)),#REF!,79,FALSE)+VLOOKUP(OFFSET(AX61,,1-COLUMN(AX61)),#REF!,125,FALSE)+VLOOKUP(OFFSET(AX61,,1-COLUMN(AX61)),#REF!,131,FALSE)+VLOOKUP(OFFSET(AX61,,1-COLUMN(AX61)),#REF!,138,FALSE)+VLOOKUP(OFFSET(AX61,,1-COLUMN(AX61)),#REF!,142,FALSE)+VLOOKUP(OFFSET(AX61,,1-COLUMN(AX61)),#REF!,146,FALSE)+VLOOKUP(OFFSET(AX61,,1-COLUMN(AX61)),#REF!,150,FALSE)</f>
        <v>#REF!</v>
      </c>
      <c r="AY61" s="148" t="e">
        <f t="shared" si="3"/>
        <v>#REF!</v>
      </c>
    </row>
    <row r="62" spans="1:51" s="1" customFormat="1" ht="12.75" hidden="1">
      <c r="A62" s="162" t="e">
        <f>#REF!</f>
        <v>#REF!</v>
      </c>
      <c r="B62" s="163" t="e">
        <f>#REF!</f>
        <v>#REF!</v>
      </c>
      <c r="C62" s="119" t="e">
        <f ca="1">VLOOKUP(OFFSET(C62,,1-COLUMN(C62)),#REF!,7,FALSE)</f>
        <v>#REF!</v>
      </c>
      <c r="D62" s="116" t="e">
        <f ca="1">VLOOKUP(OFFSET(D62,,1-COLUMN(D62)),#REF!,6,FALSE)</f>
        <v>#REF!</v>
      </c>
      <c r="E62" s="115" t="e">
        <f ca="1">VLOOKUP(OFFSET(E62,,1-COLUMN(E62)),#REF!,13,FALSE)</f>
        <v>#REF!</v>
      </c>
      <c r="F62" s="116" t="e">
        <f ca="1">VLOOKUP(OFFSET(F62,,1-COLUMN(F62)),#REF!,12,FALSE)</f>
        <v>#REF!</v>
      </c>
      <c r="G62" s="115" t="e">
        <f ca="1">VLOOKUP(OFFSET(G62,,1-COLUMN(G62)),#REF!,26,FALSE)</f>
        <v>#REF!</v>
      </c>
      <c r="H62" s="116" t="e">
        <f ca="1">VLOOKUP(OFFSET(H62,,1-COLUMN(H62)),#REF!,25,FALSE)</f>
        <v>#REF!</v>
      </c>
      <c r="I62" s="115" t="e">
        <f ca="1">VLOOKUP(OFFSET(I62,,1-COLUMN(I62)),#REF!,78,FALSE)</f>
        <v>#REF!</v>
      </c>
      <c r="J62" s="116" t="e">
        <f ca="1">VLOOKUP(OFFSET(J62,,1-COLUMN(J62)),#REF!,77,FALSE)</f>
        <v>#REF!</v>
      </c>
      <c r="K62" s="115" t="e">
        <f ca="1">VLOOKUP(OFFSET(K62,,1-COLUMN(K62)),#REF!,130,FALSE)</f>
        <v>#REF!</v>
      </c>
      <c r="L62" s="116" t="e">
        <f ca="1">VLOOKUP(OFFSET(L62,,1-COLUMN(L62)),#REF!,129,FALSE)</f>
        <v>#REF!</v>
      </c>
      <c r="M62" s="144" t="e">
        <f t="shared" si="0"/>
        <v>#REF!</v>
      </c>
      <c r="N62" s="119" t="e">
        <f ca="1">VLOOKUP(OFFSET(N62,,1-COLUMN(N62)),#REF!,20,FALSE)</f>
        <v>#REF!</v>
      </c>
      <c r="O62" s="116" t="e">
        <f ca="1">VLOOKUP(OFFSET(O62,,1-COLUMN(O62)),#REF!,19,FALSE)</f>
        <v>#REF!</v>
      </c>
      <c r="P62" s="115" t="e">
        <f ca="1">VLOOKUP(OFFSET(P62,,1-COLUMN(P62)),#REF!,36,FALSE)</f>
        <v>#REF!</v>
      </c>
      <c r="Q62" s="116" t="e">
        <f ca="1">VLOOKUP(OFFSET(Q62,,1-COLUMN(Q62)),#REF!,35,FALSE)</f>
        <v>#REF!</v>
      </c>
      <c r="R62" s="115" t="e">
        <f ca="1">VLOOKUP(OFFSET(R62,,1-COLUMN(R62)),#REF!,42,FALSE)</f>
        <v>#REF!</v>
      </c>
      <c r="S62" s="116" t="e">
        <f ca="1">VLOOKUP(OFFSET(S62,,1-COLUMN(S62)),#REF!,41,FALSE)</f>
        <v>#REF!</v>
      </c>
      <c r="T62" s="115" t="e">
        <f ca="1">VLOOKUP(OFFSET(T62,,1-COLUMN(T62)),#REF!,48,FALSE)</f>
        <v>#REF!</v>
      </c>
      <c r="U62" s="116" t="e">
        <f ca="1">VLOOKUP(OFFSET(U62,,1-COLUMN(U62)),#REF!,47,FALSE)</f>
        <v>#REF!</v>
      </c>
      <c r="V62" s="115" t="e">
        <f ca="1">VLOOKUP(OFFSET(V62,,1-COLUMN(V62)),#REF!,54,FALSE)</f>
        <v>#REF!</v>
      </c>
      <c r="W62" s="116" t="e">
        <f ca="1">VLOOKUP(OFFSET(W62,,1-COLUMN(W62)),#REF!,53,FALSE)</f>
        <v>#REF!</v>
      </c>
      <c r="X62" s="115" t="e">
        <f ca="1">VLOOKUP(OFFSET(X62,,1-COLUMN(X62)),#REF!,60,FALSE)</f>
        <v>#REF!</v>
      </c>
      <c r="Y62" s="116" t="e">
        <f ca="1">VLOOKUP(OFFSET(Y62,,1-COLUMN(Y62)),#REF!,59,FALSE)</f>
        <v>#REF!</v>
      </c>
      <c r="Z62" s="115" t="e">
        <f ca="1">VLOOKUP(OFFSET(Z62,,1-COLUMN(Z62)),#REF!,66,FALSE)</f>
        <v>#REF!</v>
      </c>
      <c r="AA62" s="116" t="e">
        <f ca="1">VLOOKUP(OFFSET(AA62,,1-COLUMN(AA62)),#REF!,65,FALSE)</f>
        <v>#REF!</v>
      </c>
      <c r="AB62" s="115" t="e">
        <f ca="1">VLOOKUP(OFFSET(AB62,,1-COLUMN(AB62)),#REF!,72,FALSE)</f>
        <v>#REF!</v>
      </c>
      <c r="AC62" s="116" t="e">
        <f ca="1">VLOOKUP(OFFSET(AC62,,1-COLUMN(AC62)),#REF!,71,FALSE)</f>
        <v>#REF!</v>
      </c>
      <c r="AD62" s="115" t="e">
        <f ca="1">VLOOKUP(OFFSET(AD62,,1-COLUMN(AD62)),#REF!,88,FALSE)</f>
        <v>#REF!</v>
      </c>
      <c r="AE62" s="116" t="e">
        <f ca="1">VLOOKUP(OFFSET(AE62,,1-COLUMN(AE62)),#REF!,87,FALSE)</f>
        <v>#REF!</v>
      </c>
      <c r="AF62" s="115" t="e">
        <f ca="1">VLOOKUP(OFFSET(AF62,,1-COLUMN(AF62)),#REF!,94,FALSE)</f>
        <v>#REF!</v>
      </c>
      <c r="AG62" s="116" t="e">
        <f ca="1">VLOOKUP(OFFSET(AG62,,1-COLUMN(AG62)),#REF!,93,FALSE)</f>
        <v>#REF!</v>
      </c>
      <c r="AH62" s="115" t="e">
        <f ca="1">VLOOKUP(OFFSET(AH62,,1-COLUMN(AH62)),#REF!,100,FALSE)</f>
        <v>#REF!</v>
      </c>
      <c r="AI62" s="116" t="e">
        <f ca="1">VLOOKUP(OFFSET(AI62,,1-COLUMN(AI62)),#REF!,99,FALSE)</f>
        <v>#REF!</v>
      </c>
      <c r="AJ62" s="115" t="e">
        <f ca="1">VLOOKUP(OFFSET(AJ62,,1-COLUMN(AJ62)),#REF!,106,FALSE)</f>
        <v>#REF!</v>
      </c>
      <c r="AK62" s="116" t="e">
        <f ca="1">VLOOKUP(OFFSET(AK62,,1-COLUMN(AK62)),#REF!,105,FALSE)</f>
        <v>#REF!</v>
      </c>
      <c r="AL62" s="115" t="e">
        <f ca="1">VLOOKUP(OFFSET(AL62,,1-COLUMN(AL62)),#REF!,112,FALSE)</f>
        <v>#REF!</v>
      </c>
      <c r="AM62" s="116" t="e">
        <f ca="1">VLOOKUP(OFFSET(AM62,,1-COLUMN(AM62)),#REF!,111,FALSE)</f>
        <v>#REF!</v>
      </c>
      <c r="AN62" s="115" t="e">
        <f ca="1">VLOOKUP(OFFSET(AN62,,1-COLUMN(AN62)),#REF!,118,FALSE)</f>
        <v>#REF!</v>
      </c>
      <c r="AO62" s="116" t="e">
        <f ca="1">VLOOKUP(OFFSET(AO62,,1-COLUMN(AO62)),#REF!,117,FALSE)</f>
        <v>#REF!</v>
      </c>
      <c r="AP62" s="115" t="e">
        <f ca="1">VLOOKUP(OFFSET(AP62,,1-COLUMN(AP62)),#REF!,124,FALSE)</f>
        <v>#REF!</v>
      </c>
      <c r="AQ62" s="116" t="e">
        <f ca="1">VLOOKUP(OFFSET(AQ62,,1-COLUMN(AQ62)),#REF!,123,FALSE)</f>
        <v>#REF!</v>
      </c>
      <c r="AR62" s="121" t="e">
        <f ca="1">VLOOKUP(OFFSET(AR62,,1-COLUMN(AR62)),#REF!,137,FALSE)</f>
        <v>#REF!</v>
      </c>
      <c r="AS62" s="181" t="e">
        <f t="shared" si="1"/>
        <v>#REF!</v>
      </c>
      <c r="AT62" s="146" t="e">
        <f ca="1">VLOOKUP(OFFSET(AT62,,1-COLUMN(AT62)),#REF!,141,FALSE)</f>
        <v>#REF!</v>
      </c>
      <c r="AU62" s="145" t="e">
        <f ca="1">VLOOKUP(OFFSET(AU62,,1-COLUMN(AU62)),#REF!,145,FALSE)</f>
        <v>#REF!</v>
      </c>
      <c r="AV62" s="145" t="e">
        <f ca="1">VLOOKUP(OFFSET(AV62,,1-COLUMN(AV62)),#REF!,149,FALSE)</f>
        <v>#REF!</v>
      </c>
      <c r="AW62" s="147" t="e">
        <f t="shared" si="2"/>
        <v>#VALUE!</v>
      </c>
      <c r="AX62" s="126" t="e">
        <f ca="1">VLOOKUP(OFFSET(AX62,,1-COLUMN(AX62)),#REF!,8,FALSE)+VLOOKUP(OFFSET(AX62,,1-COLUMN(AX62)),#REF!,14,FALSE)+VLOOKUP(OFFSET(AX62,,1-COLUMN(AX62)),#REF!,21,FALSE)+VLOOKUP(OFFSET(AX62,,1-COLUMN(AX62)),#REF!,27,FALSE)+VLOOKUP(OFFSET(AX62,,1-COLUMN(AX62)),#REF!,73,FALSE)+VLOOKUP(OFFSET(AX62,,1-COLUMN(AX62)),#REF!,79,FALSE)+VLOOKUP(OFFSET(AX62,,1-COLUMN(AX62)),#REF!,125,FALSE)+VLOOKUP(OFFSET(AX62,,1-COLUMN(AX62)),#REF!,131,FALSE)+VLOOKUP(OFFSET(AX62,,1-COLUMN(AX62)),#REF!,138,FALSE)+VLOOKUP(OFFSET(AX62,,1-COLUMN(AX62)),#REF!,142,FALSE)+VLOOKUP(OFFSET(AX62,,1-COLUMN(AX62)),#REF!,146,FALSE)+VLOOKUP(OFFSET(AX62,,1-COLUMN(AX62)),#REF!,150,FALSE)</f>
        <v>#REF!</v>
      </c>
      <c r="AY62" s="148" t="e">
        <f t="shared" si="3"/>
        <v>#REF!</v>
      </c>
    </row>
    <row r="63" spans="1:51" s="1" customFormat="1" ht="12.75" hidden="1">
      <c r="A63" s="162" t="e">
        <f>#REF!</f>
        <v>#REF!</v>
      </c>
      <c r="B63" s="163" t="e">
        <f>#REF!</f>
        <v>#REF!</v>
      </c>
      <c r="C63" s="119" t="e">
        <f ca="1">VLOOKUP(OFFSET(C63,,1-COLUMN(C63)),#REF!,7,FALSE)</f>
        <v>#REF!</v>
      </c>
      <c r="D63" s="116" t="e">
        <f ca="1">VLOOKUP(OFFSET(D63,,1-COLUMN(D63)),#REF!,6,FALSE)</f>
        <v>#REF!</v>
      </c>
      <c r="E63" s="115" t="e">
        <f ca="1">VLOOKUP(OFFSET(E63,,1-COLUMN(E63)),#REF!,13,FALSE)</f>
        <v>#REF!</v>
      </c>
      <c r="F63" s="116" t="e">
        <f ca="1">VLOOKUP(OFFSET(F63,,1-COLUMN(F63)),#REF!,12,FALSE)</f>
        <v>#REF!</v>
      </c>
      <c r="G63" s="115" t="e">
        <f ca="1">VLOOKUP(OFFSET(G63,,1-COLUMN(G63)),#REF!,26,FALSE)</f>
        <v>#REF!</v>
      </c>
      <c r="H63" s="116" t="e">
        <f ca="1">VLOOKUP(OFFSET(H63,,1-COLUMN(H63)),#REF!,25,FALSE)</f>
        <v>#REF!</v>
      </c>
      <c r="I63" s="115" t="e">
        <f ca="1">VLOOKUP(OFFSET(I63,,1-COLUMN(I63)),#REF!,78,FALSE)</f>
        <v>#REF!</v>
      </c>
      <c r="J63" s="116" t="e">
        <f ca="1">VLOOKUP(OFFSET(J63,,1-COLUMN(J63)),#REF!,77,FALSE)</f>
        <v>#REF!</v>
      </c>
      <c r="K63" s="115" t="e">
        <f ca="1">VLOOKUP(OFFSET(K63,,1-COLUMN(K63)),#REF!,130,FALSE)</f>
        <v>#REF!</v>
      </c>
      <c r="L63" s="116" t="e">
        <f ca="1">VLOOKUP(OFFSET(L63,,1-COLUMN(L63)),#REF!,129,FALSE)</f>
        <v>#REF!</v>
      </c>
      <c r="M63" s="144" t="e">
        <f t="shared" si="0"/>
        <v>#REF!</v>
      </c>
      <c r="N63" s="119" t="e">
        <f ca="1">VLOOKUP(OFFSET(N63,,1-COLUMN(N63)),#REF!,20,FALSE)</f>
        <v>#REF!</v>
      </c>
      <c r="O63" s="116" t="e">
        <f ca="1">VLOOKUP(OFFSET(O63,,1-COLUMN(O63)),#REF!,19,FALSE)</f>
        <v>#REF!</v>
      </c>
      <c r="P63" s="115" t="e">
        <f ca="1">VLOOKUP(OFFSET(P63,,1-COLUMN(P63)),#REF!,36,FALSE)</f>
        <v>#REF!</v>
      </c>
      <c r="Q63" s="116" t="e">
        <f ca="1">VLOOKUP(OFFSET(Q63,,1-COLUMN(Q63)),#REF!,35,FALSE)</f>
        <v>#REF!</v>
      </c>
      <c r="R63" s="115" t="e">
        <f ca="1">VLOOKUP(OFFSET(R63,,1-COLUMN(R63)),#REF!,42,FALSE)</f>
        <v>#REF!</v>
      </c>
      <c r="S63" s="116" t="e">
        <f ca="1">VLOOKUP(OFFSET(S63,,1-COLUMN(S63)),#REF!,41,FALSE)</f>
        <v>#REF!</v>
      </c>
      <c r="T63" s="115" t="e">
        <f ca="1">VLOOKUP(OFFSET(T63,,1-COLUMN(T63)),#REF!,48,FALSE)</f>
        <v>#REF!</v>
      </c>
      <c r="U63" s="116" t="e">
        <f ca="1">VLOOKUP(OFFSET(U63,,1-COLUMN(U63)),#REF!,47,FALSE)</f>
        <v>#REF!</v>
      </c>
      <c r="V63" s="115" t="e">
        <f ca="1">VLOOKUP(OFFSET(V63,,1-COLUMN(V63)),#REF!,54,FALSE)</f>
        <v>#REF!</v>
      </c>
      <c r="W63" s="116" t="e">
        <f ca="1">VLOOKUP(OFFSET(W63,,1-COLUMN(W63)),#REF!,53,FALSE)</f>
        <v>#REF!</v>
      </c>
      <c r="X63" s="115" t="e">
        <f ca="1">VLOOKUP(OFFSET(X63,,1-COLUMN(X63)),#REF!,60,FALSE)</f>
        <v>#REF!</v>
      </c>
      <c r="Y63" s="116" t="e">
        <f ca="1">VLOOKUP(OFFSET(Y63,,1-COLUMN(Y63)),#REF!,59,FALSE)</f>
        <v>#REF!</v>
      </c>
      <c r="Z63" s="115" t="e">
        <f ca="1">VLOOKUP(OFFSET(Z63,,1-COLUMN(Z63)),#REF!,66,FALSE)</f>
        <v>#REF!</v>
      </c>
      <c r="AA63" s="116" t="e">
        <f ca="1">VLOOKUP(OFFSET(AA63,,1-COLUMN(AA63)),#REF!,65,FALSE)</f>
        <v>#REF!</v>
      </c>
      <c r="AB63" s="115" t="e">
        <f ca="1">VLOOKUP(OFFSET(AB63,,1-COLUMN(AB63)),#REF!,72,FALSE)</f>
        <v>#REF!</v>
      </c>
      <c r="AC63" s="116" t="e">
        <f ca="1">VLOOKUP(OFFSET(AC63,,1-COLUMN(AC63)),#REF!,71,FALSE)</f>
        <v>#REF!</v>
      </c>
      <c r="AD63" s="115" t="e">
        <f ca="1">VLOOKUP(OFFSET(AD63,,1-COLUMN(AD63)),#REF!,88,FALSE)</f>
        <v>#REF!</v>
      </c>
      <c r="AE63" s="116" t="e">
        <f ca="1">VLOOKUP(OFFSET(AE63,,1-COLUMN(AE63)),#REF!,87,FALSE)</f>
        <v>#REF!</v>
      </c>
      <c r="AF63" s="115" t="e">
        <f ca="1">VLOOKUP(OFFSET(AF63,,1-COLUMN(AF63)),#REF!,94,FALSE)</f>
        <v>#REF!</v>
      </c>
      <c r="AG63" s="116" t="e">
        <f ca="1">VLOOKUP(OFFSET(AG63,,1-COLUMN(AG63)),#REF!,93,FALSE)</f>
        <v>#REF!</v>
      </c>
      <c r="AH63" s="115" t="e">
        <f ca="1">VLOOKUP(OFFSET(AH63,,1-COLUMN(AH63)),#REF!,100,FALSE)</f>
        <v>#REF!</v>
      </c>
      <c r="AI63" s="116" t="e">
        <f ca="1">VLOOKUP(OFFSET(AI63,,1-COLUMN(AI63)),#REF!,99,FALSE)</f>
        <v>#REF!</v>
      </c>
      <c r="AJ63" s="115" t="e">
        <f ca="1">VLOOKUP(OFFSET(AJ63,,1-COLUMN(AJ63)),#REF!,106,FALSE)</f>
        <v>#REF!</v>
      </c>
      <c r="AK63" s="116" t="e">
        <f ca="1">VLOOKUP(OFFSET(AK63,,1-COLUMN(AK63)),#REF!,105,FALSE)</f>
        <v>#REF!</v>
      </c>
      <c r="AL63" s="115" t="e">
        <f ca="1">VLOOKUP(OFFSET(AL63,,1-COLUMN(AL63)),#REF!,112,FALSE)</f>
        <v>#REF!</v>
      </c>
      <c r="AM63" s="116" t="e">
        <f ca="1">VLOOKUP(OFFSET(AM63,,1-COLUMN(AM63)),#REF!,111,FALSE)</f>
        <v>#REF!</v>
      </c>
      <c r="AN63" s="115" t="e">
        <f ca="1">VLOOKUP(OFFSET(AN63,,1-COLUMN(AN63)),#REF!,118,FALSE)</f>
        <v>#REF!</v>
      </c>
      <c r="AO63" s="116" t="e">
        <f ca="1">VLOOKUP(OFFSET(AO63,,1-COLUMN(AO63)),#REF!,117,FALSE)</f>
        <v>#REF!</v>
      </c>
      <c r="AP63" s="115" t="e">
        <f ca="1">VLOOKUP(OFFSET(AP63,,1-COLUMN(AP63)),#REF!,124,FALSE)</f>
        <v>#REF!</v>
      </c>
      <c r="AQ63" s="116" t="e">
        <f ca="1">VLOOKUP(OFFSET(AQ63,,1-COLUMN(AQ63)),#REF!,123,FALSE)</f>
        <v>#REF!</v>
      </c>
      <c r="AR63" s="121" t="e">
        <f ca="1">VLOOKUP(OFFSET(AR63,,1-COLUMN(AR63)),#REF!,137,FALSE)</f>
        <v>#REF!</v>
      </c>
      <c r="AS63" s="181" t="e">
        <f t="shared" si="1"/>
        <v>#REF!</v>
      </c>
      <c r="AT63" s="146" t="e">
        <f ca="1">VLOOKUP(OFFSET(AT63,,1-COLUMN(AT63)),#REF!,141,FALSE)</f>
        <v>#REF!</v>
      </c>
      <c r="AU63" s="145" t="e">
        <f ca="1">VLOOKUP(OFFSET(AU63,,1-COLUMN(AU63)),#REF!,145,FALSE)</f>
        <v>#REF!</v>
      </c>
      <c r="AV63" s="145" t="e">
        <f ca="1">VLOOKUP(OFFSET(AV63,,1-COLUMN(AV63)),#REF!,149,FALSE)</f>
        <v>#REF!</v>
      </c>
      <c r="AW63" s="147" t="e">
        <f t="shared" si="2"/>
        <v>#VALUE!</v>
      </c>
      <c r="AX63" s="126" t="e">
        <f ca="1">VLOOKUP(OFFSET(AX63,,1-COLUMN(AX63)),#REF!,8,FALSE)+VLOOKUP(OFFSET(AX63,,1-COLUMN(AX63)),#REF!,14,FALSE)+VLOOKUP(OFFSET(AX63,,1-COLUMN(AX63)),#REF!,21,FALSE)+VLOOKUP(OFFSET(AX63,,1-COLUMN(AX63)),#REF!,27,FALSE)+VLOOKUP(OFFSET(AX63,,1-COLUMN(AX63)),#REF!,73,FALSE)+VLOOKUP(OFFSET(AX63,,1-COLUMN(AX63)),#REF!,79,FALSE)+VLOOKUP(OFFSET(AX63,,1-COLUMN(AX63)),#REF!,125,FALSE)+VLOOKUP(OFFSET(AX63,,1-COLUMN(AX63)),#REF!,131,FALSE)+VLOOKUP(OFFSET(AX63,,1-COLUMN(AX63)),#REF!,138,FALSE)+VLOOKUP(OFFSET(AX63,,1-COLUMN(AX63)),#REF!,142,FALSE)+VLOOKUP(OFFSET(AX63,,1-COLUMN(AX63)),#REF!,146,FALSE)+VLOOKUP(OFFSET(AX63,,1-COLUMN(AX63)),#REF!,150,FALSE)</f>
        <v>#REF!</v>
      </c>
      <c r="AY63" s="148" t="e">
        <f t="shared" si="3"/>
        <v>#REF!</v>
      </c>
    </row>
    <row r="64" spans="1:51" s="1" customFormat="1" ht="12.75" hidden="1">
      <c r="A64" s="162" t="e">
        <f>#REF!</f>
        <v>#REF!</v>
      </c>
      <c r="B64" s="163" t="e">
        <f>#REF!</f>
        <v>#REF!</v>
      </c>
      <c r="C64" s="119" t="e">
        <f ca="1">VLOOKUP(OFFSET(C64,,1-COLUMN(C64)),#REF!,7,FALSE)</f>
        <v>#REF!</v>
      </c>
      <c r="D64" s="116" t="e">
        <f ca="1">VLOOKUP(OFFSET(D64,,1-COLUMN(D64)),#REF!,6,FALSE)</f>
        <v>#REF!</v>
      </c>
      <c r="E64" s="115" t="e">
        <f ca="1">VLOOKUP(OFFSET(E64,,1-COLUMN(E64)),#REF!,13,FALSE)</f>
        <v>#REF!</v>
      </c>
      <c r="F64" s="116" t="e">
        <f ca="1">VLOOKUP(OFFSET(F64,,1-COLUMN(F64)),#REF!,12,FALSE)</f>
        <v>#REF!</v>
      </c>
      <c r="G64" s="115" t="e">
        <f ca="1">VLOOKUP(OFFSET(G64,,1-COLUMN(G64)),#REF!,26,FALSE)</f>
        <v>#REF!</v>
      </c>
      <c r="H64" s="116" t="e">
        <f ca="1">VLOOKUP(OFFSET(H64,,1-COLUMN(H64)),#REF!,25,FALSE)</f>
        <v>#REF!</v>
      </c>
      <c r="I64" s="115" t="e">
        <f ca="1">VLOOKUP(OFFSET(I64,,1-COLUMN(I64)),#REF!,78,FALSE)</f>
        <v>#REF!</v>
      </c>
      <c r="J64" s="116" t="e">
        <f ca="1">VLOOKUP(OFFSET(J64,,1-COLUMN(J64)),#REF!,77,FALSE)</f>
        <v>#REF!</v>
      </c>
      <c r="K64" s="115" t="e">
        <f ca="1">VLOOKUP(OFFSET(K64,,1-COLUMN(K64)),#REF!,130,FALSE)</f>
        <v>#REF!</v>
      </c>
      <c r="L64" s="116" t="e">
        <f ca="1">VLOOKUP(OFFSET(L64,,1-COLUMN(L64)),#REF!,129,FALSE)</f>
        <v>#REF!</v>
      </c>
      <c r="M64" s="144" t="e">
        <f t="shared" si="0"/>
        <v>#REF!</v>
      </c>
      <c r="N64" s="119" t="e">
        <f ca="1">VLOOKUP(OFFSET(N64,,1-COLUMN(N64)),#REF!,20,FALSE)</f>
        <v>#REF!</v>
      </c>
      <c r="O64" s="116" t="e">
        <f ca="1">VLOOKUP(OFFSET(O64,,1-COLUMN(O64)),#REF!,19,FALSE)</f>
        <v>#REF!</v>
      </c>
      <c r="P64" s="115" t="e">
        <f ca="1">VLOOKUP(OFFSET(P64,,1-COLUMN(P64)),#REF!,36,FALSE)</f>
        <v>#REF!</v>
      </c>
      <c r="Q64" s="116" t="e">
        <f ca="1">VLOOKUP(OFFSET(Q64,,1-COLUMN(Q64)),#REF!,35,FALSE)</f>
        <v>#REF!</v>
      </c>
      <c r="R64" s="115" t="e">
        <f ca="1">VLOOKUP(OFFSET(R64,,1-COLUMN(R64)),#REF!,42,FALSE)</f>
        <v>#REF!</v>
      </c>
      <c r="S64" s="116" t="e">
        <f ca="1">VLOOKUP(OFFSET(S64,,1-COLUMN(S64)),#REF!,41,FALSE)</f>
        <v>#REF!</v>
      </c>
      <c r="T64" s="115" t="e">
        <f ca="1">VLOOKUP(OFFSET(T64,,1-COLUMN(T64)),#REF!,48,FALSE)</f>
        <v>#REF!</v>
      </c>
      <c r="U64" s="116" t="e">
        <f ca="1">VLOOKUP(OFFSET(U64,,1-COLUMN(U64)),#REF!,47,FALSE)</f>
        <v>#REF!</v>
      </c>
      <c r="V64" s="115" t="e">
        <f ca="1">VLOOKUP(OFFSET(V64,,1-COLUMN(V64)),#REF!,54,FALSE)</f>
        <v>#REF!</v>
      </c>
      <c r="W64" s="116" t="e">
        <f ca="1">VLOOKUP(OFFSET(W64,,1-COLUMN(W64)),#REF!,53,FALSE)</f>
        <v>#REF!</v>
      </c>
      <c r="X64" s="115" t="e">
        <f ca="1">VLOOKUP(OFFSET(X64,,1-COLUMN(X64)),#REF!,60,FALSE)</f>
        <v>#REF!</v>
      </c>
      <c r="Y64" s="116" t="e">
        <f ca="1">VLOOKUP(OFFSET(Y64,,1-COLUMN(Y64)),#REF!,59,FALSE)</f>
        <v>#REF!</v>
      </c>
      <c r="Z64" s="115" t="e">
        <f ca="1">VLOOKUP(OFFSET(Z64,,1-COLUMN(Z64)),#REF!,66,FALSE)</f>
        <v>#REF!</v>
      </c>
      <c r="AA64" s="116" t="e">
        <f ca="1">VLOOKUP(OFFSET(AA64,,1-COLUMN(AA64)),#REF!,65,FALSE)</f>
        <v>#REF!</v>
      </c>
      <c r="AB64" s="115" t="e">
        <f ca="1">VLOOKUP(OFFSET(AB64,,1-COLUMN(AB64)),#REF!,72,FALSE)</f>
        <v>#REF!</v>
      </c>
      <c r="AC64" s="116" t="e">
        <f ca="1">VLOOKUP(OFFSET(AC64,,1-COLUMN(AC64)),#REF!,71,FALSE)</f>
        <v>#REF!</v>
      </c>
      <c r="AD64" s="115" t="e">
        <f ca="1">VLOOKUP(OFFSET(AD64,,1-COLUMN(AD64)),#REF!,88,FALSE)</f>
        <v>#REF!</v>
      </c>
      <c r="AE64" s="116" t="e">
        <f ca="1">VLOOKUP(OFFSET(AE64,,1-COLUMN(AE64)),#REF!,87,FALSE)</f>
        <v>#REF!</v>
      </c>
      <c r="AF64" s="115" t="e">
        <f ca="1">VLOOKUP(OFFSET(AF64,,1-COLUMN(AF64)),#REF!,94,FALSE)</f>
        <v>#REF!</v>
      </c>
      <c r="AG64" s="116" t="e">
        <f ca="1">VLOOKUP(OFFSET(AG64,,1-COLUMN(AG64)),#REF!,93,FALSE)</f>
        <v>#REF!</v>
      </c>
      <c r="AH64" s="115" t="e">
        <f ca="1">VLOOKUP(OFFSET(AH64,,1-COLUMN(AH64)),#REF!,100,FALSE)</f>
        <v>#REF!</v>
      </c>
      <c r="AI64" s="116" t="e">
        <f ca="1">VLOOKUP(OFFSET(AI64,,1-COLUMN(AI64)),#REF!,99,FALSE)</f>
        <v>#REF!</v>
      </c>
      <c r="AJ64" s="115" t="e">
        <f ca="1">VLOOKUP(OFFSET(AJ64,,1-COLUMN(AJ64)),#REF!,106,FALSE)</f>
        <v>#REF!</v>
      </c>
      <c r="AK64" s="116" t="e">
        <f ca="1">VLOOKUP(OFFSET(AK64,,1-COLUMN(AK64)),#REF!,105,FALSE)</f>
        <v>#REF!</v>
      </c>
      <c r="AL64" s="115" t="e">
        <f ca="1">VLOOKUP(OFFSET(AL64,,1-COLUMN(AL64)),#REF!,112,FALSE)</f>
        <v>#REF!</v>
      </c>
      <c r="AM64" s="116" t="e">
        <f ca="1">VLOOKUP(OFFSET(AM64,,1-COLUMN(AM64)),#REF!,111,FALSE)</f>
        <v>#REF!</v>
      </c>
      <c r="AN64" s="115" t="e">
        <f ca="1">VLOOKUP(OFFSET(AN64,,1-COLUMN(AN64)),#REF!,118,FALSE)</f>
        <v>#REF!</v>
      </c>
      <c r="AO64" s="116" t="e">
        <f ca="1">VLOOKUP(OFFSET(AO64,,1-COLUMN(AO64)),#REF!,117,FALSE)</f>
        <v>#REF!</v>
      </c>
      <c r="AP64" s="115" t="e">
        <f ca="1">VLOOKUP(OFFSET(AP64,,1-COLUMN(AP64)),#REF!,124,FALSE)</f>
        <v>#REF!</v>
      </c>
      <c r="AQ64" s="116" t="e">
        <f ca="1">VLOOKUP(OFFSET(AQ64,,1-COLUMN(AQ64)),#REF!,123,FALSE)</f>
        <v>#REF!</v>
      </c>
      <c r="AR64" s="121" t="e">
        <f ca="1">VLOOKUP(OFFSET(AR64,,1-COLUMN(AR64)),#REF!,137,FALSE)</f>
        <v>#REF!</v>
      </c>
      <c r="AS64" s="181" t="e">
        <f t="shared" si="1"/>
        <v>#REF!</v>
      </c>
      <c r="AT64" s="146" t="e">
        <f ca="1">VLOOKUP(OFFSET(AT64,,1-COLUMN(AT64)),#REF!,141,FALSE)</f>
        <v>#REF!</v>
      </c>
      <c r="AU64" s="145" t="e">
        <f ca="1">VLOOKUP(OFFSET(AU64,,1-COLUMN(AU64)),#REF!,145,FALSE)</f>
        <v>#REF!</v>
      </c>
      <c r="AV64" s="145" t="e">
        <f ca="1">VLOOKUP(OFFSET(AV64,,1-COLUMN(AV64)),#REF!,149,FALSE)</f>
        <v>#REF!</v>
      </c>
      <c r="AW64" s="147" t="e">
        <f t="shared" si="2"/>
        <v>#VALUE!</v>
      </c>
      <c r="AX64" s="126" t="e">
        <f ca="1">VLOOKUP(OFFSET(AX64,,1-COLUMN(AX64)),#REF!,8,FALSE)+VLOOKUP(OFFSET(AX64,,1-COLUMN(AX64)),#REF!,14,FALSE)+VLOOKUP(OFFSET(AX64,,1-COLUMN(AX64)),#REF!,21,FALSE)+VLOOKUP(OFFSET(AX64,,1-COLUMN(AX64)),#REF!,27,FALSE)+VLOOKUP(OFFSET(AX64,,1-COLUMN(AX64)),#REF!,73,FALSE)+VLOOKUP(OFFSET(AX64,,1-COLUMN(AX64)),#REF!,79,FALSE)+VLOOKUP(OFFSET(AX64,,1-COLUMN(AX64)),#REF!,125,FALSE)+VLOOKUP(OFFSET(AX64,,1-COLUMN(AX64)),#REF!,131,FALSE)+VLOOKUP(OFFSET(AX64,,1-COLUMN(AX64)),#REF!,138,FALSE)+VLOOKUP(OFFSET(AX64,,1-COLUMN(AX64)),#REF!,142,FALSE)+VLOOKUP(OFFSET(AX64,,1-COLUMN(AX64)),#REF!,146,FALSE)+VLOOKUP(OFFSET(AX64,,1-COLUMN(AX64)),#REF!,150,FALSE)</f>
        <v>#REF!</v>
      </c>
      <c r="AY64" s="148" t="e">
        <f t="shared" si="3"/>
        <v>#REF!</v>
      </c>
    </row>
    <row r="65" spans="1:51" s="1" customFormat="1" ht="12.75" hidden="1">
      <c r="A65" s="162" t="e">
        <f>#REF!</f>
        <v>#REF!</v>
      </c>
      <c r="B65" s="163" t="e">
        <f>#REF!</f>
        <v>#REF!</v>
      </c>
      <c r="C65" s="119" t="e">
        <f ca="1">VLOOKUP(OFFSET(C65,,1-COLUMN(C65)),#REF!,7,FALSE)</f>
        <v>#REF!</v>
      </c>
      <c r="D65" s="116" t="e">
        <f ca="1">VLOOKUP(OFFSET(D65,,1-COLUMN(D65)),#REF!,6,FALSE)</f>
        <v>#REF!</v>
      </c>
      <c r="E65" s="115" t="e">
        <f ca="1">VLOOKUP(OFFSET(E65,,1-COLUMN(E65)),#REF!,13,FALSE)</f>
        <v>#REF!</v>
      </c>
      <c r="F65" s="116" t="e">
        <f ca="1">VLOOKUP(OFFSET(F65,,1-COLUMN(F65)),#REF!,12,FALSE)</f>
        <v>#REF!</v>
      </c>
      <c r="G65" s="115" t="e">
        <f ca="1">VLOOKUP(OFFSET(G65,,1-COLUMN(G65)),#REF!,26,FALSE)</f>
        <v>#REF!</v>
      </c>
      <c r="H65" s="116" t="e">
        <f ca="1">VLOOKUP(OFFSET(H65,,1-COLUMN(H65)),#REF!,25,FALSE)</f>
        <v>#REF!</v>
      </c>
      <c r="I65" s="115" t="e">
        <f ca="1">VLOOKUP(OFFSET(I65,,1-COLUMN(I65)),#REF!,78,FALSE)</f>
        <v>#REF!</v>
      </c>
      <c r="J65" s="116" t="e">
        <f ca="1">VLOOKUP(OFFSET(J65,,1-COLUMN(J65)),#REF!,77,FALSE)</f>
        <v>#REF!</v>
      </c>
      <c r="K65" s="115" t="e">
        <f ca="1">VLOOKUP(OFFSET(K65,,1-COLUMN(K65)),#REF!,130,FALSE)</f>
        <v>#REF!</v>
      </c>
      <c r="L65" s="116" t="e">
        <f ca="1">VLOOKUP(OFFSET(L65,,1-COLUMN(L65)),#REF!,129,FALSE)</f>
        <v>#REF!</v>
      </c>
      <c r="M65" s="144" t="e">
        <f t="shared" si="0"/>
        <v>#REF!</v>
      </c>
      <c r="N65" s="119" t="e">
        <f ca="1">VLOOKUP(OFFSET(N65,,1-COLUMN(N65)),#REF!,20,FALSE)</f>
        <v>#REF!</v>
      </c>
      <c r="O65" s="116" t="e">
        <f ca="1">VLOOKUP(OFFSET(O65,,1-COLUMN(O65)),#REF!,19,FALSE)</f>
        <v>#REF!</v>
      </c>
      <c r="P65" s="115" t="e">
        <f ca="1">VLOOKUP(OFFSET(P65,,1-COLUMN(P65)),#REF!,36,FALSE)</f>
        <v>#REF!</v>
      </c>
      <c r="Q65" s="116" t="e">
        <f ca="1">VLOOKUP(OFFSET(Q65,,1-COLUMN(Q65)),#REF!,35,FALSE)</f>
        <v>#REF!</v>
      </c>
      <c r="R65" s="115" t="e">
        <f ca="1">VLOOKUP(OFFSET(R65,,1-COLUMN(R65)),#REF!,42,FALSE)</f>
        <v>#REF!</v>
      </c>
      <c r="S65" s="116" t="e">
        <f ca="1">VLOOKUP(OFFSET(S65,,1-COLUMN(S65)),#REF!,41,FALSE)</f>
        <v>#REF!</v>
      </c>
      <c r="T65" s="115" t="e">
        <f ca="1">VLOOKUP(OFFSET(T65,,1-COLUMN(T65)),#REF!,48,FALSE)</f>
        <v>#REF!</v>
      </c>
      <c r="U65" s="116" t="e">
        <f ca="1">VLOOKUP(OFFSET(U65,,1-COLUMN(U65)),#REF!,47,FALSE)</f>
        <v>#REF!</v>
      </c>
      <c r="V65" s="115" t="e">
        <f ca="1">VLOOKUP(OFFSET(V65,,1-COLUMN(V65)),#REF!,54,FALSE)</f>
        <v>#REF!</v>
      </c>
      <c r="W65" s="116" t="e">
        <f ca="1">VLOOKUP(OFFSET(W65,,1-COLUMN(W65)),#REF!,53,FALSE)</f>
        <v>#REF!</v>
      </c>
      <c r="X65" s="115" t="e">
        <f ca="1">VLOOKUP(OFFSET(X65,,1-COLUMN(X65)),#REF!,60,FALSE)</f>
        <v>#REF!</v>
      </c>
      <c r="Y65" s="116" t="e">
        <f ca="1">VLOOKUP(OFFSET(Y65,,1-COLUMN(Y65)),#REF!,59,FALSE)</f>
        <v>#REF!</v>
      </c>
      <c r="Z65" s="115" t="e">
        <f ca="1">VLOOKUP(OFFSET(Z65,,1-COLUMN(Z65)),#REF!,66,FALSE)</f>
        <v>#REF!</v>
      </c>
      <c r="AA65" s="116" t="e">
        <f ca="1">VLOOKUP(OFFSET(AA65,,1-COLUMN(AA65)),#REF!,65,FALSE)</f>
        <v>#REF!</v>
      </c>
      <c r="AB65" s="115" t="e">
        <f ca="1">VLOOKUP(OFFSET(AB65,,1-COLUMN(AB65)),#REF!,72,FALSE)</f>
        <v>#REF!</v>
      </c>
      <c r="AC65" s="116" t="e">
        <f ca="1">VLOOKUP(OFFSET(AC65,,1-COLUMN(AC65)),#REF!,71,FALSE)</f>
        <v>#REF!</v>
      </c>
      <c r="AD65" s="115" t="e">
        <f ca="1">VLOOKUP(OFFSET(AD65,,1-COLUMN(AD65)),#REF!,88,FALSE)</f>
        <v>#REF!</v>
      </c>
      <c r="AE65" s="116" t="e">
        <f ca="1">VLOOKUP(OFFSET(AE65,,1-COLUMN(AE65)),#REF!,87,FALSE)</f>
        <v>#REF!</v>
      </c>
      <c r="AF65" s="115" t="e">
        <f ca="1">VLOOKUP(OFFSET(AF65,,1-COLUMN(AF65)),#REF!,94,FALSE)</f>
        <v>#REF!</v>
      </c>
      <c r="AG65" s="116" t="e">
        <f ca="1">VLOOKUP(OFFSET(AG65,,1-COLUMN(AG65)),#REF!,93,FALSE)</f>
        <v>#REF!</v>
      </c>
      <c r="AH65" s="115" t="e">
        <f ca="1">VLOOKUP(OFFSET(AH65,,1-COLUMN(AH65)),#REF!,100,FALSE)</f>
        <v>#REF!</v>
      </c>
      <c r="AI65" s="116" t="e">
        <f ca="1">VLOOKUP(OFFSET(AI65,,1-COLUMN(AI65)),#REF!,99,FALSE)</f>
        <v>#REF!</v>
      </c>
      <c r="AJ65" s="115" t="e">
        <f ca="1">VLOOKUP(OFFSET(AJ65,,1-COLUMN(AJ65)),#REF!,106,FALSE)</f>
        <v>#REF!</v>
      </c>
      <c r="AK65" s="116" t="e">
        <f ca="1">VLOOKUP(OFFSET(AK65,,1-COLUMN(AK65)),#REF!,105,FALSE)</f>
        <v>#REF!</v>
      </c>
      <c r="AL65" s="115" t="e">
        <f ca="1">VLOOKUP(OFFSET(AL65,,1-COLUMN(AL65)),#REF!,112,FALSE)</f>
        <v>#REF!</v>
      </c>
      <c r="AM65" s="116" t="e">
        <f ca="1">VLOOKUP(OFFSET(AM65,,1-COLUMN(AM65)),#REF!,111,FALSE)</f>
        <v>#REF!</v>
      </c>
      <c r="AN65" s="115" t="e">
        <f ca="1">VLOOKUP(OFFSET(AN65,,1-COLUMN(AN65)),#REF!,118,FALSE)</f>
        <v>#REF!</v>
      </c>
      <c r="AO65" s="116" t="e">
        <f ca="1">VLOOKUP(OFFSET(AO65,,1-COLUMN(AO65)),#REF!,117,FALSE)</f>
        <v>#REF!</v>
      </c>
      <c r="AP65" s="115" t="e">
        <f ca="1">VLOOKUP(OFFSET(AP65,,1-COLUMN(AP65)),#REF!,124,FALSE)</f>
        <v>#REF!</v>
      </c>
      <c r="AQ65" s="116" t="e">
        <f ca="1">VLOOKUP(OFFSET(AQ65,,1-COLUMN(AQ65)),#REF!,123,FALSE)</f>
        <v>#REF!</v>
      </c>
      <c r="AR65" s="121" t="e">
        <f ca="1">VLOOKUP(OFFSET(AR65,,1-COLUMN(AR65)),#REF!,137,FALSE)</f>
        <v>#REF!</v>
      </c>
      <c r="AS65" s="181" t="e">
        <f t="shared" si="1"/>
        <v>#REF!</v>
      </c>
      <c r="AT65" s="146" t="e">
        <f ca="1">VLOOKUP(OFFSET(AT65,,1-COLUMN(AT65)),#REF!,141,FALSE)</f>
        <v>#REF!</v>
      </c>
      <c r="AU65" s="145" t="e">
        <f ca="1">VLOOKUP(OFFSET(AU65,,1-COLUMN(AU65)),#REF!,145,FALSE)</f>
        <v>#REF!</v>
      </c>
      <c r="AV65" s="145" t="e">
        <f ca="1">VLOOKUP(OFFSET(AV65,,1-COLUMN(AV65)),#REF!,149,FALSE)</f>
        <v>#REF!</v>
      </c>
      <c r="AW65" s="147" t="e">
        <f t="shared" si="2"/>
        <v>#VALUE!</v>
      </c>
      <c r="AX65" s="126" t="e">
        <f ca="1">VLOOKUP(OFFSET(AX65,,1-COLUMN(AX65)),#REF!,8,FALSE)+VLOOKUP(OFFSET(AX65,,1-COLUMN(AX65)),#REF!,14,FALSE)+VLOOKUP(OFFSET(AX65,,1-COLUMN(AX65)),#REF!,21,FALSE)+VLOOKUP(OFFSET(AX65,,1-COLUMN(AX65)),#REF!,27,FALSE)+VLOOKUP(OFFSET(AX65,,1-COLUMN(AX65)),#REF!,73,FALSE)+VLOOKUP(OFFSET(AX65,,1-COLUMN(AX65)),#REF!,79,FALSE)+VLOOKUP(OFFSET(AX65,,1-COLUMN(AX65)),#REF!,125,FALSE)+VLOOKUP(OFFSET(AX65,,1-COLUMN(AX65)),#REF!,131,FALSE)+VLOOKUP(OFFSET(AX65,,1-COLUMN(AX65)),#REF!,138,FALSE)+VLOOKUP(OFFSET(AX65,,1-COLUMN(AX65)),#REF!,142,FALSE)+VLOOKUP(OFFSET(AX65,,1-COLUMN(AX65)),#REF!,146,FALSE)+VLOOKUP(OFFSET(AX65,,1-COLUMN(AX65)),#REF!,150,FALSE)</f>
        <v>#REF!</v>
      </c>
      <c r="AY65" s="148" t="e">
        <f t="shared" si="3"/>
        <v>#REF!</v>
      </c>
    </row>
    <row r="66" spans="1:51" s="1" customFormat="1" ht="12.75" hidden="1">
      <c r="A66" s="162" t="e">
        <f>#REF!</f>
        <v>#REF!</v>
      </c>
      <c r="B66" s="163" t="e">
        <f>#REF!</f>
        <v>#REF!</v>
      </c>
      <c r="C66" s="119" t="e">
        <f ca="1">VLOOKUP(OFFSET(C66,,1-COLUMN(C66)),#REF!,7,FALSE)</f>
        <v>#REF!</v>
      </c>
      <c r="D66" s="116" t="e">
        <f ca="1">VLOOKUP(OFFSET(D66,,1-COLUMN(D66)),#REF!,6,FALSE)</f>
        <v>#REF!</v>
      </c>
      <c r="E66" s="115" t="e">
        <f ca="1">VLOOKUP(OFFSET(E66,,1-COLUMN(E66)),#REF!,13,FALSE)</f>
        <v>#REF!</v>
      </c>
      <c r="F66" s="116" t="e">
        <f ca="1">VLOOKUP(OFFSET(F66,,1-COLUMN(F66)),#REF!,12,FALSE)</f>
        <v>#REF!</v>
      </c>
      <c r="G66" s="115" t="e">
        <f ca="1">VLOOKUP(OFFSET(G66,,1-COLUMN(G66)),#REF!,26,FALSE)</f>
        <v>#REF!</v>
      </c>
      <c r="H66" s="116" t="e">
        <f ca="1">VLOOKUP(OFFSET(H66,,1-COLUMN(H66)),#REF!,25,FALSE)</f>
        <v>#REF!</v>
      </c>
      <c r="I66" s="115" t="e">
        <f ca="1">VLOOKUP(OFFSET(I66,,1-COLUMN(I66)),#REF!,78,FALSE)</f>
        <v>#REF!</v>
      </c>
      <c r="J66" s="116" t="e">
        <f ca="1">VLOOKUP(OFFSET(J66,,1-COLUMN(J66)),#REF!,77,FALSE)</f>
        <v>#REF!</v>
      </c>
      <c r="K66" s="115" t="e">
        <f ca="1">VLOOKUP(OFFSET(K66,,1-COLUMN(K66)),#REF!,130,FALSE)</f>
        <v>#REF!</v>
      </c>
      <c r="L66" s="116" t="e">
        <f ca="1">VLOOKUP(OFFSET(L66,,1-COLUMN(L66)),#REF!,129,FALSE)</f>
        <v>#REF!</v>
      </c>
      <c r="M66" s="144" t="e">
        <f t="shared" si="0"/>
        <v>#REF!</v>
      </c>
      <c r="N66" s="119" t="e">
        <f ca="1">VLOOKUP(OFFSET(N66,,1-COLUMN(N66)),#REF!,20,FALSE)</f>
        <v>#REF!</v>
      </c>
      <c r="O66" s="116" t="e">
        <f ca="1">VLOOKUP(OFFSET(O66,,1-COLUMN(O66)),#REF!,19,FALSE)</f>
        <v>#REF!</v>
      </c>
      <c r="P66" s="115" t="e">
        <f ca="1">VLOOKUP(OFFSET(P66,,1-COLUMN(P66)),#REF!,36,FALSE)</f>
        <v>#REF!</v>
      </c>
      <c r="Q66" s="116" t="e">
        <f ca="1">VLOOKUP(OFFSET(Q66,,1-COLUMN(Q66)),#REF!,35,FALSE)</f>
        <v>#REF!</v>
      </c>
      <c r="R66" s="115" t="e">
        <f ca="1">VLOOKUP(OFFSET(R66,,1-COLUMN(R66)),#REF!,42,FALSE)</f>
        <v>#REF!</v>
      </c>
      <c r="S66" s="116" t="e">
        <f ca="1">VLOOKUP(OFFSET(S66,,1-COLUMN(S66)),#REF!,41,FALSE)</f>
        <v>#REF!</v>
      </c>
      <c r="T66" s="115" t="e">
        <f ca="1">VLOOKUP(OFFSET(T66,,1-COLUMN(T66)),#REF!,48,FALSE)</f>
        <v>#REF!</v>
      </c>
      <c r="U66" s="116" t="e">
        <f ca="1">VLOOKUP(OFFSET(U66,,1-COLUMN(U66)),#REF!,47,FALSE)</f>
        <v>#REF!</v>
      </c>
      <c r="V66" s="115" t="e">
        <f ca="1">VLOOKUP(OFFSET(V66,,1-COLUMN(V66)),#REF!,54,FALSE)</f>
        <v>#REF!</v>
      </c>
      <c r="W66" s="116" t="e">
        <f ca="1">VLOOKUP(OFFSET(W66,,1-COLUMN(W66)),#REF!,53,FALSE)</f>
        <v>#REF!</v>
      </c>
      <c r="X66" s="115" t="e">
        <f ca="1">VLOOKUP(OFFSET(X66,,1-COLUMN(X66)),#REF!,60,FALSE)</f>
        <v>#REF!</v>
      </c>
      <c r="Y66" s="116" t="e">
        <f ca="1">VLOOKUP(OFFSET(Y66,,1-COLUMN(Y66)),#REF!,59,FALSE)</f>
        <v>#REF!</v>
      </c>
      <c r="Z66" s="115" t="e">
        <f ca="1">VLOOKUP(OFFSET(Z66,,1-COLUMN(Z66)),#REF!,66,FALSE)</f>
        <v>#REF!</v>
      </c>
      <c r="AA66" s="116" t="e">
        <f ca="1">VLOOKUP(OFFSET(AA66,,1-COLUMN(AA66)),#REF!,65,FALSE)</f>
        <v>#REF!</v>
      </c>
      <c r="AB66" s="115" t="e">
        <f ca="1">VLOOKUP(OFFSET(AB66,,1-COLUMN(AB66)),#REF!,72,FALSE)</f>
        <v>#REF!</v>
      </c>
      <c r="AC66" s="116" t="e">
        <f ca="1">VLOOKUP(OFFSET(AC66,,1-COLUMN(AC66)),#REF!,71,FALSE)</f>
        <v>#REF!</v>
      </c>
      <c r="AD66" s="115" t="e">
        <f ca="1">VLOOKUP(OFFSET(AD66,,1-COLUMN(AD66)),#REF!,88,FALSE)</f>
        <v>#REF!</v>
      </c>
      <c r="AE66" s="116" t="e">
        <f ca="1">VLOOKUP(OFFSET(AE66,,1-COLUMN(AE66)),#REF!,87,FALSE)</f>
        <v>#REF!</v>
      </c>
      <c r="AF66" s="115" t="e">
        <f ca="1">VLOOKUP(OFFSET(AF66,,1-COLUMN(AF66)),#REF!,94,FALSE)</f>
        <v>#REF!</v>
      </c>
      <c r="AG66" s="116" t="e">
        <f ca="1">VLOOKUP(OFFSET(AG66,,1-COLUMN(AG66)),#REF!,93,FALSE)</f>
        <v>#REF!</v>
      </c>
      <c r="AH66" s="115" t="e">
        <f ca="1">VLOOKUP(OFFSET(AH66,,1-COLUMN(AH66)),#REF!,100,FALSE)</f>
        <v>#REF!</v>
      </c>
      <c r="AI66" s="116" t="e">
        <f ca="1">VLOOKUP(OFFSET(AI66,,1-COLUMN(AI66)),#REF!,99,FALSE)</f>
        <v>#REF!</v>
      </c>
      <c r="AJ66" s="115" t="e">
        <f ca="1">VLOOKUP(OFFSET(AJ66,,1-COLUMN(AJ66)),#REF!,106,FALSE)</f>
        <v>#REF!</v>
      </c>
      <c r="AK66" s="116" t="e">
        <f ca="1">VLOOKUP(OFFSET(AK66,,1-COLUMN(AK66)),#REF!,105,FALSE)</f>
        <v>#REF!</v>
      </c>
      <c r="AL66" s="115" t="e">
        <f ca="1">VLOOKUP(OFFSET(AL66,,1-COLUMN(AL66)),#REF!,112,FALSE)</f>
        <v>#REF!</v>
      </c>
      <c r="AM66" s="116" t="e">
        <f ca="1">VLOOKUP(OFFSET(AM66,,1-COLUMN(AM66)),#REF!,111,FALSE)</f>
        <v>#REF!</v>
      </c>
      <c r="AN66" s="115" t="e">
        <f ca="1">VLOOKUP(OFFSET(AN66,,1-COLUMN(AN66)),#REF!,118,FALSE)</f>
        <v>#REF!</v>
      </c>
      <c r="AO66" s="116" t="e">
        <f ca="1">VLOOKUP(OFFSET(AO66,,1-COLUMN(AO66)),#REF!,117,FALSE)</f>
        <v>#REF!</v>
      </c>
      <c r="AP66" s="115" t="e">
        <f ca="1">VLOOKUP(OFFSET(AP66,,1-COLUMN(AP66)),#REF!,124,FALSE)</f>
        <v>#REF!</v>
      </c>
      <c r="AQ66" s="116" t="e">
        <f ca="1">VLOOKUP(OFFSET(AQ66,,1-COLUMN(AQ66)),#REF!,123,FALSE)</f>
        <v>#REF!</v>
      </c>
      <c r="AR66" s="121" t="e">
        <f ca="1">VLOOKUP(OFFSET(AR66,,1-COLUMN(AR66)),#REF!,137,FALSE)</f>
        <v>#REF!</v>
      </c>
      <c r="AS66" s="181" t="e">
        <f t="shared" si="1"/>
        <v>#REF!</v>
      </c>
      <c r="AT66" s="146" t="e">
        <f ca="1">VLOOKUP(OFFSET(AT66,,1-COLUMN(AT66)),#REF!,141,FALSE)</f>
        <v>#REF!</v>
      </c>
      <c r="AU66" s="145" t="e">
        <f ca="1">VLOOKUP(OFFSET(AU66,,1-COLUMN(AU66)),#REF!,145,FALSE)</f>
        <v>#REF!</v>
      </c>
      <c r="AV66" s="145" t="e">
        <f ca="1">VLOOKUP(OFFSET(AV66,,1-COLUMN(AV66)),#REF!,149,FALSE)</f>
        <v>#REF!</v>
      </c>
      <c r="AW66" s="147" t="e">
        <f t="shared" si="2"/>
        <v>#VALUE!</v>
      </c>
      <c r="AX66" s="126" t="e">
        <f ca="1">VLOOKUP(OFFSET(AX66,,1-COLUMN(AX66)),#REF!,8,FALSE)+VLOOKUP(OFFSET(AX66,,1-COLUMN(AX66)),#REF!,14,FALSE)+VLOOKUP(OFFSET(AX66,,1-COLUMN(AX66)),#REF!,21,FALSE)+VLOOKUP(OFFSET(AX66,,1-COLUMN(AX66)),#REF!,27,FALSE)+VLOOKUP(OFFSET(AX66,,1-COLUMN(AX66)),#REF!,73,FALSE)+VLOOKUP(OFFSET(AX66,,1-COLUMN(AX66)),#REF!,79,FALSE)+VLOOKUP(OFFSET(AX66,,1-COLUMN(AX66)),#REF!,125,FALSE)+VLOOKUP(OFFSET(AX66,,1-COLUMN(AX66)),#REF!,131,FALSE)+VLOOKUP(OFFSET(AX66,,1-COLUMN(AX66)),#REF!,138,FALSE)+VLOOKUP(OFFSET(AX66,,1-COLUMN(AX66)),#REF!,142,FALSE)+VLOOKUP(OFFSET(AX66,,1-COLUMN(AX66)),#REF!,146,FALSE)+VLOOKUP(OFFSET(AX66,,1-COLUMN(AX66)),#REF!,150,FALSE)</f>
        <v>#REF!</v>
      </c>
      <c r="AY66" s="148" t="e">
        <f t="shared" si="3"/>
        <v>#REF!</v>
      </c>
    </row>
    <row r="67" spans="1:51" s="1" customFormat="1" ht="12.75" hidden="1">
      <c r="A67" s="162" t="e">
        <f>#REF!</f>
        <v>#REF!</v>
      </c>
      <c r="B67" s="163" t="e">
        <f>#REF!</f>
        <v>#REF!</v>
      </c>
      <c r="C67" s="119" t="e">
        <f ca="1">VLOOKUP(OFFSET(C67,,1-COLUMN(C67)),#REF!,7,FALSE)</f>
        <v>#REF!</v>
      </c>
      <c r="D67" s="116" t="e">
        <f ca="1">VLOOKUP(OFFSET(D67,,1-COLUMN(D67)),#REF!,6,FALSE)</f>
        <v>#REF!</v>
      </c>
      <c r="E67" s="115" t="e">
        <f ca="1">VLOOKUP(OFFSET(E67,,1-COLUMN(E67)),#REF!,13,FALSE)</f>
        <v>#REF!</v>
      </c>
      <c r="F67" s="116" t="e">
        <f ca="1">VLOOKUP(OFFSET(F67,,1-COLUMN(F67)),#REF!,12,FALSE)</f>
        <v>#REF!</v>
      </c>
      <c r="G67" s="115" t="e">
        <f ca="1">VLOOKUP(OFFSET(G67,,1-COLUMN(G67)),#REF!,26,FALSE)</f>
        <v>#REF!</v>
      </c>
      <c r="H67" s="116" t="e">
        <f ca="1">VLOOKUP(OFFSET(H67,,1-COLUMN(H67)),#REF!,25,FALSE)</f>
        <v>#REF!</v>
      </c>
      <c r="I67" s="115" t="e">
        <f ca="1">VLOOKUP(OFFSET(I67,,1-COLUMN(I67)),#REF!,78,FALSE)</f>
        <v>#REF!</v>
      </c>
      <c r="J67" s="116" t="e">
        <f ca="1">VLOOKUP(OFFSET(J67,,1-COLUMN(J67)),#REF!,77,FALSE)</f>
        <v>#REF!</v>
      </c>
      <c r="K67" s="115" t="e">
        <f ca="1">VLOOKUP(OFFSET(K67,,1-COLUMN(K67)),#REF!,130,FALSE)</f>
        <v>#REF!</v>
      </c>
      <c r="L67" s="116" t="e">
        <f ca="1">VLOOKUP(OFFSET(L67,,1-COLUMN(L67)),#REF!,129,FALSE)</f>
        <v>#REF!</v>
      </c>
      <c r="M67" s="144" t="e">
        <f t="shared" si="0"/>
        <v>#REF!</v>
      </c>
      <c r="N67" s="119" t="e">
        <f ca="1">VLOOKUP(OFFSET(N67,,1-COLUMN(N67)),#REF!,20,FALSE)</f>
        <v>#REF!</v>
      </c>
      <c r="O67" s="116" t="e">
        <f ca="1">VLOOKUP(OFFSET(O67,,1-COLUMN(O67)),#REF!,19,FALSE)</f>
        <v>#REF!</v>
      </c>
      <c r="P67" s="115" t="e">
        <f ca="1">VLOOKUP(OFFSET(P67,,1-COLUMN(P67)),#REF!,36,FALSE)</f>
        <v>#REF!</v>
      </c>
      <c r="Q67" s="116" t="e">
        <f ca="1">VLOOKUP(OFFSET(Q67,,1-COLUMN(Q67)),#REF!,35,FALSE)</f>
        <v>#REF!</v>
      </c>
      <c r="R67" s="115" t="e">
        <f ca="1">VLOOKUP(OFFSET(R67,,1-COLUMN(R67)),#REF!,42,FALSE)</f>
        <v>#REF!</v>
      </c>
      <c r="S67" s="116" t="e">
        <f ca="1">VLOOKUP(OFFSET(S67,,1-COLUMN(S67)),#REF!,41,FALSE)</f>
        <v>#REF!</v>
      </c>
      <c r="T67" s="115" t="e">
        <f ca="1">VLOOKUP(OFFSET(T67,,1-COLUMN(T67)),#REF!,48,FALSE)</f>
        <v>#REF!</v>
      </c>
      <c r="U67" s="116" t="e">
        <f ca="1">VLOOKUP(OFFSET(U67,,1-COLUMN(U67)),#REF!,47,FALSE)</f>
        <v>#REF!</v>
      </c>
      <c r="V67" s="115" t="e">
        <f ca="1">VLOOKUP(OFFSET(V67,,1-COLUMN(V67)),#REF!,54,FALSE)</f>
        <v>#REF!</v>
      </c>
      <c r="W67" s="116" t="e">
        <f ca="1">VLOOKUP(OFFSET(W67,,1-COLUMN(W67)),#REF!,53,FALSE)</f>
        <v>#REF!</v>
      </c>
      <c r="X67" s="115" t="e">
        <f ca="1">VLOOKUP(OFFSET(X67,,1-COLUMN(X67)),#REF!,60,FALSE)</f>
        <v>#REF!</v>
      </c>
      <c r="Y67" s="116" t="e">
        <f ca="1">VLOOKUP(OFFSET(Y67,,1-COLUMN(Y67)),#REF!,59,FALSE)</f>
        <v>#REF!</v>
      </c>
      <c r="Z67" s="115" t="e">
        <f ca="1">VLOOKUP(OFFSET(Z67,,1-COLUMN(Z67)),#REF!,66,FALSE)</f>
        <v>#REF!</v>
      </c>
      <c r="AA67" s="116" t="e">
        <f ca="1">VLOOKUP(OFFSET(AA67,,1-COLUMN(AA67)),#REF!,65,FALSE)</f>
        <v>#REF!</v>
      </c>
      <c r="AB67" s="115" t="e">
        <f ca="1">VLOOKUP(OFFSET(AB67,,1-COLUMN(AB67)),#REF!,72,FALSE)</f>
        <v>#REF!</v>
      </c>
      <c r="AC67" s="116" t="e">
        <f ca="1">VLOOKUP(OFFSET(AC67,,1-COLUMN(AC67)),#REF!,71,FALSE)</f>
        <v>#REF!</v>
      </c>
      <c r="AD67" s="115" t="e">
        <f ca="1">VLOOKUP(OFFSET(AD67,,1-COLUMN(AD67)),#REF!,88,FALSE)</f>
        <v>#REF!</v>
      </c>
      <c r="AE67" s="116" t="e">
        <f ca="1">VLOOKUP(OFFSET(AE67,,1-COLUMN(AE67)),#REF!,87,FALSE)</f>
        <v>#REF!</v>
      </c>
      <c r="AF67" s="115" t="e">
        <f ca="1">VLOOKUP(OFFSET(AF67,,1-COLUMN(AF67)),#REF!,94,FALSE)</f>
        <v>#REF!</v>
      </c>
      <c r="AG67" s="116" t="e">
        <f ca="1">VLOOKUP(OFFSET(AG67,,1-COLUMN(AG67)),#REF!,93,FALSE)</f>
        <v>#REF!</v>
      </c>
      <c r="AH67" s="115" t="e">
        <f ca="1">VLOOKUP(OFFSET(AH67,,1-COLUMN(AH67)),#REF!,100,FALSE)</f>
        <v>#REF!</v>
      </c>
      <c r="AI67" s="116" t="e">
        <f ca="1">VLOOKUP(OFFSET(AI67,,1-COLUMN(AI67)),#REF!,99,FALSE)</f>
        <v>#REF!</v>
      </c>
      <c r="AJ67" s="115" t="e">
        <f ca="1">VLOOKUP(OFFSET(AJ67,,1-COLUMN(AJ67)),#REF!,106,FALSE)</f>
        <v>#REF!</v>
      </c>
      <c r="AK67" s="116" t="e">
        <f ca="1">VLOOKUP(OFFSET(AK67,,1-COLUMN(AK67)),#REF!,105,FALSE)</f>
        <v>#REF!</v>
      </c>
      <c r="AL67" s="115" t="e">
        <f ca="1">VLOOKUP(OFFSET(AL67,,1-COLUMN(AL67)),#REF!,112,FALSE)</f>
        <v>#REF!</v>
      </c>
      <c r="AM67" s="116" t="e">
        <f ca="1">VLOOKUP(OFFSET(AM67,,1-COLUMN(AM67)),#REF!,111,FALSE)</f>
        <v>#REF!</v>
      </c>
      <c r="AN67" s="115" t="e">
        <f ca="1">VLOOKUP(OFFSET(AN67,,1-COLUMN(AN67)),#REF!,118,FALSE)</f>
        <v>#REF!</v>
      </c>
      <c r="AO67" s="116" t="e">
        <f ca="1">VLOOKUP(OFFSET(AO67,,1-COLUMN(AO67)),#REF!,117,FALSE)</f>
        <v>#REF!</v>
      </c>
      <c r="AP67" s="115" t="e">
        <f ca="1">VLOOKUP(OFFSET(AP67,,1-COLUMN(AP67)),#REF!,124,FALSE)</f>
        <v>#REF!</v>
      </c>
      <c r="AQ67" s="116" t="e">
        <f ca="1">VLOOKUP(OFFSET(AQ67,,1-COLUMN(AQ67)),#REF!,123,FALSE)</f>
        <v>#REF!</v>
      </c>
      <c r="AR67" s="121" t="e">
        <f ca="1">VLOOKUP(OFFSET(AR67,,1-COLUMN(AR67)),#REF!,137,FALSE)</f>
        <v>#REF!</v>
      </c>
      <c r="AS67" s="181" t="e">
        <f t="shared" si="1"/>
        <v>#REF!</v>
      </c>
      <c r="AT67" s="146" t="e">
        <f ca="1">VLOOKUP(OFFSET(AT67,,1-COLUMN(AT67)),#REF!,141,FALSE)</f>
        <v>#REF!</v>
      </c>
      <c r="AU67" s="187" t="e">
        <f ca="1">VLOOKUP(OFFSET(AU67,,1-COLUMN(AU67)),#REF!,145,FALSE)</f>
        <v>#REF!</v>
      </c>
      <c r="AV67" s="187" t="e">
        <f ca="1">VLOOKUP(OFFSET(AV67,,1-COLUMN(AV67)),#REF!,149,FALSE)</f>
        <v>#REF!</v>
      </c>
      <c r="AW67" s="147" t="e">
        <f t="shared" si="2"/>
        <v>#VALUE!</v>
      </c>
      <c r="AX67" s="126" t="e">
        <f ca="1">VLOOKUP(OFFSET(AX67,,1-COLUMN(AX67)),#REF!,8,FALSE)+VLOOKUP(OFFSET(AX67,,1-COLUMN(AX67)),#REF!,14,FALSE)+VLOOKUP(OFFSET(AX67,,1-COLUMN(AX67)),#REF!,21,FALSE)+VLOOKUP(OFFSET(AX67,,1-COLUMN(AX67)),#REF!,27,FALSE)+VLOOKUP(OFFSET(AX67,,1-COLUMN(AX67)),#REF!,73,FALSE)+VLOOKUP(OFFSET(AX67,,1-COLUMN(AX67)),#REF!,79,FALSE)+VLOOKUP(OFFSET(AX67,,1-COLUMN(AX67)),#REF!,125,FALSE)+VLOOKUP(OFFSET(AX67,,1-COLUMN(AX67)),#REF!,131,FALSE)+VLOOKUP(OFFSET(AX67,,1-COLUMN(AX67)),#REF!,138,FALSE)+VLOOKUP(OFFSET(AX67,,1-COLUMN(AX67)),#REF!,142,FALSE)+VLOOKUP(OFFSET(AX67,,1-COLUMN(AX67)),#REF!,146,FALSE)+VLOOKUP(OFFSET(AX67,,1-COLUMN(AX67)),#REF!,150,FALSE)</f>
        <v>#REF!</v>
      </c>
      <c r="AY67" s="148" t="e">
        <f t="shared" si="3"/>
        <v>#REF!</v>
      </c>
    </row>
    <row r="68" spans="47:48" ht="12.75">
      <c r="AU68" s="1"/>
      <c r="AV68" s="188"/>
    </row>
    <row r="69" spans="2:48" ht="18">
      <c r="B69" s="13" t="s">
        <v>54</v>
      </c>
      <c r="C69" s="13"/>
      <c r="D69" s="1"/>
      <c r="E69" s="13"/>
      <c r="F69" s="1"/>
      <c r="G69" s="13"/>
      <c r="H69" s="1"/>
      <c r="I69" s="13"/>
      <c r="J69" s="1"/>
      <c r="K69" s="13"/>
      <c r="L69" s="1"/>
      <c r="AU69" s="1"/>
      <c r="AV69" s="1"/>
    </row>
    <row r="71" spans="2:11" ht="18">
      <c r="B71" s="28" t="s">
        <v>17</v>
      </c>
      <c r="C71" s="28"/>
      <c r="E71" s="28"/>
      <c r="G71" s="28"/>
      <c r="I71" s="28"/>
      <c r="K71" s="28"/>
    </row>
  </sheetData>
  <sheetProtection/>
  <mergeCells count="23">
    <mergeCell ref="P5:AC6"/>
    <mergeCell ref="AL7:AM7"/>
    <mergeCell ref="AD5:AQ6"/>
    <mergeCell ref="AD7:AE7"/>
    <mergeCell ref="AF7:AG7"/>
    <mergeCell ref="AH7:AI7"/>
    <mergeCell ref="AJ7:AK7"/>
    <mergeCell ref="V7:W7"/>
    <mergeCell ref="X7:Y7"/>
    <mergeCell ref="Z7:AA7"/>
    <mergeCell ref="AB7:AC7"/>
    <mergeCell ref="AN7:AO7"/>
    <mergeCell ref="AP7:AQ7"/>
    <mergeCell ref="N7:O7"/>
    <mergeCell ref="P7:Q7"/>
    <mergeCell ref="R7:S7"/>
    <mergeCell ref="T7:U7"/>
    <mergeCell ref="D5:E5"/>
    <mergeCell ref="K7:L7"/>
    <mergeCell ref="C7:D7"/>
    <mergeCell ref="E7:F7"/>
    <mergeCell ref="G7:H7"/>
    <mergeCell ref="I7:J7"/>
  </mergeCells>
  <printOptions/>
  <pageMargins left="0.1968503937007874" right="0.3937007874015748" top="0.1968503937007874" bottom="0.1968503937007874" header="0.5118110236220472" footer="0.5118110236220472"/>
  <pageSetup fitToHeight="2" fitToWidth="2" horizontalDpi="300" verticalDpi="300" orientation="portrait" paperSize="9" scale="89" r:id="rId1"/>
  <colBreaks count="1" manualBreakCount="1">
    <brk id="38" min="2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71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5" sqref="M25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2.75390625" style="0" customWidth="1"/>
    <col min="4" max="4" width="5.75390625" style="0" customWidth="1"/>
    <col min="5" max="5" width="2.75390625" style="0" customWidth="1"/>
    <col min="6" max="6" width="5.75390625" style="0" customWidth="1"/>
    <col min="7" max="7" width="2.75390625" style="0" customWidth="1"/>
    <col min="8" max="8" width="5.75390625" style="0" customWidth="1"/>
    <col min="9" max="9" width="8.75390625" style="0" customWidth="1"/>
    <col min="10" max="10" width="2.75390625" style="57" customWidth="1"/>
    <col min="11" max="11" width="5.75390625" style="0" customWidth="1"/>
    <col min="12" max="12" width="2.75390625" style="57" customWidth="1"/>
    <col min="13" max="13" width="5.75390625" style="0" customWidth="1"/>
    <col min="14" max="15" width="7.75390625" style="0" customWidth="1"/>
    <col min="16" max="17" width="8.75390625" style="0" customWidth="1"/>
    <col min="18" max="19" width="8.75390625" style="0" hidden="1" customWidth="1"/>
    <col min="20" max="21" width="8.75390625" style="0" customWidth="1"/>
    <col min="22" max="22" width="10.75390625" style="0" customWidth="1"/>
  </cols>
  <sheetData>
    <row r="1" ht="3" customHeight="1"/>
    <row r="2" ht="9" customHeight="1"/>
    <row r="3" ht="20.25">
      <c r="A3" s="24" t="s">
        <v>95</v>
      </c>
    </row>
    <row r="4" spans="1:9" ht="18.75" thickBot="1">
      <c r="A4" s="25" t="s">
        <v>18</v>
      </c>
      <c r="I4" s="1"/>
    </row>
    <row r="5" spans="1:22" ht="13.5" customHeight="1">
      <c r="A5" t="s">
        <v>81</v>
      </c>
      <c r="C5" s="262">
        <v>0.7916666666666666</v>
      </c>
      <c r="D5" s="271"/>
      <c r="I5" s="1"/>
      <c r="J5" s="265" t="s">
        <v>119</v>
      </c>
      <c r="K5" s="266"/>
      <c r="L5" s="266"/>
      <c r="M5" s="267"/>
      <c r="N5" s="93"/>
      <c r="O5" s="93"/>
      <c r="P5" s="1"/>
      <c r="Q5" s="1"/>
      <c r="R5" s="1"/>
      <c r="S5" s="1"/>
      <c r="T5" s="1"/>
      <c r="U5" s="1"/>
      <c r="V5" s="1"/>
    </row>
    <row r="6" spans="9:22" ht="4.5" customHeight="1" thickBot="1">
      <c r="I6" s="1"/>
      <c r="J6" s="268"/>
      <c r="K6" s="269"/>
      <c r="L6" s="269"/>
      <c r="M6" s="270"/>
      <c r="N6" s="93"/>
      <c r="O6" s="93"/>
      <c r="P6" s="1"/>
      <c r="Q6" s="1"/>
      <c r="R6" s="1"/>
      <c r="S6" s="1"/>
      <c r="T6" s="1"/>
      <c r="U6" s="1"/>
      <c r="V6" s="1"/>
    </row>
    <row r="7" spans="1:22" s="93" customFormat="1" ht="42" customHeight="1">
      <c r="A7" s="29" t="s">
        <v>40</v>
      </c>
      <c r="B7" s="30" t="s">
        <v>72</v>
      </c>
      <c r="C7" s="263" t="s">
        <v>74</v>
      </c>
      <c r="D7" s="263"/>
      <c r="E7" s="263" t="s">
        <v>75</v>
      </c>
      <c r="F7" s="263"/>
      <c r="G7" s="263" t="s">
        <v>114</v>
      </c>
      <c r="H7" s="263"/>
      <c r="I7" s="143" t="s">
        <v>16</v>
      </c>
      <c r="J7" s="264" t="s">
        <v>120</v>
      </c>
      <c r="K7" s="263"/>
      <c r="L7" s="263" t="s">
        <v>73</v>
      </c>
      <c r="M7" s="263"/>
      <c r="N7" s="208" t="s">
        <v>86</v>
      </c>
      <c r="O7" s="58" t="s">
        <v>76</v>
      </c>
      <c r="P7" s="31" t="s">
        <v>16</v>
      </c>
      <c r="Q7" s="31" t="s">
        <v>87</v>
      </c>
      <c r="R7" s="31" t="s">
        <v>88</v>
      </c>
      <c r="S7" s="31" t="s">
        <v>121</v>
      </c>
      <c r="T7" s="31" t="s">
        <v>16</v>
      </c>
      <c r="U7" s="38" t="s">
        <v>20</v>
      </c>
      <c r="V7" s="124" t="s">
        <v>33</v>
      </c>
    </row>
    <row r="8" spans="1:22" s="1" customFormat="1" ht="12.75">
      <c r="A8" s="117">
        <v>1</v>
      </c>
      <c r="B8" s="118" t="s">
        <v>264</v>
      </c>
      <c r="C8" s="116" t="s">
        <v>328</v>
      </c>
      <c r="D8" s="116">
        <v>0</v>
      </c>
      <c r="E8" s="116" t="s">
        <v>328</v>
      </c>
      <c r="F8" s="116">
        <v>0</v>
      </c>
      <c r="G8" s="116" t="s">
        <v>331</v>
      </c>
      <c r="H8" s="116">
        <v>0</v>
      </c>
      <c r="I8" s="144">
        <v>0</v>
      </c>
      <c r="J8" s="209" t="s">
        <v>331</v>
      </c>
      <c r="K8" s="116">
        <v>2.000000000004147</v>
      </c>
      <c r="L8" s="116" t="s">
        <v>330</v>
      </c>
      <c r="M8" s="116">
        <v>0</v>
      </c>
      <c r="N8" s="121">
        <v>36.9</v>
      </c>
      <c r="O8" s="210">
        <v>21.2</v>
      </c>
      <c r="P8" s="26">
        <v>60.100000000004144</v>
      </c>
      <c r="Q8" s="122">
        <v>0</v>
      </c>
      <c r="R8" s="122">
        <v>0</v>
      </c>
      <c r="S8" s="122">
        <v>0</v>
      </c>
      <c r="T8" s="27">
        <v>0</v>
      </c>
      <c r="U8" s="196">
        <v>0</v>
      </c>
      <c r="V8" s="125">
        <v>60.100000000004144</v>
      </c>
    </row>
    <row r="9" spans="1:22" s="1" customFormat="1" ht="12.75">
      <c r="A9" s="117">
        <v>2</v>
      </c>
      <c r="B9" s="118" t="s">
        <v>266</v>
      </c>
      <c r="C9" s="116" t="s">
        <v>328</v>
      </c>
      <c r="D9" s="116">
        <v>0</v>
      </c>
      <c r="E9" s="116" t="s">
        <v>329</v>
      </c>
      <c r="F9" s="116">
        <v>0</v>
      </c>
      <c r="G9" s="116" t="s">
        <v>331</v>
      </c>
      <c r="H9" s="116">
        <v>0</v>
      </c>
      <c r="I9" s="144">
        <v>0</v>
      </c>
      <c r="J9" s="209" t="s">
        <v>331</v>
      </c>
      <c r="K9" s="116">
        <v>2.000000000004147</v>
      </c>
      <c r="L9" s="116" t="s">
        <v>330</v>
      </c>
      <c r="M9" s="116">
        <v>0</v>
      </c>
      <c r="N9" s="121">
        <v>37.6</v>
      </c>
      <c r="O9" s="210">
        <v>33.1</v>
      </c>
      <c r="P9" s="26">
        <v>72.70000000000415</v>
      </c>
      <c r="Q9" s="122">
        <v>0</v>
      </c>
      <c r="R9" s="122">
        <v>0</v>
      </c>
      <c r="S9" s="122">
        <v>0</v>
      </c>
      <c r="T9" s="27">
        <v>0</v>
      </c>
      <c r="U9" s="196">
        <v>0</v>
      </c>
      <c r="V9" s="125">
        <v>72.70000000000415</v>
      </c>
    </row>
    <row r="10" spans="1:22" s="1" customFormat="1" ht="12.75">
      <c r="A10" s="117">
        <v>3</v>
      </c>
      <c r="B10" s="118" t="s">
        <v>268</v>
      </c>
      <c r="C10" s="116" t="s">
        <v>328</v>
      </c>
      <c r="D10" s="116">
        <v>0</v>
      </c>
      <c r="E10" s="116" t="s">
        <v>328</v>
      </c>
      <c r="F10" s="116">
        <v>0</v>
      </c>
      <c r="G10" s="116" t="s">
        <v>331</v>
      </c>
      <c r="H10" s="116">
        <v>0</v>
      </c>
      <c r="I10" s="144">
        <v>0</v>
      </c>
      <c r="J10" s="209" t="s">
        <v>331</v>
      </c>
      <c r="K10" s="116">
        <v>2.000000000004147</v>
      </c>
      <c r="L10" s="116" t="s">
        <v>330</v>
      </c>
      <c r="M10" s="116">
        <v>0</v>
      </c>
      <c r="N10" s="121">
        <v>34.5</v>
      </c>
      <c r="O10" s="210">
        <v>21.7</v>
      </c>
      <c r="P10" s="26">
        <v>58.200000000004145</v>
      </c>
      <c r="Q10" s="122">
        <v>0</v>
      </c>
      <c r="R10" s="122">
        <v>0</v>
      </c>
      <c r="S10" s="122">
        <v>0</v>
      </c>
      <c r="T10" s="27">
        <v>0</v>
      </c>
      <c r="U10" s="196">
        <v>0</v>
      </c>
      <c r="V10" s="125">
        <v>58.200000000004145</v>
      </c>
    </row>
    <row r="11" spans="1:22" s="1" customFormat="1" ht="12.75">
      <c r="A11" s="117">
        <v>4</v>
      </c>
      <c r="B11" s="118" t="s">
        <v>270</v>
      </c>
      <c r="C11" s="116" t="s">
        <v>328</v>
      </c>
      <c r="D11" s="116">
        <v>0</v>
      </c>
      <c r="E11" s="116" t="s">
        <v>328</v>
      </c>
      <c r="F11" s="116">
        <v>0</v>
      </c>
      <c r="G11" s="116" t="s">
        <v>331</v>
      </c>
      <c r="H11" s="116">
        <v>0</v>
      </c>
      <c r="I11" s="144">
        <v>0</v>
      </c>
      <c r="J11" s="209" t="s">
        <v>331</v>
      </c>
      <c r="K11" s="116">
        <v>0.9999999999880036</v>
      </c>
      <c r="L11" s="116" t="s">
        <v>330</v>
      </c>
      <c r="M11" s="116">
        <v>0</v>
      </c>
      <c r="N11" s="121">
        <v>35.5</v>
      </c>
      <c r="O11" s="210">
        <v>22.3</v>
      </c>
      <c r="P11" s="26">
        <v>58.799999999988</v>
      </c>
      <c r="Q11" s="122">
        <v>0</v>
      </c>
      <c r="R11" s="122">
        <v>0</v>
      </c>
      <c r="S11" s="122">
        <v>0</v>
      </c>
      <c r="T11" s="27">
        <v>0</v>
      </c>
      <c r="U11" s="196">
        <v>0</v>
      </c>
      <c r="V11" s="125">
        <v>58.799999999988</v>
      </c>
    </row>
    <row r="12" spans="1:22" s="1" customFormat="1" ht="12.75">
      <c r="A12" s="117">
        <v>5</v>
      </c>
      <c r="B12" s="118" t="s">
        <v>272</v>
      </c>
      <c r="C12" s="116" t="s">
        <v>328</v>
      </c>
      <c r="D12" s="116">
        <v>0</v>
      </c>
      <c r="E12" s="116" t="s">
        <v>328</v>
      </c>
      <c r="F12" s="116">
        <v>0</v>
      </c>
      <c r="G12" s="116" t="s">
        <v>331</v>
      </c>
      <c r="H12" s="116">
        <v>0</v>
      </c>
      <c r="I12" s="144">
        <v>0</v>
      </c>
      <c r="J12" s="209" t="s">
        <v>329</v>
      </c>
      <c r="K12" s="116">
        <v>64.00000000000617</v>
      </c>
      <c r="L12" s="116" t="s">
        <v>330</v>
      </c>
      <c r="M12" s="116">
        <v>0</v>
      </c>
      <c r="N12" s="121">
        <v>40.7</v>
      </c>
      <c r="O12" s="210">
        <v>21.5</v>
      </c>
      <c r="P12" s="26">
        <v>126.20000000000617</v>
      </c>
      <c r="Q12" s="122">
        <v>0</v>
      </c>
      <c r="R12" s="122">
        <v>0</v>
      </c>
      <c r="S12" s="122">
        <v>0</v>
      </c>
      <c r="T12" s="27">
        <v>0</v>
      </c>
      <c r="U12" s="196">
        <v>0</v>
      </c>
      <c r="V12" s="125">
        <v>126.20000000000617</v>
      </c>
    </row>
    <row r="13" spans="1:22" s="1" customFormat="1" ht="12.75">
      <c r="A13" s="117">
        <v>6</v>
      </c>
      <c r="B13" s="118" t="s">
        <v>274</v>
      </c>
      <c r="C13" s="116" t="s">
        <v>328</v>
      </c>
      <c r="D13" s="116">
        <v>0</v>
      </c>
      <c r="E13" s="116" t="s">
        <v>328</v>
      </c>
      <c r="F13" s="116">
        <v>0</v>
      </c>
      <c r="G13" s="116" t="s">
        <v>331</v>
      </c>
      <c r="H13" s="116">
        <v>0</v>
      </c>
      <c r="I13" s="144">
        <v>0</v>
      </c>
      <c r="J13" s="209" t="s">
        <v>329</v>
      </c>
      <c r="K13" s="116">
        <v>42.99999999999329</v>
      </c>
      <c r="L13" s="116" t="s">
        <v>330</v>
      </c>
      <c r="M13" s="116">
        <v>0</v>
      </c>
      <c r="N13" s="121">
        <v>39.8</v>
      </c>
      <c r="O13" s="210">
        <v>30.9</v>
      </c>
      <c r="P13" s="26">
        <v>113.6999999999933</v>
      </c>
      <c r="Q13" s="122">
        <v>0</v>
      </c>
      <c r="R13" s="122">
        <v>0</v>
      </c>
      <c r="S13" s="122">
        <v>0</v>
      </c>
      <c r="T13" s="27">
        <v>0</v>
      </c>
      <c r="U13" s="196">
        <v>0</v>
      </c>
      <c r="V13" s="125">
        <v>113.6999999999933</v>
      </c>
    </row>
    <row r="14" spans="1:22" s="1" customFormat="1" ht="12.75">
      <c r="A14" s="117">
        <v>7</v>
      </c>
      <c r="B14" s="118" t="s">
        <v>276</v>
      </c>
      <c r="C14" s="116" t="s">
        <v>328</v>
      </c>
      <c r="D14" s="116">
        <v>0</v>
      </c>
      <c r="E14" s="116" t="s">
        <v>328</v>
      </c>
      <c r="F14" s="116">
        <v>0</v>
      </c>
      <c r="G14" s="116" t="s">
        <v>331</v>
      </c>
      <c r="H14" s="116">
        <v>0</v>
      </c>
      <c r="I14" s="144">
        <v>0</v>
      </c>
      <c r="J14" s="209" t="s">
        <v>329</v>
      </c>
      <c r="K14" s="116">
        <v>1.0000000000059142</v>
      </c>
      <c r="L14" s="116" t="s">
        <v>330</v>
      </c>
      <c r="M14" s="116">
        <v>0</v>
      </c>
      <c r="N14" s="121">
        <v>36</v>
      </c>
      <c r="O14" s="210">
        <v>49.8</v>
      </c>
      <c r="P14" s="26">
        <v>86.80000000000591</v>
      </c>
      <c r="Q14" s="122">
        <v>0</v>
      </c>
      <c r="R14" s="122">
        <v>0</v>
      </c>
      <c r="S14" s="122">
        <v>0</v>
      </c>
      <c r="T14" s="27">
        <v>0</v>
      </c>
      <c r="U14" s="196">
        <v>0</v>
      </c>
      <c r="V14" s="125">
        <v>86.80000000000591</v>
      </c>
    </row>
    <row r="15" spans="1:22" s="1" customFormat="1" ht="12.75">
      <c r="A15" s="117">
        <v>8</v>
      </c>
      <c r="B15" s="118" t="s">
        <v>278</v>
      </c>
      <c r="C15" s="116" t="s">
        <v>331</v>
      </c>
      <c r="D15" s="116">
        <v>2460</v>
      </c>
      <c r="E15" s="116" t="s">
        <v>329</v>
      </c>
      <c r="F15" s="116">
        <v>10.000000000001563</v>
      </c>
      <c r="G15" s="116" t="s">
        <v>331</v>
      </c>
      <c r="H15" s="116">
        <v>0</v>
      </c>
      <c r="I15" s="144">
        <v>2470</v>
      </c>
      <c r="J15" s="209" t="s">
        <v>329</v>
      </c>
      <c r="K15" s="116">
        <v>46.99999999999072</v>
      </c>
      <c r="L15" s="116" t="s">
        <v>330</v>
      </c>
      <c r="M15" s="116">
        <v>0</v>
      </c>
      <c r="N15" s="121">
        <v>40.9</v>
      </c>
      <c r="O15" s="210">
        <v>28.9</v>
      </c>
      <c r="P15" s="26">
        <v>116.79999999999072</v>
      </c>
      <c r="Q15" s="122">
        <v>0</v>
      </c>
      <c r="R15" s="122">
        <v>0</v>
      </c>
      <c r="S15" s="122">
        <v>0</v>
      </c>
      <c r="T15" s="27">
        <v>0</v>
      </c>
      <c r="U15" s="196">
        <v>0</v>
      </c>
      <c r="V15" s="125">
        <v>2586.799999999993</v>
      </c>
    </row>
    <row r="16" spans="1:22" s="1" customFormat="1" ht="12.75">
      <c r="A16" s="117">
        <v>9</v>
      </c>
      <c r="B16" s="118" t="s">
        <v>280</v>
      </c>
      <c r="C16" s="116" t="s">
        <v>328</v>
      </c>
      <c r="D16" s="116">
        <v>0</v>
      </c>
      <c r="E16" s="116" t="s">
        <v>328</v>
      </c>
      <c r="F16" s="116">
        <v>0</v>
      </c>
      <c r="G16" s="116" t="s">
        <v>331</v>
      </c>
      <c r="H16" s="116">
        <v>0</v>
      </c>
      <c r="I16" s="144">
        <v>0</v>
      </c>
      <c r="J16" s="209" t="s">
        <v>331</v>
      </c>
      <c r="K16" s="116">
        <v>1.9999999999849625</v>
      </c>
      <c r="L16" s="116" t="s">
        <v>330</v>
      </c>
      <c r="M16" s="116">
        <v>0</v>
      </c>
      <c r="N16" s="121">
        <v>38.2</v>
      </c>
      <c r="O16" s="210">
        <v>300</v>
      </c>
      <c r="P16" s="26">
        <v>340.1999999999849</v>
      </c>
      <c r="Q16" s="122">
        <v>0</v>
      </c>
      <c r="R16" s="122">
        <v>0</v>
      </c>
      <c r="S16" s="122">
        <v>0</v>
      </c>
      <c r="T16" s="27">
        <v>0</v>
      </c>
      <c r="U16" s="196">
        <v>0</v>
      </c>
      <c r="V16" s="125">
        <v>340.1999999999849</v>
      </c>
    </row>
    <row r="17" spans="1:22" s="1" customFormat="1" ht="12.75">
      <c r="A17" s="117">
        <v>10</v>
      </c>
      <c r="B17" s="118" t="s">
        <v>282</v>
      </c>
      <c r="C17" s="116" t="s">
        <v>328</v>
      </c>
      <c r="D17" s="116">
        <v>0</v>
      </c>
      <c r="E17" s="116" t="s">
        <v>328</v>
      </c>
      <c r="F17" s="116">
        <v>0</v>
      </c>
      <c r="G17" s="116" t="s">
        <v>331</v>
      </c>
      <c r="H17" s="116">
        <v>0</v>
      </c>
      <c r="I17" s="144">
        <v>0</v>
      </c>
      <c r="J17" s="209" t="s">
        <v>329</v>
      </c>
      <c r="K17" s="116">
        <v>34.999999999988844</v>
      </c>
      <c r="L17" s="116" t="s">
        <v>330</v>
      </c>
      <c r="M17" s="116">
        <v>0</v>
      </c>
      <c r="N17" s="121">
        <v>39.2</v>
      </c>
      <c r="O17" s="210">
        <v>36.4</v>
      </c>
      <c r="P17" s="26">
        <v>110.59999999998884</v>
      </c>
      <c r="Q17" s="122">
        <v>0</v>
      </c>
      <c r="R17" s="122">
        <v>0</v>
      </c>
      <c r="S17" s="122">
        <v>0</v>
      </c>
      <c r="T17" s="27">
        <v>0</v>
      </c>
      <c r="U17" s="196">
        <v>0</v>
      </c>
      <c r="V17" s="125">
        <v>110.59999999998884</v>
      </c>
    </row>
    <row r="18" spans="1:22" s="1" customFormat="1" ht="12.75">
      <c r="A18" s="117">
        <v>11</v>
      </c>
      <c r="B18" s="118" t="s">
        <v>284</v>
      </c>
      <c r="C18" s="116" t="s">
        <v>328</v>
      </c>
      <c r="D18" s="116">
        <v>0</v>
      </c>
      <c r="E18" s="116" t="s">
        <v>328</v>
      </c>
      <c r="F18" s="116">
        <v>0</v>
      </c>
      <c r="G18" s="116" t="s">
        <v>331</v>
      </c>
      <c r="H18" s="116">
        <v>0</v>
      </c>
      <c r="I18" s="144">
        <v>0</v>
      </c>
      <c r="J18" s="209" t="s">
        <v>329</v>
      </c>
      <c r="K18" s="116">
        <v>121.00000000000549</v>
      </c>
      <c r="L18" s="116" t="s">
        <v>330</v>
      </c>
      <c r="M18" s="116">
        <v>0</v>
      </c>
      <c r="N18" s="121">
        <v>46.1</v>
      </c>
      <c r="O18" s="210">
        <v>20.5</v>
      </c>
      <c r="P18" s="26">
        <v>187.60000000000548</v>
      </c>
      <c r="Q18" s="122">
        <v>0</v>
      </c>
      <c r="R18" s="122">
        <v>0</v>
      </c>
      <c r="S18" s="122">
        <v>0</v>
      </c>
      <c r="T18" s="27">
        <v>0</v>
      </c>
      <c r="U18" s="196">
        <v>0</v>
      </c>
      <c r="V18" s="125">
        <v>187.60000000000548</v>
      </c>
    </row>
    <row r="19" spans="1:22" s="1" customFormat="1" ht="12.75">
      <c r="A19" s="117">
        <v>12</v>
      </c>
      <c r="B19" s="118" t="s">
        <v>286</v>
      </c>
      <c r="C19" s="116" t="s">
        <v>328</v>
      </c>
      <c r="D19" s="116">
        <v>0</v>
      </c>
      <c r="E19" s="116" t="s">
        <v>328</v>
      </c>
      <c r="F19" s="116">
        <v>0</v>
      </c>
      <c r="G19" s="116" t="s">
        <v>331</v>
      </c>
      <c r="H19" s="116">
        <v>0</v>
      </c>
      <c r="I19" s="144">
        <v>0</v>
      </c>
      <c r="J19" s="209" t="s">
        <v>329</v>
      </c>
      <c r="K19" s="116">
        <v>15.999999999989075</v>
      </c>
      <c r="L19" s="116" t="s">
        <v>330</v>
      </c>
      <c r="M19" s="116">
        <v>0</v>
      </c>
      <c r="N19" s="121">
        <v>35.2</v>
      </c>
      <c r="O19" s="210">
        <v>23.1</v>
      </c>
      <c r="P19" s="26">
        <v>74.29999999998908</v>
      </c>
      <c r="Q19" s="122">
        <v>0</v>
      </c>
      <c r="R19" s="122">
        <v>0</v>
      </c>
      <c r="S19" s="122">
        <v>0</v>
      </c>
      <c r="T19" s="27">
        <v>0</v>
      </c>
      <c r="U19" s="196">
        <v>0</v>
      </c>
      <c r="V19" s="125">
        <v>74.29999999998908</v>
      </c>
    </row>
    <row r="20" spans="1:22" s="1" customFormat="1" ht="12.75">
      <c r="A20" s="117">
        <v>14</v>
      </c>
      <c r="B20" s="118" t="s">
        <v>288</v>
      </c>
      <c r="C20" s="116" t="s">
        <v>331</v>
      </c>
      <c r="D20" s="116">
        <v>2280</v>
      </c>
      <c r="E20" s="116" t="s">
        <v>331</v>
      </c>
      <c r="F20" s="116">
        <v>59.99999999999979</v>
      </c>
      <c r="G20" s="116" t="s">
        <v>331</v>
      </c>
      <c r="H20" s="116">
        <v>0</v>
      </c>
      <c r="I20" s="144">
        <v>2340</v>
      </c>
      <c r="J20" s="209" t="s">
        <v>329</v>
      </c>
      <c r="K20" s="116">
        <v>31.00000000000101</v>
      </c>
      <c r="L20" s="116" t="s">
        <v>330</v>
      </c>
      <c r="M20" s="116">
        <v>0</v>
      </c>
      <c r="N20" s="121">
        <v>39</v>
      </c>
      <c r="O20" s="210">
        <v>22</v>
      </c>
      <c r="P20" s="26">
        <v>92.00000000000101</v>
      </c>
      <c r="Q20" s="122">
        <v>0</v>
      </c>
      <c r="R20" s="122">
        <v>0</v>
      </c>
      <c r="S20" s="122">
        <v>0</v>
      </c>
      <c r="T20" s="27">
        <v>0</v>
      </c>
      <c r="U20" s="196">
        <v>0</v>
      </c>
      <c r="V20" s="125">
        <v>2432</v>
      </c>
    </row>
    <row r="21" spans="1:22" s="1" customFormat="1" ht="12.75">
      <c r="A21" s="117">
        <v>15</v>
      </c>
      <c r="B21" s="118" t="s">
        <v>290</v>
      </c>
      <c r="C21" s="116" t="s">
        <v>328</v>
      </c>
      <c r="D21" s="116">
        <v>0</v>
      </c>
      <c r="E21" s="116" t="s">
        <v>329</v>
      </c>
      <c r="F21" s="116">
        <v>40.00000000000146</v>
      </c>
      <c r="G21" s="116" t="s">
        <v>329</v>
      </c>
      <c r="H21" s="116">
        <v>90.00000000000117</v>
      </c>
      <c r="I21" s="144">
        <v>130.00000000000261</v>
      </c>
      <c r="J21" s="209" t="s">
        <v>329</v>
      </c>
      <c r="K21" s="116">
        <v>66.99999999999704</v>
      </c>
      <c r="L21" s="116" t="s">
        <v>330</v>
      </c>
      <c r="M21" s="116">
        <v>0</v>
      </c>
      <c r="N21" s="121">
        <v>43.2</v>
      </c>
      <c r="O21" s="210">
        <v>34.3</v>
      </c>
      <c r="P21" s="26">
        <v>144.49999999999704</v>
      </c>
      <c r="Q21" s="122">
        <v>0</v>
      </c>
      <c r="R21" s="122">
        <v>0</v>
      </c>
      <c r="S21" s="122">
        <v>0</v>
      </c>
      <c r="T21" s="27">
        <v>0</v>
      </c>
      <c r="U21" s="196">
        <v>0</v>
      </c>
      <c r="V21" s="125">
        <v>274.5</v>
      </c>
    </row>
    <row r="22" spans="1:22" s="1" customFormat="1" ht="12.75">
      <c r="A22" s="117">
        <v>16</v>
      </c>
      <c r="B22" s="118" t="s">
        <v>292</v>
      </c>
      <c r="C22" s="116" t="s">
        <v>328</v>
      </c>
      <c r="D22" s="116">
        <v>0</v>
      </c>
      <c r="E22" s="116" t="s">
        <v>329</v>
      </c>
      <c r="F22" s="116">
        <v>90.00000000000128</v>
      </c>
      <c r="G22" s="116" t="s">
        <v>329</v>
      </c>
      <c r="H22" s="116">
        <v>119.99999999999946</v>
      </c>
      <c r="I22" s="144">
        <v>210.00000000000074</v>
      </c>
      <c r="J22" s="209" t="s">
        <v>329</v>
      </c>
      <c r="K22" s="116">
        <v>75.00000000000149</v>
      </c>
      <c r="L22" s="116" t="s">
        <v>330</v>
      </c>
      <c r="M22" s="116">
        <v>0</v>
      </c>
      <c r="N22" s="121">
        <v>39.4</v>
      </c>
      <c r="O22" s="210">
        <v>45.4</v>
      </c>
      <c r="P22" s="26">
        <v>159.8000000000015</v>
      </c>
      <c r="Q22" s="122">
        <v>0</v>
      </c>
      <c r="R22" s="122">
        <v>0</v>
      </c>
      <c r="S22" s="122">
        <v>0</v>
      </c>
      <c r="T22" s="27">
        <v>0</v>
      </c>
      <c r="U22" s="196">
        <v>0</v>
      </c>
      <c r="V22" s="125">
        <v>369.8000000000022</v>
      </c>
    </row>
    <row r="23" spans="1:22" s="1" customFormat="1" ht="12.75">
      <c r="A23" s="117">
        <v>17</v>
      </c>
      <c r="B23" s="118" t="s">
        <v>294</v>
      </c>
      <c r="C23" s="116" t="s">
        <v>328</v>
      </c>
      <c r="D23" s="116">
        <v>0</v>
      </c>
      <c r="E23" s="116" t="s">
        <v>329</v>
      </c>
      <c r="F23" s="116">
        <v>9.999999999998366</v>
      </c>
      <c r="G23" s="116" t="s">
        <v>331</v>
      </c>
      <c r="H23" s="116">
        <v>0</v>
      </c>
      <c r="I23" s="144">
        <v>9.999999999998366</v>
      </c>
      <c r="J23" s="209" t="s">
        <v>329</v>
      </c>
      <c r="K23" s="116">
        <v>51.9999999999947</v>
      </c>
      <c r="L23" s="116" t="s">
        <v>330</v>
      </c>
      <c r="M23" s="116">
        <v>0</v>
      </c>
      <c r="N23" s="121">
        <v>35.2</v>
      </c>
      <c r="O23" s="210">
        <v>92.9</v>
      </c>
      <c r="P23" s="26">
        <v>180.09999999999468</v>
      </c>
      <c r="Q23" s="122">
        <v>900</v>
      </c>
      <c r="R23" s="122">
        <v>0</v>
      </c>
      <c r="S23" s="122">
        <v>0</v>
      </c>
      <c r="T23" s="27">
        <v>900</v>
      </c>
      <c r="U23" s="196">
        <v>0</v>
      </c>
      <c r="V23" s="125">
        <v>1090.099999999993</v>
      </c>
    </row>
    <row r="24" spans="1:22" s="1" customFormat="1" ht="12.75">
      <c r="A24" s="117">
        <v>18</v>
      </c>
      <c r="B24" s="118" t="s">
        <v>296</v>
      </c>
      <c r="C24" s="116" t="s">
        <v>331</v>
      </c>
      <c r="D24" s="116">
        <v>2220</v>
      </c>
      <c r="E24" s="116" t="s">
        <v>328</v>
      </c>
      <c r="F24" s="116">
        <v>0</v>
      </c>
      <c r="G24" s="116" t="s">
        <v>331</v>
      </c>
      <c r="H24" s="116">
        <v>0</v>
      </c>
      <c r="I24" s="144">
        <v>2220</v>
      </c>
      <c r="J24" s="209" t="s">
        <v>329</v>
      </c>
      <c r="K24" s="116">
        <v>2.999999999999832</v>
      </c>
      <c r="L24" s="116" t="s">
        <v>330</v>
      </c>
      <c r="M24" s="116">
        <v>0</v>
      </c>
      <c r="N24" s="121">
        <v>37.4</v>
      </c>
      <c r="O24" s="210">
        <v>22.1</v>
      </c>
      <c r="P24" s="26">
        <v>62.49999999999983</v>
      </c>
      <c r="Q24" s="122">
        <v>0</v>
      </c>
      <c r="R24" s="122">
        <v>0</v>
      </c>
      <c r="S24" s="122">
        <v>0</v>
      </c>
      <c r="T24" s="27">
        <v>0</v>
      </c>
      <c r="U24" s="196">
        <v>0</v>
      </c>
      <c r="V24" s="125">
        <v>2282.5</v>
      </c>
    </row>
    <row r="25" spans="1:22" s="1" customFormat="1" ht="12.75">
      <c r="A25" s="117">
        <v>19</v>
      </c>
      <c r="B25" s="118" t="s">
        <v>298</v>
      </c>
      <c r="C25" s="116" t="s">
        <v>328</v>
      </c>
      <c r="D25" s="116">
        <v>0</v>
      </c>
      <c r="E25" s="116" t="s">
        <v>329</v>
      </c>
      <c r="F25" s="116">
        <v>10.000000000001563</v>
      </c>
      <c r="G25" s="116" t="s">
        <v>331</v>
      </c>
      <c r="H25" s="116">
        <v>0</v>
      </c>
      <c r="I25" s="144">
        <v>10.000000000001563</v>
      </c>
      <c r="J25" s="209" t="s">
        <v>329</v>
      </c>
      <c r="K25" s="116">
        <v>29.99999999999446</v>
      </c>
      <c r="L25" s="116" t="s">
        <v>330</v>
      </c>
      <c r="M25" s="116">
        <v>0</v>
      </c>
      <c r="N25" s="121">
        <v>34.6</v>
      </c>
      <c r="O25" s="210">
        <v>23.8</v>
      </c>
      <c r="P25" s="26">
        <v>88.39999999999446</v>
      </c>
      <c r="Q25" s="122">
        <v>0</v>
      </c>
      <c r="R25" s="122">
        <v>0</v>
      </c>
      <c r="S25" s="122">
        <v>0</v>
      </c>
      <c r="T25" s="27">
        <v>0</v>
      </c>
      <c r="U25" s="196">
        <v>0</v>
      </c>
      <c r="V25" s="125">
        <v>98.39999999999603</v>
      </c>
    </row>
    <row r="26" spans="1:22" s="1" customFormat="1" ht="12.75">
      <c r="A26" s="117">
        <v>20</v>
      </c>
      <c r="B26" s="118" t="s">
        <v>300</v>
      </c>
      <c r="C26" s="116" t="s">
        <v>329</v>
      </c>
      <c r="D26" s="116">
        <v>10.000000000001563</v>
      </c>
      <c r="E26" s="116" t="s">
        <v>329</v>
      </c>
      <c r="F26" s="116">
        <v>49.999999999998224</v>
      </c>
      <c r="G26" s="116" t="s">
        <v>331</v>
      </c>
      <c r="H26" s="116">
        <v>0</v>
      </c>
      <c r="I26" s="144">
        <v>59.99999999999979</v>
      </c>
      <c r="J26" s="209" t="s">
        <v>329</v>
      </c>
      <c r="K26" s="116">
        <v>136.99999999998562</v>
      </c>
      <c r="L26" s="116" t="s">
        <v>330</v>
      </c>
      <c r="M26" s="116">
        <v>0</v>
      </c>
      <c r="N26" s="121">
        <v>44.5</v>
      </c>
      <c r="O26" s="210">
        <v>33.4</v>
      </c>
      <c r="P26" s="26">
        <v>214.89999999998562</v>
      </c>
      <c r="Q26" s="122">
        <v>0</v>
      </c>
      <c r="R26" s="122">
        <v>0</v>
      </c>
      <c r="S26" s="122">
        <v>0</v>
      </c>
      <c r="T26" s="27">
        <v>0</v>
      </c>
      <c r="U26" s="196">
        <v>0</v>
      </c>
      <c r="V26" s="125">
        <v>274.8999999999854</v>
      </c>
    </row>
    <row r="27" spans="1:22" s="1" customFormat="1" ht="12.75">
      <c r="A27" s="117">
        <v>21</v>
      </c>
      <c r="B27" s="118" t="s">
        <v>302</v>
      </c>
      <c r="C27" s="116" t="s">
        <v>331</v>
      </c>
      <c r="D27" s="116">
        <v>59.99999999999979</v>
      </c>
      <c r="E27" s="116" t="s">
        <v>329</v>
      </c>
      <c r="F27" s="116">
        <v>29.999999999999893</v>
      </c>
      <c r="G27" s="116" t="s">
        <v>330</v>
      </c>
      <c r="H27" s="116">
        <v>0</v>
      </c>
      <c r="I27" s="144">
        <v>89.99999999999969</v>
      </c>
      <c r="J27" s="209" t="s">
        <v>331</v>
      </c>
      <c r="K27" s="116">
        <v>6.369904603786836E-13</v>
      </c>
      <c r="L27" s="116" t="s">
        <v>330</v>
      </c>
      <c r="M27" s="116">
        <v>0</v>
      </c>
      <c r="N27" s="121">
        <v>44.7</v>
      </c>
      <c r="O27" s="210">
        <v>1800</v>
      </c>
      <c r="P27" s="26">
        <v>1844.7</v>
      </c>
      <c r="Q27" s="122">
        <v>0</v>
      </c>
      <c r="R27" s="122">
        <v>0</v>
      </c>
      <c r="S27" s="122">
        <v>0</v>
      </c>
      <c r="T27" s="27">
        <v>0</v>
      </c>
      <c r="U27" s="196">
        <v>0</v>
      </c>
      <c r="V27" s="125">
        <v>1934.7</v>
      </c>
    </row>
    <row r="28" spans="1:22" s="1" customFormat="1" ht="12.75">
      <c r="A28" s="117">
        <v>22</v>
      </c>
      <c r="B28" s="118" t="s">
        <v>304</v>
      </c>
      <c r="C28" s="116" t="s">
        <v>328</v>
      </c>
      <c r="D28" s="116">
        <v>0</v>
      </c>
      <c r="E28" s="116" t="s">
        <v>328</v>
      </c>
      <c r="F28" s="116">
        <v>0</v>
      </c>
      <c r="G28" s="116" t="s">
        <v>331</v>
      </c>
      <c r="H28" s="116">
        <v>0</v>
      </c>
      <c r="I28" s="144">
        <v>0</v>
      </c>
      <c r="J28" s="209" t="s">
        <v>329</v>
      </c>
      <c r="K28" s="116">
        <v>36.00000000001458</v>
      </c>
      <c r="L28" s="116" t="s">
        <v>330</v>
      </c>
      <c r="M28" s="116">
        <v>0</v>
      </c>
      <c r="N28" s="121">
        <v>38.6</v>
      </c>
      <c r="O28" s="210">
        <v>30.8</v>
      </c>
      <c r="P28" s="26">
        <v>105.40000000001459</v>
      </c>
      <c r="Q28" s="122">
        <v>0</v>
      </c>
      <c r="R28" s="122">
        <v>0</v>
      </c>
      <c r="S28" s="122">
        <v>0</v>
      </c>
      <c r="T28" s="27">
        <v>0</v>
      </c>
      <c r="U28" s="196">
        <v>0</v>
      </c>
      <c r="V28" s="125">
        <v>105.40000000001459</v>
      </c>
    </row>
    <row r="29" spans="1:22" s="1" customFormat="1" ht="12.75">
      <c r="A29" s="117">
        <v>23</v>
      </c>
      <c r="B29" s="118" t="s">
        <v>306</v>
      </c>
      <c r="C29" s="116" t="s">
        <v>328</v>
      </c>
      <c r="D29" s="116">
        <v>0</v>
      </c>
      <c r="E29" s="116" t="s">
        <v>329</v>
      </c>
      <c r="F29" s="116">
        <v>30.00000000000309</v>
      </c>
      <c r="G29" s="116" t="s">
        <v>331</v>
      </c>
      <c r="H29" s="116">
        <v>0</v>
      </c>
      <c r="I29" s="144">
        <v>30.00000000000309</v>
      </c>
      <c r="J29" s="209" t="s">
        <v>329</v>
      </c>
      <c r="K29" s="116">
        <v>7.000000000006852</v>
      </c>
      <c r="L29" s="116" t="s">
        <v>330</v>
      </c>
      <c r="M29" s="116">
        <v>0</v>
      </c>
      <c r="N29" s="121">
        <v>29.3</v>
      </c>
      <c r="O29" s="210">
        <v>25.6</v>
      </c>
      <c r="P29" s="26">
        <v>61.900000000006855</v>
      </c>
      <c r="Q29" s="122">
        <v>0</v>
      </c>
      <c r="R29" s="122">
        <v>0</v>
      </c>
      <c r="S29" s="122">
        <v>0</v>
      </c>
      <c r="T29" s="27">
        <v>0</v>
      </c>
      <c r="U29" s="196">
        <v>0</v>
      </c>
      <c r="V29" s="125">
        <v>91.90000000000995</v>
      </c>
    </row>
    <row r="30" spans="1:22" s="1" customFormat="1" ht="12.75">
      <c r="A30" s="117">
        <v>24</v>
      </c>
      <c r="B30" s="118" t="s">
        <v>308</v>
      </c>
      <c r="C30" s="116" t="s">
        <v>331</v>
      </c>
      <c r="D30" s="116">
        <v>2040</v>
      </c>
      <c r="E30" s="116" t="s">
        <v>331</v>
      </c>
      <c r="F30" s="116">
        <v>59.999999999990195</v>
      </c>
      <c r="G30" s="116" t="s">
        <v>331</v>
      </c>
      <c r="H30" s="116">
        <v>0</v>
      </c>
      <c r="I30" s="144">
        <v>2099.9999999999927</v>
      </c>
      <c r="J30" s="209" t="s">
        <v>331</v>
      </c>
      <c r="K30" s="116">
        <v>8.000000000005084</v>
      </c>
      <c r="L30" s="116" t="s">
        <v>330</v>
      </c>
      <c r="M30" s="116">
        <v>0</v>
      </c>
      <c r="N30" s="121">
        <v>37.2</v>
      </c>
      <c r="O30" s="210">
        <v>23.2</v>
      </c>
      <c r="P30" s="26">
        <v>68.4000000000051</v>
      </c>
      <c r="Q30" s="122">
        <v>0</v>
      </c>
      <c r="R30" s="122">
        <v>0</v>
      </c>
      <c r="S30" s="122">
        <v>0</v>
      </c>
      <c r="T30" s="27">
        <v>0</v>
      </c>
      <c r="U30" s="196">
        <v>0</v>
      </c>
      <c r="V30" s="125">
        <v>2168.4</v>
      </c>
    </row>
    <row r="31" spans="1:22" s="1" customFormat="1" ht="12.75">
      <c r="A31" s="117">
        <v>25</v>
      </c>
      <c r="B31" s="118" t="s">
        <v>310</v>
      </c>
      <c r="C31" s="116" t="s">
        <v>328</v>
      </c>
      <c r="D31" s="116">
        <v>0</v>
      </c>
      <c r="E31" s="116" t="s">
        <v>329</v>
      </c>
      <c r="F31" s="116">
        <v>19.99999999999833</v>
      </c>
      <c r="G31" s="116" t="s">
        <v>330</v>
      </c>
      <c r="H31" s="116">
        <v>0</v>
      </c>
      <c r="I31" s="144">
        <v>19.99999999999833</v>
      </c>
      <c r="J31" s="209" t="s">
        <v>329</v>
      </c>
      <c r="K31" s="116">
        <v>15.999999999989075</v>
      </c>
      <c r="L31" s="116" t="s">
        <v>330</v>
      </c>
      <c r="M31" s="116">
        <v>0</v>
      </c>
      <c r="N31" s="121">
        <v>32.9</v>
      </c>
      <c r="O31" s="210">
        <v>1800</v>
      </c>
      <c r="P31" s="26">
        <v>1848.8999999999892</v>
      </c>
      <c r="Q31" s="122">
        <v>900</v>
      </c>
      <c r="R31" s="122">
        <v>0</v>
      </c>
      <c r="S31" s="122">
        <v>0</v>
      </c>
      <c r="T31" s="27">
        <v>900</v>
      </c>
      <c r="U31" s="196">
        <v>0</v>
      </c>
      <c r="V31" s="125">
        <v>2768.899999999988</v>
      </c>
    </row>
    <row r="32" spans="1:22" s="1" customFormat="1" ht="12.75">
      <c r="A32" s="117">
        <v>26</v>
      </c>
      <c r="B32" s="118" t="s">
        <v>312</v>
      </c>
      <c r="C32" s="116" t="s">
        <v>328</v>
      </c>
      <c r="D32" s="116">
        <v>0</v>
      </c>
      <c r="E32" s="116" t="s">
        <v>328</v>
      </c>
      <c r="F32" s="116">
        <v>0</v>
      </c>
      <c r="G32" s="116" t="s">
        <v>331</v>
      </c>
      <c r="H32" s="116">
        <v>0</v>
      </c>
      <c r="I32" s="144">
        <v>0</v>
      </c>
      <c r="J32" s="209" t="s">
        <v>331</v>
      </c>
      <c r="K32" s="116">
        <v>9.999999999999002</v>
      </c>
      <c r="L32" s="116" t="s">
        <v>330</v>
      </c>
      <c r="M32" s="116">
        <v>0</v>
      </c>
      <c r="N32" s="121">
        <v>35.6</v>
      </c>
      <c r="O32" s="210">
        <v>36.8</v>
      </c>
      <c r="P32" s="26">
        <v>82.39999999999901</v>
      </c>
      <c r="Q32" s="122">
        <v>0</v>
      </c>
      <c r="R32" s="122">
        <v>0</v>
      </c>
      <c r="S32" s="122">
        <v>0</v>
      </c>
      <c r="T32" s="27">
        <v>0</v>
      </c>
      <c r="U32" s="196">
        <v>0</v>
      </c>
      <c r="V32" s="125">
        <v>82.39999999999901</v>
      </c>
    </row>
    <row r="33" spans="1:22" s="1" customFormat="1" ht="12.75">
      <c r="A33" s="117">
        <v>27</v>
      </c>
      <c r="B33" s="118" t="s">
        <v>314</v>
      </c>
      <c r="C33" s="116" t="s">
        <v>328</v>
      </c>
      <c r="D33" s="116">
        <v>0</v>
      </c>
      <c r="E33" s="116" t="s">
        <v>328</v>
      </c>
      <c r="F33" s="116">
        <v>0</v>
      </c>
      <c r="G33" s="116" t="s">
        <v>331</v>
      </c>
      <c r="H33" s="116">
        <v>0</v>
      </c>
      <c r="I33" s="144">
        <v>0</v>
      </c>
      <c r="J33" s="209" t="s">
        <v>329</v>
      </c>
      <c r="K33" s="116">
        <v>42.000000000005926</v>
      </c>
      <c r="L33" s="116" t="s">
        <v>330</v>
      </c>
      <c r="M33" s="116">
        <v>0</v>
      </c>
      <c r="N33" s="121">
        <v>36.6</v>
      </c>
      <c r="O33" s="210">
        <v>300</v>
      </c>
      <c r="P33" s="26">
        <v>378.60000000000593</v>
      </c>
      <c r="Q33" s="122">
        <v>0</v>
      </c>
      <c r="R33" s="122">
        <v>0</v>
      </c>
      <c r="S33" s="122">
        <v>0</v>
      </c>
      <c r="T33" s="27">
        <v>0</v>
      </c>
      <c r="U33" s="196">
        <v>0</v>
      </c>
      <c r="V33" s="125">
        <v>378.60000000000593</v>
      </c>
    </row>
    <row r="34" spans="1:22" s="1" customFormat="1" ht="12.75">
      <c r="A34" s="117">
        <v>28</v>
      </c>
      <c r="B34" s="118" t="s">
        <v>316</v>
      </c>
      <c r="C34" s="116" t="s">
        <v>328</v>
      </c>
      <c r="D34" s="116">
        <v>0</v>
      </c>
      <c r="E34" s="116" t="s">
        <v>329</v>
      </c>
      <c r="F34" s="116">
        <v>20.000000000001528</v>
      </c>
      <c r="G34" s="116" t="s">
        <v>331</v>
      </c>
      <c r="H34" s="116">
        <v>0</v>
      </c>
      <c r="I34" s="144">
        <v>20.000000000001528</v>
      </c>
      <c r="J34" s="209" t="s">
        <v>329</v>
      </c>
      <c r="K34" s="116">
        <v>25.000000000000075</v>
      </c>
      <c r="L34" s="116" t="s">
        <v>330</v>
      </c>
      <c r="M34" s="116">
        <v>0</v>
      </c>
      <c r="N34" s="121">
        <v>36.3</v>
      </c>
      <c r="O34" s="210">
        <v>41.2</v>
      </c>
      <c r="P34" s="26">
        <v>102.5</v>
      </c>
      <c r="Q34" s="122">
        <v>0</v>
      </c>
      <c r="R34" s="122">
        <v>0</v>
      </c>
      <c r="S34" s="122">
        <v>0</v>
      </c>
      <c r="T34" s="27">
        <v>0</v>
      </c>
      <c r="U34" s="196">
        <v>0</v>
      </c>
      <c r="V34" s="125">
        <v>122.50000000000159</v>
      </c>
    </row>
    <row r="35" spans="1:22" s="1" customFormat="1" ht="12.75">
      <c r="A35" s="117">
        <v>29</v>
      </c>
      <c r="B35" s="118" t="s">
        <v>318</v>
      </c>
      <c r="C35" s="116" t="s">
        <v>328</v>
      </c>
      <c r="D35" s="116">
        <v>0</v>
      </c>
      <c r="E35" s="116" t="s">
        <v>329</v>
      </c>
      <c r="F35" s="116">
        <v>0</v>
      </c>
      <c r="G35" s="116" t="s">
        <v>331</v>
      </c>
      <c r="H35" s="116">
        <v>0</v>
      </c>
      <c r="I35" s="144">
        <v>0</v>
      </c>
      <c r="J35" s="209" t="s">
        <v>329</v>
      </c>
      <c r="K35" s="116">
        <v>252</v>
      </c>
      <c r="L35" s="116" t="s">
        <v>330</v>
      </c>
      <c r="M35" s="116">
        <v>0</v>
      </c>
      <c r="N35" s="121">
        <v>38.1</v>
      </c>
      <c r="O35" s="210">
        <v>21.6</v>
      </c>
      <c r="P35" s="26">
        <v>311.7</v>
      </c>
      <c r="Q35" s="122">
        <v>0</v>
      </c>
      <c r="R35" s="122">
        <v>0</v>
      </c>
      <c r="S35" s="122">
        <v>0</v>
      </c>
      <c r="T35" s="27">
        <v>0</v>
      </c>
      <c r="U35" s="196">
        <v>0</v>
      </c>
      <c r="V35" s="125">
        <v>311.7</v>
      </c>
    </row>
    <row r="36" spans="1:22" s="1" customFormat="1" ht="12.75">
      <c r="A36" s="117">
        <v>30</v>
      </c>
      <c r="B36" s="118" t="s">
        <v>320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44">
        <v>0</v>
      </c>
      <c r="J36" s="209">
        <v>0</v>
      </c>
      <c r="K36" s="116">
        <v>0</v>
      </c>
      <c r="L36" s="116">
        <v>0</v>
      </c>
      <c r="M36" s="116">
        <v>0</v>
      </c>
      <c r="N36" s="121">
        <v>0</v>
      </c>
      <c r="O36" s="210">
        <v>0</v>
      </c>
      <c r="P36" s="26">
        <v>0</v>
      </c>
      <c r="Q36" s="122">
        <v>0</v>
      </c>
      <c r="R36" s="122">
        <v>0</v>
      </c>
      <c r="S36" s="122">
        <v>0</v>
      </c>
      <c r="T36" s="27">
        <v>0</v>
      </c>
      <c r="U36" s="196">
        <v>0</v>
      </c>
      <c r="V36" s="125" t="s">
        <v>262</v>
      </c>
    </row>
    <row r="37" spans="1:22" s="1" customFormat="1" ht="12.75">
      <c r="A37" s="117">
        <v>31</v>
      </c>
      <c r="B37" s="118" t="s">
        <v>322</v>
      </c>
      <c r="C37" s="116" t="s">
        <v>328</v>
      </c>
      <c r="D37" s="116">
        <v>0</v>
      </c>
      <c r="E37" s="116" t="s">
        <v>329</v>
      </c>
      <c r="F37" s="116">
        <v>9.999999999999964</v>
      </c>
      <c r="G37" s="116" t="s">
        <v>331</v>
      </c>
      <c r="H37" s="116">
        <v>0</v>
      </c>
      <c r="I37" s="144">
        <v>9.999999999999964</v>
      </c>
      <c r="J37" s="209" t="s">
        <v>331</v>
      </c>
      <c r="K37" s="116">
        <v>9.999999999999002</v>
      </c>
      <c r="L37" s="116" t="s">
        <v>330</v>
      </c>
      <c r="M37" s="116">
        <v>0</v>
      </c>
      <c r="N37" s="121">
        <v>35.8</v>
      </c>
      <c r="O37" s="210">
        <v>22</v>
      </c>
      <c r="P37" s="26">
        <v>67.799999999999</v>
      </c>
      <c r="Q37" s="122">
        <v>0</v>
      </c>
      <c r="R37" s="122">
        <v>0</v>
      </c>
      <c r="S37" s="122">
        <v>0</v>
      </c>
      <c r="T37" s="27">
        <v>0</v>
      </c>
      <c r="U37" s="196">
        <v>0</v>
      </c>
      <c r="V37" s="125">
        <v>77.79999999999896</v>
      </c>
    </row>
    <row r="38" spans="1:22" s="1" customFormat="1" ht="12.75">
      <c r="A38" s="117">
        <v>32</v>
      </c>
      <c r="B38" s="118" t="s">
        <v>324</v>
      </c>
      <c r="C38" s="116" t="s">
        <v>328</v>
      </c>
      <c r="D38" s="116">
        <v>0</v>
      </c>
      <c r="E38" s="116" t="s">
        <v>329</v>
      </c>
      <c r="F38" s="116">
        <v>10.000000000001563</v>
      </c>
      <c r="G38" s="116" t="s">
        <v>331</v>
      </c>
      <c r="H38" s="116">
        <v>0</v>
      </c>
      <c r="I38" s="144">
        <v>10.000000000001563</v>
      </c>
      <c r="J38" s="209" t="s">
        <v>329</v>
      </c>
      <c r="K38" s="116">
        <v>47.99999999999727</v>
      </c>
      <c r="L38" s="116" t="s">
        <v>330</v>
      </c>
      <c r="M38" s="116">
        <v>0</v>
      </c>
      <c r="N38" s="121">
        <v>42</v>
      </c>
      <c r="O38" s="210">
        <v>46.2</v>
      </c>
      <c r="P38" s="26">
        <v>136.19999999999726</v>
      </c>
      <c r="Q38" s="122">
        <v>0</v>
      </c>
      <c r="R38" s="122">
        <v>0</v>
      </c>
      <c r="S38" s="122">
        <v>0</v>
      </c>
      <c r="T38" s="27">
        <v>0</v>
      </c>
      <c r="U38" s="196">
        <v>0</v>
      </c>
      <c r="V38" s="125">
        <v>146.19999999999882</v>
      </c>
    </row>
    <row r="39" spans="1:22" s="1" customFormat="1" ht="13.5" thickBot="1">
      <c r="A39" s="216">
        <v>33</v>
      </c>
      <c r="B39" s="217" t="s">
        <v>326</v>
      </c>
      <c r="C39" s="212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8">
        <v>0</v>
      </c>
      <c r="J39" s="211">
        <v>0</v>
      </c>
      <c r="K39" s="212">
        <v>0</v>
      </c>
      <c r="L39" s="212">
        <v>0</v>
      </c>
      <c r="M39" s="212">
        <v>0</v>
      </c>
      <c r="N39" s="213">
        <v>0</v>
      </c>
      <c r="O39" s="214">
        <v>0</v>
      </c>
      <c r="P39" s="201">
        <v>0</v>
      </c>
      <c r="Q39" s="219">
        <v>0</v>
      </c>
      <c r="R39" s="219">
        <v>0</v>
      </c>
      <c r="S39" s="219">
        <v>0</v>
      </c>
      <c r="T39" s="220">
        <v>0</v>
      </c>
      <c r="U39" s="197">
        <v>0</v>
      </c>
      <c r="V39" s="195" t="s">
        <v>262</v>
      </c>
    </row>
    <row r="40" spans="1:22" s="1" customFormat="1" ht="12.75" hidden="1">
      <c r="A40" s="117">
        <f>'[1]Секц.1'!A40</f>
        <v>0</v>
      </c>
      <c r="B40" s="118" t="e">
        <f>'[1]Секц.1'!B40</f>
        <v>#VALUE!</v>
      </c>
      <c r="C40" s="116" t="str">
        <f ca="1">VLOOKUP(OFFSET(C40,,1-COLUMN(C40)),'[1]Секц.2'!$A$8:$BL$67,8,FALSE)</f>
        <v> </v>
      </c>
      <c r="D40" s="116">
        <f ca="1">VLOOKUP(OFFSET(D40,,1-COLUMN(D40)),'[1]Секц.2'!$A$8:$BL$67,7,FALSE)</f>
        <v>0</v>
      </c>
      <c r="E40" s="116" t="str">
        <f ca="1">VLOOKUP(OFFSET(E40,,1-COLUMN(E40)),'[1]Секц.2'!$A$8:$BL$67,30,FALSE)</f>
        <v> </v>
      </c>
      <c r="F40" s="116">
        <f ca="1">VLOOKUP(OFFSET(F40,,1-COLUMN(F40)),'[1]Секц.2'!$A$8:$BL$67,29,FALSE)</f>
        <v>0</v>
      </c>
      <c r="G40" s="116">
        <f ca="1">VLOOKUP(OFFSET(G40,,1-COLUMN(G40)),'[1]Секц.2'!$A$8:$BL$67,50,FALSE)</f>
      </c>
      <c r="H40" s="116">
        <f ca="1">VLOOKUP(OFFSET(H40,,1-COLUMN(H40)),'[1]Секц.2'!$A$8:$BL$67,49,FALSE)</f>
        <v>0</v>
      </c>
      <c r="I40" s="27">
        <f aca="true" t="shared" si="0" ref="I40:I62">H40+F40+D40</f>
        <v>0</v>
      </c>
      <c r="J40" s="116" t="e">
        <f ca="1">VLOOKUP(OFFSET(J40,,1-COLUMN(J40)),'[1]Секц.2'!$A$8:$BL$67,18,FALSE)</f>
        <v>#VALUE!</v>
      </c>
      <c r="K40" s="116" t="e">
        <f ca="1">VLOOKUP(OFFSET(K40,,1-COLUMN(K40)),'[1]Секц.2'!$A$8:$BL$67,17,FALSE)</f>
        <v>#VALUE!</v>
      </c>
      <c r="L40" s="116" t="e">
        <f ca="1">VLOOKUP(OFFSET(L40,,1-COLUMN(L40)),'[1]Секц.2'!$A$8:$BL$67,24,FALSE)</f>
        <v>#VALUE!</v>
      </c>
      <c r="M40" s="116" t="e">
        <f ca="1">VLOOKUP(OFFSET(M40,,1-COLUMN(M40)),'[1]Секц.2'!$A$8:$BL$67,23,FALSE)</f>
        <v>#VALUE!</v>
      </c>
      <c r="N40" s="121">
        <f ca="1">VLOOKUP(OFFSET(N40,,1-COLUMN(N40)),'[1]Секц.2'!$A$8:$BL$67,37,FALSE)</f>
        <v>0</v>
      </c>
      <c r="O40" s="121">
        <f ca="1">VLOOKUP(OFFSET(O40,,1-COLUMN(O40)),'[1]Секц.2'!$A$8:$BL$67,44,FALSE)</f>
        <v>0</v>
      </c>
      <c r="P40" s="215" t="e">
        <f aca="true" t="shared" si="1" ref="P40:P62">O40+M40+K40+N40</f>
        <v>#VALUE!</v>
      </c>
      <c r="Q40" s="122" t="e">
        <f ca="1">VLOOKUP(OFFSET(Q40,,1-COLUMN(Q40)),'[1]Секц.2'!$A$8:$BL$67,54,FALSE)</f>
        <v>#VALUE!</v>
      </c>
      <c r="R40" s="122">
        <f ca="1">VLOOKUP(OFFSET(R40,,1-COLUMN(R40)),'[1]Секц.2'!$A$8:$BL$67,58,FALSE)</f>
        <v>0</v>
      </c>
      <c r="S40" s="122">
        <f ca="1">VLOOKUP(OFFSET(S40,,1-COLUMN(S40)),'[1]Секц.2'!$A$8:$BL$67,62,FALSE)</f>
        <v>0</v>
      </c>
      <c r="T40" s="27" t="e">
        <f aca="true" t="shared" si="2" ref="T40:T62">SUM(Q40:S40)</f>
        <v>#VALUE!</v>
      </c>
      <c r="U40" s="126">
        <f ca="1">VLOOKUP(OFFSET(U40,,1-COLUMN(U40)),'[1]Секц.2'!$A$8:$BL$67,9,FALSE)+VLOOKUP(OFFSET(U40,,1-COLUMN(U40)),'[1]Секц.2'!$A$8:$BL$67,25,FALSE)+VLOOKUP(OFFSET(U40,,1-COLUMN(U40)),'[1]Секц.2'!$A$8:$BL$67,31,FALSE)+VLOOKUP(OFFSET(U40,,1-COLUMN(U40)),'[1]Секц.2'!$A$8:$BL$67,38,FALSE)+VLOOKUP(OFFSET(U40,,1-COLUMN(U40)),'[1]Секц.2'!$A$8:$BL$67,45,FALSE)+VLOOKUP(OFFSET(U40,,1-COLUMN(U40)),'[1]Секц.2'!$A$8:$BL$67,51,FALSE)+VLOOKUP(OFFSET(U40,,1-COLUMN(U40)),'[1]Секц.2'!$A$8:$BL$67,55,FALSE)+VLOOKUP(OFFSET(U40,,1-COLUMN(U40)),'[1]Секц.2'!$A$8:$BL$67,59,FALSE)+VLOOKUP(OFFSET(U40,,1-COLUMN(U40)),'[1]Секц.2'!$A$8:$BL$67,63,FALSE)</f>
        <v>0</v>
      </c>
      <c r="V40" s="194" t="e">
        <f aca="true" t="shared" si="3" ref="V40:V67">U40+P40+I40+T40</f>
        <v>#VALUE!</v>
      </c>
    </row>
    <row r="41" spans="1:22" s="1" customFormat="1" ht="12.75" hidden="1">
      <c r="A41" s="117">
        <f>'[1]Секц.1'!A41</f>
        <v>0</v>
      </c>
      <c r="B41" s="118" t="e">
        <f>'[1]Секц.1'!B41</f>
        <v>#VALUE!</v>
      </c>
      <c r="C41" s="116" t="str">
        <f ca="1">VLOOKUP(OFFSET(C41,,1-COLUMN(C41)),'[1]Секц.2'!$A$8:$BL$67,8,FALSE)</f>
        <v> </v>
      </c>
      <c r="D41" s="116">
        <f ca="1">VLOOKUP(OFFSET(D41,,1-COLUMN(D41)),'[1]Секц.2'!$A$8:$BL$67,7,FALSE)</f>
        <v>0</v>
      </c>
      <c r="E41" s="116" t="str">
        <f ca="1">VLOOKUP(OFFSET(E41,,1-COLUMN(E41)),'[1]Секц.2'!$A$8:$BL$67,30,FALSE)</f>
        <v> </v>
      </c>
      <c r="F41" s="116">
        <f ca="1">VLOOKUP(OFFSET(F41,,1-COLUMN(F41)),'[1]Секц.2'!$A$8:$BL$67,29,FALSE)</f>
        <v>0</v>
      </c>
      <c r="G41" s="116">
        <f ca="1">VLOOKUP(OFFSET(G41,,1-COLUMN(G41)),'[1]Секц.2'!$A$8:$BL$67,50,FALSE)</f>
      </c>
      <c r="H41" s="116">
        <f ca="1">VLOOKUP(OFFSET(H41,,1-COLUMN(H41)),'[1]Секц.2'!$A$8:$BL$67,49,FALSE)</f>
        <v>0</v>
      </c>
      <c r="I41" s="27">
        <f t="shared" si="0"/>
        <v>0</v>
      </c>
      <c r="J41" s="116" t="e">
        <f ca="1">VLOOKUP(OFFSET(J41,,1-COLUMN(J41)),'[1]Секц.2'!$A$8:$BL$67,18,FALSE)</f>
        <v>#VALUE!</v>
      </c>
      <c r="K41" s="116" t="e">
        <f ca="1">VLOOKUP(OFFSET(K41,,1-COLUMN(K41)),'[1]Секц.2'!$A$8:$BL$67,17,FALSE)</f>
        <v>#VALUE!</v>
      </c>
      <c r="L41" s="116" t="e">
        <f ca="1">VLOOKUP(OFFSET(L41,,1-COLUMN(L41)),'[1]Секц.2'!$A$8:$BL$67,24,FALSE)</f>
        <v>#VALUE!</v>
      </c>
      <c r="M41" s="116" t="e">
        <f ca="1">VLOOKUP(OFFSET(M41,,1-COLUMN(M41)),'[1]Секц.2'!$A$8:$BL$67,23,FALSE)</f>
        <v>#VALUE!</v>
      </c>
      <c r="N41" s="121">
        <f ca="1">VLOOKUP(OFFSET(N41,,1-COLUMN(N41)),'[1]Секц.2'!$A$8:$BL$67,37,FALSE)</f>
        <v>0</v>
      </c>
      <c r="O41" s="121">
        <f ca="1">VLOOKUP(OFFSET(O41,,1-COLUMN(O41)),'[1]Секц.2'!$A$8:$BL$67,44,FALSE)</f>
        <v>0</v>
      </c>
      <c r="P41" s="26" t="e">
        <f t="shared" si="1"/>
        <v>#VALUE!</v>
      </c>
      <c r="Q41" s="122" t="e">
        <f ca="1">VLOOKUP(OFFSET(Q41,,1-COLUMN(Q41)),'[1]Секц.2'!$A$8:$BL$67,54,FALSE)</f>
        <v>#VALUE!</v>
      </c>
      <c r="R41" s="122">
        <f ca="1">VLOOKUP(OFFSET(R41,,1-COLUMN(R41)),'[1]Секц.2'!$A$8:$BL$67,58,FALSE)</f>
        <v>0</v>
      </c>
      <c r="S41" s="122">
        <f ca="1">VLOOKUP(OFFSET(S41,,1-COLUMN(S41)),'[1]Секц.2'!$A$8:$BL$67,62,FALSE)</f>
        <v>0</v>
      </c>
      <c r="T41" s="27" t="e">
        <f t="shared" si="2"/>
        <v>#VALUE!</v>
      </c>
      <c r="U41" s="126">
        <f ca="1">VLOOKUP(OFFSET(U41,,1-COLUMN(U41)),'[1]Секц.2'!$A$8:$BL$67,9,FALSE)+VLOOKUP(OFFSET(U41,,1-COLUMN(U41)),'[1]Секц.2'!$A$8:$BL$67,25,FALSE)+VLOOKUP(OFFSET(U41,,1-COLUMN(U41)),'[1]Секц.2'!$A$8:$BL$67,31,FALSE)+VLOOKUP(OFFSET(U41,,1-COLUMN(U41)),'[1]Секц.2'!$A$8:$BL$67,38,FALSE)+VLOOKUP(OFFSET(U41,,1-COLUMN(U41)),'[1]Секц.2'!$A$8:$BL$67,45,FALSE)+VLOOKUP(OFFSET(U41,,1-COLUMN(U41)),'[1]Секц.2'!$A$8:$BL$67,51,FALSE)+VLOOKUP(OFFSET(U41,,1-COLUMN(U41)),'[1]Секц.2'!$A$8:$BL$67,55,FALSE)+VLOOKUP(OFFSET(U41,,1-COLUMN(U41)),'[1]Секц.2'!$A$8:$BL$67,59,FALSE)+VLOOKUP(OFFSET(U41,,1-COLUMN(U41)),'[1]Секц.2'!$A$8:$BL$67,63,FALSE)</f>
        <v>0</v>
      </c>
      <c r="V41" s="148" t="e">
        <f t="shared" si="3"/>
        <v>#VALUE!</v>
      </c>
    </row>
    <row r="42" spans="1:22" s="1" customFormat="1" ht="12.75" hidden="1">
      <c r="A42" s="117">
        <f>'[1]Секц.1'!A42</f>
        <v>0</v>
      </c>
      <c r="B42" s="118" t="e">
        <f>'[1]Секц.1'!B42</f>
        <v>#VALUE!</v>
      </c>
      <c r="C42" s="116" t="str">
        <f ca="1">VLOOKUP(OFFSET(C42,,1-COLUMN(C42)),'[1]Секц.2'!$A$8:$BL$67,8,FALSE)</f>
        <v> </v>
      </c>
      <c r="D42" s="116">
        <f ca="1">VLOOKUP(OFFSET(D42,,1-COLUMN(D42)),'[1]Секц.2'!$A$8:$BL$67,7,FALSE)</f>
        <v>0</v>
      </c>
      <c r="E42" s="116" t="str">
        <f ca="1">VLOOKUP(OFFSET(E42,,1-COLUMN(E42)),'[1]Секц.2'!$A$8:$BL$67,30,FALSE)</f>
        <v> </v>
      </c>
      <c r="F42" s="116">
        <f ca="1">VLOOKUP(OFFSET(F42,,1-COLUMN(F42)),'[1]Секц.2'!$A$8:$BL$67,29,FALSE)</f>
        <v>0</v>
      </c>
      <c r="G42" s="116">
        <f ca="1">VLOOKUP(OFFSET(G42,,1-COLUMN(G42)),'[1]Секц.2'!$A$8:$BL$67,50,FALSE)</f>
      </c>
      <c r="H42" s="116">
        <f ca="1">VLOOKUP(OFFSET(H42,,1-COLUMN(H42)),'[1]Секц.2'!$A$8:$BL$67,49,FALSE)</f>
        <v>0</v>
      </c>
      <c r="I42" s="27">
        <f t="shared" si="0"/>
        <v>0</v>
      </c>
      <c r="J42" s="116" t="e">
        <f ca="1">VLOOKUP(OFFSET(J42,,1-COLUMN(J42)),'[1]Секц.2'!$A$8:$BL$67,18,FALSE)</f>
        <v>#VALUE!</v>
      </c>
      <c r="K42" s="116" t="e">
        <f ca="1">VLOOKUP(OFFSET(K42,,1-COLUMN(K42)),'[1]Секц.2'!$A$8:$BL$67,17,FALSE)</f>
        <v>#VALUE!</v>
      </c>
      <c r="L42" s="116" t="e">
        <f ca="1">VLOOKUP(OFFSET(L42,,1-COLUMN(L42)),'[1]Секц.2'!$A$8:$BL$67,24,FALSE)</f>
        <v>#VALUE!</v>
      </c>
      <c r="M42" s="116" t="e">
        <f ca="1">VLOOKUP(OFFSET(M42,,1-COLUMN(M42)),'[1]Секц.2'!$A$8:$BL$67,23,FALSE)</f>
        <v>#VALUE!</v>
      </c>
      <c r="N42" s="121">
        <f ca="1">VLOOKUP(OFFSET(N42,,1-COLUMN(N42)),'[1]Секц.2'!$A$8:$BL$67,37,FALSE)</f>
        <v>0</v>
      </c>
      <c r="O42" s="121">
        <f ca="1">VLOOKUP(OFFSET(O42,,1-COLUMN(O42)),'[1]Секц.2'!$A$8:$BL$67,44,FALSE)</f>
        <v>0</v>
      </c>
      <c r="P42" s="26" t="e">
        <f t="shared" si="1"/>
        <v>#VALUE!</v>
      </c>
      <c r="Q42" s="122" t="e">
        <f ca="1">VLOOKUP(OFFSET(Q42,,1-COLUMN(Q42)),'[1]Секц.2'!$A$8:$BL$67,54,FALSE)</f>
        <v>#VALUE!</v>
      </c>
      <c r="R42" s="122">
        <f ca="1">VLOOKUP(OFFSET(R42,,1-COLUMN(R42)),'[1]Секц.2'!$A$8:$BL$67,58,FALSE)</f>
        <v>0</v>
      </c>
      <c r="S42" s="122">
        <f ca="1">VLOOKUP(OFFSET(S42,,1-COLUMN(S42)),'[1]Секц.2'!$A$8:$BL$67,62,FALSE)</f>
        <v>0</v>
      </c>
      <c r="T42" s="27" t="e">
        <f t="shared" si="2"/>
        <v>#VALUE!</v>
      </c>
      <c r="U42" s="126">
        <f ca="1">VLOOKUP(OFFSET(U42,,1-COLUMN(U42)),'[1]Секц.2'!$A$8:$BL$67,9,FALSE)+VLOOKUP(OFFSET(U42,,1-COLUMN(U42)),'[1]Секц.2'!$A$8:$BL$67,25,FALSE)+VLOOKUP(OFFSET(U42,,1-COLUMN(U42)),'[1]Секц.2'!$A$8:$BL$67,31,FALSE)+VLOOKUP(OFFSET(U42,,1-COLUMN(U42)),'[1]Секц.2'!$A$8:$BL$67,38,FALSE)+VLOOKUP(OFFSET(U42,,1-COLUMN(U42)),'[1]Секц.2'!$A$8:$BL$67,45,FALSE)+VLOOKUP(OFFSET(U42,,1-COLUMN(U42)),'[1]Секц.2'!$A$8:$BL$67,51,FALSE)+VLOOKUP(OFFSET(U42,,1-COLUMN(U42)),'[1]Секц.2'!$A$8:$BL$67,55,FALSE)+VLOOKUP(OFFSET(U42,,1-COLUMN(U42)),'[1]Секц.2'!$A$8:$BL$67,59,FALSE)+VLOOKUP(OFFSET(U42,,1-COLUMN(U42)),'[1]Секц.2'!$A$8:$BL$67,63,FALSE)</f>
        <v>0</v>
      </c>
      <c r="V42" s="148" t="e">
        <f t="shared" si="3"/>
        <v>#VALUE!</v>
      </c>
    </row>
    <row r="43" spans="1:22" s="1" customFormat="1" ht="12.75" hidden="1">
      <c r="A43" s="117">
        <f>'[1]Секц.1'!A43</f>
        <v>0</v>
      </c>
      <c r="B43" s="118" t="e">
        <f>'[1]Секц.1'!B43</f>
        <v>#VALUE!</v>
      </c>
      <c r="C43" s="116" t="str">
        <f ca="1">VLOOKUP(OFFSET(C43,,1-COLUMN(C43)),'[1]Секц.2'!$A$8:$BL$67,8,FALSE)</f>
        <v> </v>
      </c>
      <c r="D43" s="116">
        <f ca="1">VLOOKUP(OFFSET(D43,,1-COLUMN(D43)),'[1]Секц.2'!$A$8:$BL$67,7,FALSE)</f>
        <v>0</v>
      </c>
      <c r="E43" s="116" t="str">
        <f ca="1">VLOOKUP(OFFSET(E43,,1-COLUMN(E43)),'[1]Секц.2'!$A$8:$BL$67,30,FALSE)</f>
        <v> </v>
      </c>
      <c r="F43" s="116">
        <f ca="1">VLOOKUP(OFFSET(F43,,1-COLUMN(F43)),'[1]Секц.2'!$A$8:$BL$67,29,FALSE)</f>
        <v>0</v>
      </c>
      <c r="G43" s="116">
        <f ca="1">VLOOKUP(OFFSET(G43,,1-COLUMN(G43)),'[1]Секц.2'!$A$8:$BL$67,50,FALSE)</f>
      </c>
      <c r="H43" s="116">
        <f ca="1">VLOOKUP(OFFSET(H43,,1-COLUMN(H43)),'[1]Секц.2'!$A$8:$BL$67,49,FALSE)</f>
        <v>0</v>
      </c>
      <c r="I43" s="27">
        <f t="shared" si="0"/>
        <v>0</v>
      </c>
      <c r="J43" s="116" t="e">
        <f ca="1">VLOOKUP(OFFSET(J43,,1-COLUMN(J43)),'[1]Секц.2'!$A$8:$BL$67,18,FALSE)</f>
        <v>#VALUE!</v>
      </c>
      <c r="K43" s="116" t="e">
        <f ca="1">VLOOKUP(OFFSET(K43,,1-COLUMN(K43)),'[1]Секц.2'!$A$8:$BL$67,17,FALSE)</f>
        <v>#VALUE!</v>
      </c>
      <c r="L43" s="116" t="e">
        <f ca="1">VLOOKUP(OFFSET(L43,,1-COLUMN(L43)),'[1]Секц.2'!$A$8:$BL$67,24,FALSE)</f>
        <v>#VALUE!</v>
      </c>
      <c r="M43" s="116" t="e">
        <f ca="1">VLOOKUP(OFFSET(M43,,1-COLUMN(M43)),'[1]Секц.2'!$A$8:$BL$67,23,FALSE)</f>
        <v>#VALUE!</v>
      </c>
      <c r="N43" s="121">
        <f ca="1">VLOOKUP(OFFSET(N43,,1-COLUMN(N43)),'[1]Секц.2'!$A$8:$BL$67,37,FALSE)</f>
        <v>0</v>
      </c>
      <c r="O43" s="121">
        <f ca="1">VLOOKUP(OFFSET(O43,,1-COLUMN(O43)),'[1]Секц.2'!$A$8:$BL$67,44,FALSE)</f>
        <v>0</v>
      </c>
      <c r="P43" s="26" t="e">
        <f t="shared" si="1"/>
        <v>#VALUE!</v>
      </c>
      <c r="Q43" s="122" t="e">
        <f ca="1">VLOOKUP(OFFSET(Q43,,1-COLUMN(Q43)),'[1]Секц.2'!$A$8:$BL$67,54,FALSE)</f>
        <v>#VALUE!</v>
      </c>
      <c r="R43" s="122">
        <f ca="1">VLOOKUP(OFFSET(R43,,1-COLUMN(R43)),'[1]Секц.2'!$A$8:$BL$67,58,FALSE)</f>
        <v>0</v>
      </c>
      <c r="S43" s="122">
        <f ca="1">VLOOKUP(OFFSET(S43,,1-COLUMN(S43)),'[1]Секц.2'!$A$8:$BL$67,62,FALSE)</f>
        <v>0</v>
      </c>
      <c r="T43" s="27" t="e">
        <f t="shared" si="2"/>
        <v>#VALUE!</v>
      </c>
      <c r="U43" s="126">
        <f ca="1">VLOOKUP(OFFSET(U43,,1-COLUMN(U43)),'[1]Секц.2'!$A$8:$BL$67,9,FALSE)+VLOOKUP(OFFSET(U43,,1-COLUMN(U43)),'[1]Секц.2'!$A$8:$BL$67,25,FALSE)+VLOOKUP(OFFSET(U43,,1-COLUMN(U43)),'[1]Секц.2'!$A$8:$BL$67,31,FALSE)+VLOOKUP(OFFSET(U43,,1-COLUMN(U43)),'[1]Секц.2'!$A$8:$BL$67,38,FALSE)+VLOOKUP(OFFSET(U43,,1-COLUMN(U43)),'[1]Секц.2'!$A$8:$BL$67,45,FALSE)+VLOOKUP(OFFSET(U43,,1-COLUMN(U43)),'[1]Секц.2'!$A$8:$BL$67,51,FALSE)+VLOOKUP(OFFSET(U43,,1-COLUMN(U43)),'[1]Секц.2'!$A$8:$BL$67,55,FALSE)+VLOOKUP(OFFSET(U43,,1-COLUMN(U43)),'[1]Секц.2'!$A$8:$BL$67,59,FALSE)+VLOOKUP(OFFSET(U43,,1-COLUMN(U43)),'[1]Секц.2'!$A$8:$BL$67,63,FALSE)</f>
        <v>0</v>
      </c>
      <c r="V43" s="148" t="e">
        <f t="shared" si="3"/>
        <v>#VALUE!</v>
      </c>
    </row>
    <row r="44" spans="1:22" s="1" customFormat="1" ht="12.75" hidden="1">
      <c r="A44" s="117">
        <f>'[1]Секц.1'!A44</f>
        <v>0</v>
      </c>
      <c r="B44" s="118" t="e">
        <f>'[1]Секц.1'!B44</f>
        <v>#VALUE!</v>
      </c>
      <c r="C44" s="116" t="str">
        <f ca="1">VLOOKUP(OFFSET(C44,,1-COLUMN(C44)),'[1]Секц.2'!$A$8:$BL$67,8,FALSE)</f>
        <v> </v>
      </c>
      <c r="D44" s="116">
        <f ca="1">VLOOKUP(OFFSET(D44,,1-COLUMN(D44)),'[1]Секц.2'!$A$8:$BL$67,7,FALSE)</f>
        <v>0</v>
      </c>
      <c r="E44" s="116" t="str">
        <f ca="1">VLOOKUP(OFFSET(E44,,1-COLUMN(E44)),'[1]Секц.2'!$A$8:$BL$67,30,FALSE)</f>
        <v> </v>
      </c>
      <c r="F44" s="116">
        <f ca="1">VLOOKUP(OFFSET(F44,,1-COLUMN(F44)),'[1]Секц.2'!$A$8:$BL$67,29,FALSE)</f>
        <v>0</v>
      </c>
      <c r="G44" s="116">
        <f ca="1">VLOOKUP(OFFSET(G44,,1-COLUMN(G44)),'[1]Секц.2'!$A$8:$BL$67,50,FALSE)</f>
      </c>
      <c r="H44" s="116">
        <f ca="1">VLOOKUP(OFFSET(H44,,1-COLUMN(H44)),'[1]Секц.2'!$A$8:$BL$67,49,FALSE)</f>
        <v>0</v>
      </c>
      <c r="I44" s="27">
        <f t="shared" si="0"/>
        <v>0</v>
      </c>
      <c r="J44" s="116" t="e">
        <f ca="1">VLOOKUP(OFFSET(J44,,1-COLUMN(J44)),'[1]Секц.2'!$A$8:$BL$67,18,FALSE)</f>
        <v>#VALUE!</v>
      </c>
      <c r="K44" s="116" t="e">
        <f ca="1">VLOOKUP(OFFSET(K44,,1-COLUMN(K44)),'[1]Секц.2'!$A$8:$BL$67,17,FALSE)</f>
        <v>#VALUE!</v>
      </c>
      <c r="L44" s="116" t="e">
        <f ca="1">VLOOKUP(OFFSET(L44,,1-COLUMN(L44)),'[1]Секц.2'!$A$8:$BL$67,24,FALSE)</f>
        <v>#VALUE!</v>
      </c>
      <c r="M44" s="116" t="e">
        <f ca="1">VLOOKUP(OFFSET(M44,,1-COLUMN(M44)),'[1]Секц.2'!$A$8:$BL$67,23,FALSE)</f>
        <v>#VALUE!</v>
      </c>
      <c r="N44" s="121">
        <f ca="1">VLOOKUP(OFFSET(N44,,1-COLUMN(N44)),'[1]Секц.2'!$A$8:$BL$67,37,FALSE)</f>
        <v>0</v>
      </c>
      <c r="O44" s="121">
        <f ca="1">VLOOKUP(OFFSET(O44,,1-COLUMN(O44)),'[1]Секц.2'!$A$8:$BL$67,44,FALSE)</f>
        <v>0</v>
      </c>
      <c r="P44" s="26" t="e">
        <f t="shared" si="1"/>
        <v>#VALUE!</v>
      </c>
      <c r="Q44" s="122" t="e">
        <f ca="1">VLOOKUP(OFFSET(Q44,,1-COLUMN(Q44)),'[1]Секц.2'!$A$8:$BL$67,54,FALSE)</f>
        <v>#VALUE!</v>
      </c>
      <c r="R44" s="122">
        <f ca="1">VLOOKUP(OFFSET(R44,,1-COLUMN(R44)),'[1]Секц.2'!$A$8:$BL$67,58,FALSE)</f>
        <v>0</v>
      </c>
      <c r="S44" s="122">
        <f ca="1">VLOOKUP(OFFSET(S44,,1-COLUMN(S44)),'[1]Секц.2'!$A$8:$BL$67,62,FALSE)</f>
        <v>0</v>
      </c>
      <c r="T44" s="27" t="e">
        <f t="shared" si="2"/>
        <v>#VALUE!</v>
      </c>
      <c r="U44" s="126">
        <f ca="1">VLOOKUP(OFFSET(U44,,1-COLUMN(U44)),'[1]Секц.2'!$A$8:$BL$67,9,FALSE)+VLOOKUP(OFFSET(U44,,1-COLUMN(U44)),'[1]Секц.2'!$A$8:$BL$67,25,FALSE)+VLOOKUP(OFFSET(U44,,1-COLUMN(U44)),'[1]Секц.2'!$A$8:$BL$67,31,FALSE)+VLOOKUP(OFFSET(U44,,1-COLUMN(U44)),'[1]Секц.2'!$A$8:$BL$67,38,FALSE)+VLOOKUP(OFFSET(U44,,1-COLUMN(U44)),'[1]Секц.2'!$A$8:$BL$67,45,FALSE)+VLOOKUP(OFFSET(U44,,1-COLUMN(U44)),'[1]Секц.2'!$A$8:$BL$67,51,FALSE)+VLOOKUP(OFFSET(U44,,1-COLUMN(U44)),'[1]Секц.2'!$A$8:$BL$67,55,FALSE)+VLOOKUP(OFFSET(U44,,1-COLUMN(U44)),'[1]Секц.2'!$A$8:$BL$67,59,FALSE)+VLOOKUP(OFFSET(U44,,1-COLUMN(U44)),'[1]Секц.2'!$A$8:$BL$67,63,FALSE)</f>
        <v>0</v>
      </c>
      <c r="V44" s="148" t="e">
        <f t="shared" si="3"/>
        <v>#VALUE!</v>
      </c>
    </row>
    <row r="45" spans="1:22" s="1" customFormat="1" ht="12.75" hidden="1">
      <c r="A45" s="117">
        <f>'[1]Секц.1'!A45</f>
        <v>0</v>
      </c>
      <c r="B45" s="118" t="e">
        <f>'[1]Секц.1'!B45</f>
        <v>#VALUE!</v>
      </c>
      <c r="C45" s="116" t="str">
        <f ca="1">VLOOKUP(OFFSET(C45,,1-COLUMN(C45)),'[1]Секц.2'!$A$8:$BL$67,8,FALSE)</f>
        <v> </v>
      </c>
      <c r="D45" s="116">
        <f ca="1">VLOOKUP(OFFSET(D45,,1-COLUMN(D45)),'[1]Секц.2'!$A$8:$BL$67,7,FALSE)</f>
        <v>0</v>
      </c>
      <c r="E45" s="116" t="str">
        <f ca="1">VLOOKUP(OFFSET(E45,,1-COLUMN(E45)),'[1]Секц.2'!$A$8:$BL$67,30,FALSE)</f>
        <v> </v>
      </c>
      <c r="F45" s="116">
        <f ca="1">VLOOKUP(OFFSET(F45,,1-COLUMN(F45)),'[1]Секц.2'!$A$8:$BL$67,29,FALSE)</f>
        <v>0</v>
      </c>
      <c r="G45" s="116">
        <f ca="1">VLOOKUP(OFFSET(G45,,1-COLUMN(G45)),'[1]Секц.2'!$A$8:$BL$67,50,FALSE)</f>
      </c>
      <c r="H45" s="116">
        <f ca="1">VLOOKUP(OFFSET(H45,,1-COLUMN(H45)),'[1]Секц.2'!$A$8:$BL$67,49,FALSE)</f>
        <v>0</v>
      </c>
      <c r="I45" s="27">
        <f t="shared" si="0"/>
        <v>0</v>
      </c>
      <c r="J45" s="116" t="e">
        <f ca="1">VLOOKUP(OFFSET(J45,,1-COLUMN(J45)),'[1]Секц.2'!$A$8:$BL$67,18,FALSE)</f>
        <v>#VALUE!</v>
      </c>
      <c r="K45" s="116" t="e">
        <f ca="1">VLOOKUP(OFFSET(K45,,1-COLUMN(K45)),'[1]Секц.2'!$A$8:$BL$67,17,FALSE)</f>
        <v>#VALUE!</v>
      </c>
      <c r="L45" s="116" t="e">
        <f ca="1">VLOOKUP(OFFSET(L45,,1-COLUMN(L45)),'[1]Секц.2'!$A$8:$BL$67,24,FALSE)</f>
        <v>#VALUE!</v>
      </c>
      <c r="M45" s="116" t="e">
        <f ca="1">VLOOKUP(OFFSET(M45,,1-COLUMN(M45)),'[1]Секц.2'!$A$8:$BL$67,23,FALSE)</f>
        <v>#VALUE!</v>
      </c>
      <c r="N45" s="121">
        <f ca="1">VLOOKUP(OFFSET(N45,,1-COLUMN(N45)),'[1]Секц.2'!$A$8:$BL$67,37,FALSE)</f>
        <v>0</v>
      </c>
      <c r="O45" s="121">
        <f ca="1">VLOOKUP(OFFSET(O45,,1-COLUMN(O45)),'[1]Секц.2'!$A$8:$BL$67,44,FALSE)</f>
        <v>0</v>
      </c>
      <c r="P45" s="26" t="e">
        <f t="shared" si="1"/>
        <v>#VALUE!</v>
      </c>
      <c r="Q45" s="122" t="e">
        <f ca="1">VLOOKUP(OFFSET(Q45,,1-COLUMN(Q45)),'[1]Секц.2'!$A$8:$BL$67,54,FALSE)</f>
        <v>#VALUE!</v>
      </c>
      <c r="R45" s="122">
        <f ca="1">VLOOKUP(OFFSET(R45,,1-COLUMN(R45)),'[1]Секц.2'!$A$8:$BL$67,58,FALSE)</f>
        <v>0</v>
      </c>
      <c r="S45" s="122">
        <f ca="1">VLOOKUP(OFFSET(S45,,1-COLUMN(S45)),'[1]Секц.2'!$A$8:$BL$67,62,FALSE)</f>
        <v>0</v>
      </c>
      <c r="T45" s="27" t="e">
        <f t="shared" si="2"/>
        <v>#VALUE!</v>
      </c>
      <c r="U45" s="126">
        <f ca="1">VLOOKUP(OFFSET(U45,,1-COLUMN(U45)),'[1]Секц.2'!$A$8:$BL$67,9,FALSE)+VLOOKUP(OFFSET(U45,,1-COLUMN(U45)),'[1]Секц.2'!$A$8:$BL$67,25,FALSE)+VLOOKUP(OFFSET(U45,,1-COLUMN(U45)),'[1]Секц.2'!$A$8:$BL$67,31,FALSE)+VLOOKUP(OFFSET(U45,,1-COLUMN(U45)),'[1]Секц.2'!$A$8:$BL$67,38,FALSE)+VLOOKUP(OFFSET(U45,,1-COLUMN(U45)),'[1]Секц.2'!$A$8:$BL$67,45,FALSE)+VLOOKUP(OFFSET(U45,,1-COLUMN(U45)),'[1]Секц.2'!$A$8:$BL$67,51,FALSE)+VLOOKUP(OFFSET(U45,,1-COLUMN(U45)),'[1]Секц.2'!$A$8:$BL$67,55,FALSE)+VLOOKUP(OFFSET(U45,,1-COLUMN(U45)),'[1]Секц.2'!$A$8:$BL$67,59,FALSE)+VLOOKUP(OFFSET(U45,,1-COLUMN(U45)),'[1]Секц.2'!$A$8:$BL$67,63,FALSE)</f>
        <v>0</v>
      </c>
      <c r="V45" s="148" t="e">
        <f t="shared" si="3"/>
        <v>#VALUE!</v>
      </c>
    </row>
    <row r="46" spans="1:22" s="1" customFormat="1" ht="12.75" hidden="1">
      <c r="A46" s="117">
        <f>'[1]Секц.1'!A46</f>
        <v>0</v>
      </c>
      <c r="B46" s="118" t="e">
        <f>'[1]Секц.1'!B46</f>
        <v>#VALUE!</v>
      </c>
      <c r="C46" s="116" t="str">
        <f ca="1">VLOOKUP(OFFSET(C46,,1-COLUMN(C46)),'[1]Секц.2'!$A$8:$BL$67,8,FALSE)</f>
        <v> </v>
      </c>
      <c r="D46" s="116">
        <f ca="1">VLOOKUP(OFFSET(D46,,1-COLUMN(D46)),'[1]Секц.2'!$A$8:$BL$67,7,FALSE)</f>
        <v>0</v>
      </c>
      <c r="E46" s="116" t="str">
        <f ca="1">VLOOKUP(OFFSET(E46,,1-COLUMN(E46)),'[1]Секц.2'!$A$8:$BL$67,30,FALSE)</f>
        <v> </v>
      </c>
      <c r="F46" s="116">
        <f ca="1">VLOOKUP(OFFSET(F46,,1-COLUMN(F46)),'[1]Секц.2'!$A$8:$BL$67,29,FALSE)</f>
        <v>0</v>
      </c>
      <c r="G46" s="116">
        <f ca="1">VLOOKUP(OFFSET(G46,,1-COLUMN(G46)),'[1]Секц.2'!$A$8:$BL$67,50,FALSE)</f>
      </c>
      <c r="H46" s="116">
        <f ca="1">VLOOKUP(OFFSET(H46,,1-COLUMN(H46)),'[1]Секц.2'!$A$8:$BL$67,49,FALSE)</f>
        <v>0</v>
      </c>
      <c r="I46" s="27">
        <f t="shared" si="0"/>
        <v>0</v>
      </c>
      <c r="J46" s="116" t="e">
        <f ca="1">VLOOKUP(OFFSET(J46,,1-COLUMN(J46)),'[1]Секц.2'!$A$8:$BL$67,18,FALSE)</f>
        <v>#VALUE!</v>
      </c>
      <c r="K46" s="116" t="e">
        <f ca="1">VLOOKUP(OFFSET(K46,,1-COLUMN(K46)),'[1]Секц.2'!$A$8:$BL$67,17,FALSE)</f>
        <v>#VALUE!</v>
      </c>
      <c r="L46" s="116" t="e">
        <f ca="1">VLOOKUP(OFFSET(L46,,1-COLUMN(L46)),'[1]Секц.2'!$A$8:$BL$67,24,FALSE)</f>
        <v>#VALUE!</v>
      </c>
      <c r="M46" s="116" t="e">
        <f ca="1">VLOOKUP(OFFSET(M46,,1-COLUMN(M46)),'[1]Секц.2'!$A$8:$BL$67,23,FALSE)</f>
        <v>#VALUE!</v>
      </c>
      <c r="N46" s="121">
        <f ca="1">VLOOKUP(OFFSET(N46,,1-COLUMN(N46)),'[1]Секц.2'!$A$8:$BL$67,37,FALSE)</f>
        <v>0</v>
      </c>
      <c r="O46" s="121">
        <f ca="1">VLOOKUP(OFFSET(O46,,1-COLUMN(O46)),'[1]Секц.2'!$A$8:$BL$67,44,FALSE)</f>
        <v>0</v>
      </c>
      <c r="P46" s="26" t="e">
        <f t="shared" si="1"/>
        <v>#VALUE!</v>
      </c>
      <c r="Q46" s="122" t="e">
        <f ca="1">VLOOKUP(OFFSET(Q46,,1-COLUMN(Q46)),'[1]Секц.2'!$A$8:$BL$67,54,FALSE)</f>
        <v>#VALUE!</v>
      </c>
      <c r="R46" s="122">
        <f ca="1">VLOOKUP(OFFSET(R46,,1-COLUMN(R46)),'[1]Секц.2'!$A$8:$BL$67,58,FALSE)</f>
        <v>0</v>
      </c>
      <c r="S46" s="122">
        <f ca="1">VLOOKUP(OFFSET(S46,,1-COLUMN(S46)),'[1]Секц.2'!$A$8:$BL$67,62,FALSE)</f>
        <v>0</v>
      </c>
      <c r="T46" s="27" t="e">
        <f t="shared" si="2"/>
        <v>#VALUE!</v>
      </c>
      <c r="U46" s="126">
        <f ca="1">VLOOKUP(OFFSET(U46,,1-COLUMN(U46)),'[1]Секц.2'!$A$8:$BL$67,9,FALSE)+VLOOKUP(OFFSET(U46,,1-COLUMN(U46)),'[1]Секц.2'!$A$8:$BL$67,25,FALSE)+VLOOKUP(OFFSET(U46,,1-COLUMN(U46)),'[1]Секц.2'!$A$8:$BL$67,31,FALSE)+VLOOKUP(OFFSET(U46,,1-COLUMN(U46)),'[1]Секц.2'!$A$8:$BL$67,38,FALSE)+VLOOKUP(OFFSET(U46,,1-COLUMN(U46)),'[1]Секц.2'!$A$8:$BL$67,45,FALSE)+VLOOKUP(OFFSET(U46,,1-COLUMN(U46)),'[1]Секц.2'!$A$8:$BL$67,51,FALSE)+VLOOKUP(OFFSET(U46,,1-COLUMN(U46)),'[1]Секц.2'!$A$8:$BL$67,55,FALSE)+VLOOKUP(OFFSET(U46,,1-COLUMN(U46)),'[1]Секц.2'!$A$8:$BL$67,59,FALSE)+VLOOKUP(OFFSET(U46,,1-COLUMN(U46)),'[1]Секц.2'!$A$8:$BL$67,63,FALSE)</f>
        <v>0</v>
      </c>
      <c r="V46" s="148" t="e">
        <f t="shared" si="3"/>
        <v>#VALUE!</v>
      </c>
    </row>
    <row r="47" spans="1:22" s="1" customFormat="1" ht="12.75" hidden="1">
      <c r="A47" s="117">
        <f>'[1]Секц.1'!A47</f>
        <v>0</v>
      </c>
      <c r="B47" s="118" t="e">
        <f>'[1]Секц.1'!B47</f>
        <v>#VALUE!</v>
      </c>
      <c r="C47" s="116" t="str">
        <f ca="1">VLOOKUP(OFFSET(C47,,1-COLUMN(C47)),'[1]Секц.2'!$A$8:$BL$67,8,FALSE)</f>
        <v> </v>
      </c>
      <c r="D47" s="116">
        <f ca="1">VLOOKUP(OFFSET(D47,,1-COLUMN(D47)),'[1]Секц.2'!$A$8:$BL$67,7,FALSE)</f>
        <v>0</v>
      </c>
      <c r="E47" s="116" t="str">
        <f ca="1">VLOOKUP(OFFSET(E47,,1-COLUMN(E47)),'[1]Секц.2'!$A$8:$BL$67,30,FALSE)</f>
        <v> </v>
      </c>
      <c r="F47" s="116">
        <f ca="1">VLOOKUP(OFFSET(F47,,1-COLUMN(F47)),'[1]Секц.2'!$A$8:$BL$67,29,FALSE)</f>
        <v>0</v>
      </c>
      <c r="G47" s="116">
        <f ca="1">VLOOKUP(OFFSET(G47,,1-COLUMN(G47)),'[1]Секц.2'!$A$8:$BL$67,50,FALSE)</f>
      </c>
      <c r="H47" s="116">
        <f ca="1">VLOOKUP(OFFSET(H47,,1-COLUMN(H47)),'[1]Секц.2'!$A$8:$BL$67,49,FALSE)</f>
        <v>0</v>
      </c>
      <c r="I47" s="27">
        <f t="shared" si="0"/>
        <v>0</v>
      </c>
      <c r="J47" s="116" t="e">
        <f ca="1">VLOOKUP(OFFSET(J47,,1-COLUMN(J47)),'[1]Секц.2'!$A$8:$BL$67,18,FALSE)</f>
        <v>#VALUE!</v>
      </c>
      <c r="K47" s="116" t="e">
        <f ca="1">VLOOKUP(OFFSET(K47,,1-COLUMN(K47)),'[1]Секц.2'!$A$8:$BL$67,17,FALSE)</f>
        <v>#VALUE!</v>
      </c>
      <c r="L47" s="116" t="e">
        <f ca="1">VLOOKUP(OFFSET(L47,,1-COLUMN(L47)),'[1]Секц.2'!$A$8:$BL$67,24,FALSE)</f>
        <v>#VALUE!</v>
      </c>
      <c r="M47" s="116" t="e">
        <f ca="1">VLOOKUP(OFFSET(M47,,1-COLUMN(M47)),'[1]Секц.2'!$A$8:$BL$67,23,FALSE)</f>
        <v>#VALUE!</v>
      </c>
      <c r="N47" s="121">
        <f ca="1">VLOOKUP(OFFSET(N47,,1-COLUMN(N47)),'[1]Секц.2'!$A$8:$BL$67,37,FALSE)</f>
        <v>0</v>
      </c>
      <c r="O47" s="121">
        <f ca="1">VLOOKUP(OFFSET(O47,,1-COLUMN(O47)),'[1]Секц.2'!$A$8:$BL$67,44,FALSE)</f>
        <v>0</v>
      </c>
      <c r="P47" s="26" t="e">
        <f t="shared" si="1"/>
        <v>#VALUE!</v>
      </c>
      <c r="Q47" s="122" t="e">
        <f ca="1">VLOOKUP(OFFSET(Q47,,1-COLUMN(Q47)),'[1]Секц.2'!$A$8:$BL$67,54,FALSE)</f>
        <v>#VALUE!</v>
      </c>
      <c r="R47" s="122">
        <f ca="1">VLOOKUP(OFFSET(R47,,1-COLUMN(R47)),'[1]Секц.2'!$A$8:$BL$67,58,FALSE)</f>
        <v>0</v>
      </c>
      <c r="S47" s="122">
        <f ca="1">VLOOKUP(OFFSET(S47,,1-COLUMN(S47)),'[1]Секц.2'!$A$8:$BL$67,62,FALSE)</f>
        <v>0</v>
      </c>
      <c r="T47" s="27" t="e">
        <f t="shared" si="2"/>
        <v>#VALUE!</v>
      </c>
      <c r="U47" s="126">
        <f ca="1">VLOOKUP(OFFSET(U47,,1-COLUMN(U47)),'[1]Секц.2'!$A$8:$BL$67,9,FALSE)+VLOOKUP(OFFSET(U47,,1-COLUMN(U47)),'[1]Секц.2'!$A$8:$BL$67,25,FALSE)+VLOOKUP(OFFSET(U47,,1-COLUMN(U47)),'[1]Секц.2'!$A$8:$BL$67,31,FALSE)+VLOOKUP(OFFSET(U47,,1-COLUMN(U47)),'[1]Секц.2'!$A$8:$BL$67,38,FALSE)+VLOOKUP(OFFSET(U47,,1-COLUMN(U47)),'[1]Секц.2'!$A$8:$BL$67,45,FALSE)+VLOOKUP(OFFSET(U47,,1-COLUMN(U47)),'[1]Секц.2'!$A$8:$BL$67,51,FALSE)+VLOOKUP(OFFSET(U47,,1-COLUMN(U47)),'[1]Секц.2'!$A$8:$BL$67,55,FALSE)+VLOOKUP(OFFSET(U47,,1-COLUMN(U47)),'[1]Секц.2'!$A$8:$BL$67,59,FALSE)+VLOOKUP(OFFSET(U47,,1-COLUMN(U47)),'[1]Секц.2'!$A$8:$BL$67,63,FALSE)</f>
        <v>0</v>
      </c>
      <c r="V47" s="148" t="e">
        <f t="shared" si="3"/>
        <v>#VALUE!</v>
      </c>
    </row>
    <row r="48" spans="1:22" s="1" customFormat="1" ht="12.75" hidden="1">
      <c r="A48" s="117">
        <f>'[1]Секц.1'!A48</f>
        <v>0</v>
      </c>
      <c r="B48" s="118" t="e">
        <f>'[1]Секц.1'!B48</f>
        <v>#VALUE!</v>
      </c>
      <c r="C48" s="116" t="str">
        <f ca="1">VLOOKUP(OFFSET(C48,,1-COLUMN(C48)),'[1]Секц.2'!$A$8:$BL$67,8,FALSE)</f>
        <v> </v>
      </c>
      <c r="D48" s="116">
        <f ca="1">VLOOKUP(OFFSET(D48,,1-COLUMN(D48)),'[1]Секц.2'!$A$8:$BL$67,7,FALSE)</f>
        <v>0</v>
      </c>
      <c r="E48" s="116" t="str">
        <f ca="1">VLOOKUP(OFFSET(E48,,1-COLUMN(E48)),'[1]Секц.2'!$A$8:$BL$67,30,FALSE)</f>
        <v> </v>
      </c>
      <c r="F48" s="116">
        <f ca="1">VLOOKUP(OFFSET(F48,,1-COLUMN(F48)),'[1]Секц.2'!$A$8:$BL$67,29,FALSE)</f>
        <v>0</v>
      </c>
      <c r="G48" s="116">
        <f ca="1">VLOOKUP(OFFSET(G48,,1-COLUMN(G48)),'[1]Секц.2'!$A$8:$BL$67,50,FALSE)</f>
      </c>
      <c r="H48" s="116">
        <f ca="1">VLOOKUP(OFFSET(H48,,1-COLUMN(H48)),'[1]Секц.2'!$A$8:$BL$67,49,FALSE)</f>
        <v>0</v>
      </c>
      <c r="I48" s="27">
        <f t="shared" si="0"/>
        <v>0</v>
      </c>
      <c r="J48" s="116" t="e">
        <f ca="1">VLOOKUP(OFFSET(J48,,1-COLUMN(J48)),'[1]Секц.2'!$A$8:$BL$67,18,FALSE)</f>
        <v>#VALUE!</v>
      </c>
      <c r="K48" s="116" t="e">
        <f ca="1">VLOOKUP(OFFSET(K48,,1-COLUMN(K48)),'[1]Секц.2'!$A$8:$BL$67,17,FALSE)</f>
        <v>#VALUE!</v>
      </c>
      <c r="L48" s="116" t="e">
        <f ca="1">VLOOKUP(OFFSET(L48,,1-COLUMN(L48)),'[1]Секц.2'!$A$8:$BL$67,24,FALSE)</f>
        <v>#VALUE!</v>
      </c>
      <c r="M48" s="116" t="e">
        <f ca="1">VLOOKUP(OFFSET(M48,,1-COLUMN(M48)),'[1]Секц.2'!$A$8:$BL$67,23,FALSE)</f>
        <v>#VALUE!</v>
      </c>
      <c r="N48" s="121">
        <f ca="1">VLOOKUP(OFFSET(N48,,1-COLUMN(N48)),'[1]Секц.2'!$A$8:$BL$67,37,FALSE)</f>
        <v>0</v>
      </c>
      <c r="O48" s="121">
        <f ca="1">VLOOKUP(OFFSET(O48,,1-COLUMN(O48)),'[1]Секц.2'!$A$8:$BL$67,44,FALSE)</f>
        <v>0</v>
      </c>
      <c r="P48" s="26" t="e">
        <f t="shared" si="1"/>
        <v>#VALUE!</v>
      </c>
      <c r="Q48" s="122" t="e">
        <f ca="1">VLOOKUP(OFFSET(Q48,,1-COLUMN(Q48)),'[1]Секц.2'!$A$8:$BL$67,54,FALSE)</f>
        <v>#VALUE!</v>
      </c>
      <c r="R48" s="122">
        <f ca="1">VLOOKUP(OFFSET(R48,,1-COLUMN(R48)),'[1]Секц.2'!$A$8:$BL$67,58,FALSE)</f>
        <v>0</v>
      </c>
      <c r="S48" s="122">
        <f ca="1">VLOOKUP(OFFSET(S48,,1-COLUMN(S48)),'[1]Секц.2'!$A$8:$BL$67,62,FALSE)</f>
        <v>0</v>
      </c>
      <c r="T48" s="27" t="e">
        <f t="shared" si="2"/>
        <v>#VALUE!</v>
      </c>
      <c r="U48" s="126">
        <f ca="1">VLOOKUP(OFFSET(U48,,1-COLUMN(U48)),'[1]Секц.2'!$A$8:$BL$67,9,FALSE)+VLOOKUP(OFFSET(U48,,1-COLUMN(U48)),'[1]Секц.2'!$A$8:$BL$67,25,FALSE)+VLOOKUP(OFFSET(U48,,1-COLUMN(U48)),'[1]Секц.2'!$A$8:$BL$67,31,FALSE)+VLOOKUP(OFFSET(U48,,1-COLUMN(U48)),'[1]Секц.2'!$A$8:$BL$67,38,FALSE)+VLOOKUP(OFFSET(U48,,1-COLUMN(U48)),'[1]Секц.2'!$A$8:$BL$67,45,FALSE)+VLOOKUP(OFFSET(U48,,1-COLUMN(U48)),'[1]Секц.2'!$A$8:$BL$67,51,FALSE)+VLOOKUP(OFFSET(U48,,1-COLUMN(U48)),'[1]Секц.2'!$A$8:$BL$67,55,FALSE)+VLOOKUP(OFFSET(U48,,1-COLUMN(U48)),'[1]Секц.2'!$A$8:$BL$67,59,FALSE)+VLOOKUP(OFFSET(U48,,1-COLUMN(U48)),'[1]Секц.2'!$A$8:$BL$67,63,FALSE)</f>
        <v>0</v>
      </c>
      <c r="V48" s="148" t="e">
        <f t="shared" si="3"/>
        <v>#VALUE!</v>
      </c>
    </row>
    <row r="49" spans="1:22" s="1" customFormat="1" ht="12.75" hidden="1">
      <c r="A49" s="117">
        <f>'[1]Секц.1'!A49</f>
        <v>0</v>
      </c>
      <c r="B49" s="118" t="e">
        <f>'[1]Секц.1'!B49</f>
        <v>#VALUE!</v>
      </c>
      <c r="C49" s="116" t="str">
        <f ca="1">VLOOKUP(OFFSET(C49,,1-COLUMN(C49)),'[1]Секц.2'!$A$8:$BL$67,8,FALSE)</f>
        <v> </v>
      </c>
      <c r="D49" s="116">
        <f ca="1">VLOOKUP(OFFSET(D49,,1-COLUMN(D49)),'[1]Секц.2'!$A$8:$BL$67,7,FALSE)</f>
        <v>0</v>
      </c>
      <c r="E49" s="116" t="str">
        <f ca="1">VLOOKUP(OFFSET(E49,,1-COLUMN(E49)),'[1]Секц.2'!$A$8:$BL$67,30,FALSE)</f>
        <v> </v>
      </c>
      <c r="F49" s="116">
        <f ca="1">VLOOKUP(OFFSET(F49,,1-COLUMN(F49)),'[1]Секц.2'!$A$8:$BL$67,29,FALSE)</f>
        <v>0</v>
      </c>
      <c r="G49" s="116">
        <f ca="1">VLOOKUP(OFFSET(G49,,1-COLUMN(G49)),'[1]Секц.2'!$A$8:$BL$67,50,FALSE)</f>
      </c>
      <c r="H49" s="116">
        <f ca="1">VLOOKUP(OFFSET(H49,,1-COLUMN(H49)),'[1]Секц.2'!$A$8:$BL$67,49,FALSE)</f>
        <v>0</v>
      </c>
      <c r="I49" s="27">
        <f t="shared" si="0"/>
        <v>0</v>
      </c>
      <c r="J49" s="116" t="e">
        <f ca="1">VLOOKUP(OFFSET(J49,,1-COLUMN(J49)),'[1]Секц.2'!$A$8:$BL$67,18,FALSE)</f>
        <v>#VALUE!</v>
      </c>
      <c r="K49" s="116" t="e">
        <f ca="1">VLOOKUP(OFFSET(K49,,1-COLUMN(K49)),'[1]Секц.2'!$A$8:$BL$67,17,FALSE)</f>
        <v>#VALUE!</v>
      </c>
      <c r="L49" s="116" t="e">
        <f ca="1">VLOOKUP(OFFSET(L49,,1-COLUMN(L49)),'[1]Секц.2'!$A$8:$BL$67,24,FALSE)</f>
        <v>#VALUE!</v>
      </c>
      <c r="M49" s="116" t="e">
        <f ca="1">VLOOKUP(OFFSET(M49,,1-COLUMN(M49)),'[1]Секц.2'!$A$8:$BL$67,23,FALSE)</f>
        <v>#VALUE!</v>
      </c>
      <c r="N49" s="121">
        <f ca="1">VLOOKUP(OFFSET(N49,,1-COLUMN(N49)),'[1]Секц.2'!$A$8:$BL$67,37,FALSE)</f>
        <v>0</v>
      </c>
      <c r="O49" s="121">
        <f ca="1">VLOOKUP(OFFSET(O49,,1-COLUMN(O49)),'[1]Секц.2'!$A$8:$BL$67,44,FALSE)</f>
        <v>0</v>
      </c>
      <c r="P49" s="26" t="e">
        <f t="shared" si="1"/>
        <v>#VALUE!</v>
      </c>
      <c r="Q49" s="122" t="e">
        <f ca="1">VLOOKUP(OFFSET(Q49,,1-COLUMN(Q49)),'[1]Секц.2'!$A$8:$BL$67,54,FALSE)</f>
        <v>#VALUE!</v>
      </c>
      <c r="R49" s="122">
        <f ca="1">VLOOKUP(OFFSET(R49,,1-COLUMN(R49)),'[1]Секц.2'!$A$8:$BL$67,58,FALSE)</f>
        <v>0</v>
      </c>
      <c r="S49" s="122">
        <f ca="1">VLOOKUP(OFFSET(S49,,1-COLUMN(S49)),'[1]Секц.2'!$A$8:$BL$67,62,FALSE)</f>
        <v>0</v>
      </c>
      <c r="T49" s="27" t="e">
        <f t="shared" si="2"/>
        <v>#VALUE!</v>
      </c>
      <c r="U49" s="126">
        <f ca="1">VLOOKUP(OFFSET(U49,,1-COLUMN(U49)),'[1]Секц.2'!$A$8:$BL$67,9,FALSE)+VLOOKUP(OFFSET(U49,,1-COLUMN(U49)),'[1]Секц.2'!$A$8:$BL$67,25,FALSE)+VLOOKUP(OFFSET(U49,,1-COLUMN(U49)),'[1]Секц.2'!$A$8:$BL$67,31,FALSE)+VLOOKUP(OFFSET(U49,,1-COLUMN(U49)),'[1]Секц.2'!$A$8:$BL$67,38,FALSE)+VLOOKUP(OFFSET(U49,,1-COLUMN(U49)),'[1]Секц.2'!$A$8:$BL$67,45,FALSE)+VLOOKUP(OFFSET(U49,,1-COLUMN(U49)),'[1]Секц.2'!$A$8:$BL$67,51,FALSE)+VLOOKUP(OFFSET(U49,,1-COLUMN(U49)),'[1]Секц.2'!$A$8:$BL$67,55,FALSE)+VLOOKUP(OFFSET(U49,,1-COLUMN(U49)),'[1]Секц.2'!$A$8:$BL$67,59,FALSE)+VLOOKUP(OFFSET(U49,,1-COLUMN(U49)),'[1]Секц.2'!$A$8:$BL$67,63,FALSE)</f>
        <v>0</v>
      </c>
      <c r="V49" s="148" t="e">
        <f t="shared" si="3"/>
        <v>#VALUE!</v>
      </c>
    </row>
    <row r="50" spans="1:22" s="1" customFormat="1" ht="12.75" hidden="1">
      <c r="A50" s="117">
        <f>'[1]Секц.1'!A50</f>
        <v>0</v>
      </c>
      <c r="B50" s="118" t="e">
        <f>'[1]Секц.1'!B50</f>
        <v>#VALUE!</v>
      </c>
      <c r="C50" s="116" t="str">
        <f ca="1">VLOOKUP(OFFSET(C50,,1-COLUMN(C50)),'[1]Секц.2'!$A$8:$BL$67,8,FALSE)</f>
        <v> </v>
      </c>
      <c r="D50" s="116">
        <f ca="1">VLOOKUP(OFFSET(D50,,1-COLUMN(D50)),'[1]Секц.2'!$A$8:$BL$67,7,FALSE)</f>
        <v>0</v>
      </c>
      <c r="E50" s="116" t="str">
        <f ca="1">VLOOKUP(OFFSET(E50,,1-COLUMN(E50)),'[1]Секц.2'!$A$8:$BL$67,30,FALSE)</f>
        <v> </v>
      </c>
      <c r="F50" s="116">
        <f ca="1">VLOOKUP(OFFSET(F50,,1-COLUMN(F50)),'[1]Секц.2'!$A$8:$BL$67,29,FALSE)</f>
        <v>0</v>
      </c>
      <c r="G50" s="116">
        <f ca="1">VLOOKUP(OFFSET(G50,,1-COLUMN(G50)),'[1]Секц.2'!$A$8:$BL$67,50,FALSE)</f>
      </c>
      <c r="H50" s="116">
        <f ca="1">VLOOKUP(OFFSET(H50,,1-COLUMN(H50)),'[1]Секц.2'!$A$8:$BL$67,49,FALSE)</f>
        <v>0</v>
      </c>
      <c r="I50" s="27">
        <f t="shared" si="0"/>
        <v>0</v>
      </c>
      <c r="J50" s="116" t="e">
        <f ca="1">VLOOKUP(OFFSET(J50,,1-COLUMN(J50)),'[1]Секц.2'!$A$8:$BL$67,18,FALSE)</f>
        <v>#VALUE!</v>
      </c>
      <c r="K50" s="116" t="e">
        <f ca="1">VLOOKUP(OFFSET(K50,,1-COLUMN(K50)),'[1]Секц.2'!$A$8:$BL$67,17,FALSE)</f>
        <v>#VALUE!</v>
      </c>
      <c r="L50" s="116" t="e">
        <f ca="1">VLOOKUP(OFFSET(L50,,1-COLUMN(L50)),'[1]Секц.2'!$A$8:$BL$67,24,FALSE)</f>
        <v>#VALUE!</v>
      </c>
      <c r="M50" s="116" t="e">
        <f ca="1">VLOOKUP(OFFSET(M50,,1-COLUMN(M50)),'[1]Секц.2'!$A$8:$BL$67,23,FALSE)</f>
        <v>#VALUE!</v>
      </c>
      <c r="N50" s="121">
        <f ca="1">VLOOKUP(OFFSET(N50,,1-COLUMN(N50)),'[1]Секц.2'!$A$8:$BL$67,37,FALSE)</f>
        <v>0</v>
      </c>
      <c r="O50" s="121">
        <f ca="1">VLOOKUP(OFFSET(O50,,1-COLUMN(O50)),'[1]Секц.2'!$A$8:$BL$67,44,FALSE)</f>
        <v>0</v>
      </c>
      <c r="P50" s="26" t="e">
        <f t="shared" si="1"/>
        <v>#VALUE!</v>
      </c>
      <c r="Q50" s="122" t="e">
        <f ca="1">VLOOKUP(OFFSET(Q50,,1-COLUMN(Q50)),'[1]Секц.2'!$A$8:$BL$67,54,FALSE)</f>
        <v>#VALUE!</v>
      </c>
      <c r="R50" s="122">
        <f ca="1">VLOOKUP(OFFSET(R50,,1-COLUMN(R50)),'[1]Секц.2'!$A$8:$BL$67,58,FALSE)</f>
        <v>0</v>
      </c>
      <c r="S50" s="122">
        <f ca="1">VLOOKUP(OFFSET(S50,,1-COLUMN(S50)),'[1]Секц.2'!$A$8:$BL$67,62,FALSE)</f>
        <v>0</v>
      </c>
      <c r="T50" s="27" t="e">
        <f t="shared" si="2"/>
        <v>#VALUE!</v>
      </c>
      <c r="U50" s="126">
        <f ca="1">VLOOKUP(OFFSET(U50,,1-COLUMN(U50)),'[1]Секц.2'!$A$8:$BL$67,9,FALSE)+VLOOKUP(OFFSET(U50,,1-COLUMN(U50)),'[1]Секц.2'!$A$8:$BL$67,25,FALSE)+VLOOKUP(OFFSET(U50,,1-COLUMN(U50)),'[1]Секц.2'!$A$8:$BL$67,31,FALSE)+VLOOKUP(OFFSET(U50,,1-COLUMN(U50)),'[1]Секц.2'!$A$8:$BL$67,38,FALSE)+VLOOKUP(OFFSET(U50,,1-COLUMN(U50)),'[1]Секц.2'!$A$8:$BL$67,45,FALSE)+VLOOKUP(OFFSET(U50,,1-COLUMN(U50)),'[1]Секц.2'!$A$8:$BL$67,51,FALSE)+VLOOKUP(OFFSET(U50,,1-COLUMN(U50)),'[1]Секц.2'!$A$8:$BL$67,55,FALSE)+VLOOKUP(OFFSET(U50,,1-COLUMN(U50)),'[1]Секц.2'!$A$8:$BL$67,59,FALSE)+VLOOKUP(OFFSET(U50,,1-COLUMN(U50)),'[1]Секц.2'!$A$8:$BL$67,63,FALSE)</f>
        <v>0</v>
      </c>
      <c r="V50" s="148" t="e">
        <f t="shared" si="3"/>
        <v>#VALUE!</v>
      </c>
    </row>
    <row r="51" spans="1:22" s="1" customFormat="1" ht="12.75" hidden="1">
      <c r="A51" s="117">
        <f>'[1]Секц.1'!A51</f>
        <v>0</v>
      </c>
      <c r="B51" s="118" t="e">
        <f>'[1]Секц.1'!B51</f>
        <v>#VALUE!</v>
      </c>
      <c r="C51" s="116" t="str">
        <f ca="1">VLOOKUP(OFFSET(C51,,1-COLUMN(C51)),'[1]Секц.2'!$A$8:$BL$67,8,FALSE)</f>
        <v> </v>
      </c>
      <c r="D51" s="116">
        <f ca="1">VLOOKUP(OFFSET(D51,,1-COLUMN(D51)),'[1]Секц.2'!$A$8:$BL$67,7,FALSE)</f>
        <v>0</v>
      </c>
      <c r="E51" s="116" t="str">
        <f ca="1">VLOOKUP(OFFSET(E51,,1-COLUMN(E51)),'[1]Секц.2'!$A$8:$BL$67,30,FALSE)</f>
        <v> </v>
      </c>
      <c r="F51" s="116">
        <f ca="1">VLOOKUP(OFFSET(F51,,1-COLUMN(F51)),'[1]Секц.2'!$A$8:$BL$67,29,FALSE)</f>
        <v>0</v>
      </c>
      <c r="G51" s="116">
        <f ca="1">VLOOKUP(OFFSET(G51,,1-COLUMN(G51)),'[1]Секц.2'!$A$8:$BL$67,50,FALSE)</f>
      </c>
      <c r="H51" s="116">
        <f ca="1">VLOOKUP(OFFSET(H51,,1-COLUMN(H51)),'[1]Секц.2'!$A$8:$BL$67,49,FALSE)</f>
        <v>0</v>
      </c>
      <c r="I51" s="27">
        <f t="shared" si="0"/>
        <v>0</v>
      </c>
      <c r="J51" s="116" t="e">
        <f ca="1">VLOOKUP(OFFSET(J51,,1-COLUMN(J51)),'[1]Секц.2'!$A$8:$BL$67,18,FALSE)</f>
        <v>#VALUE!</v>
      </c>
      <c r="K51" s="116" t="e">
        <f ca="1">VLOOKUP(OFFSET(K51,,1-COLUMN(K51)),'[1]Секц.2'!$A$8:$BL$67,17,FALSE)</f>
        <v>#VALUE!</v>
      </c>
      <c r="L51" s="116" t="e">
        <f ca="1">VLOOKUP(OFFSET(L51,,1-COLUMN(L51)),'[1]Секц.2'!$A$8:$BL$67,24,FALSE)</f>
        <v>#VALUE!</v>
      </c>
      <c r="M51" s="116" t="e">
        <f ca="1">VLOOKUP(OFFSET(M51,,1-COLUMN(M51)),'[1]Секц.2'!$A$8:$BL$67,23,FALSE)</f>
        <v>#VALUE!</v>
      </c>
      <c r="N51" s="121">
        <f ca="1">VLOOKUP(OFFSET(N51,,1-COLUMN(N51)),'[1]Секц.2'!$A$8:$BL$67,37,FALSE)</f>
        <v>0</v>
      </c>
      <c r="O51" s="121">
        <f ca="1">VLOOKUP(OFFSET(O51,,1-COLUMN(O51)),'[1]Секц.2'!$A$8:$BL$67,44,FALSE)</f>
        <v>0</v>
      </c>
      <c r="P51" s="26" t="e">
        <f t="shared" si="1"/>
        <v>#VALUE!</v>
      </c>
      <c r="Q51" s="122" t="e">
        <f ca="1">VLOOKUP(OFFSET(Q51,,1-COLUMN(Q51)),'[1]Секц.2'!$A$8:$BL$67,54,FALSE)</f>
        <v>#VALUE!</v>
      </c>
      <c r="R51" s="122">
        <f ca="1">VLOOKUP(OFFSET(R51,,1-COLUMN(R51)),'[1]Секц.2'!$A$8:$BL$67,58,FALSE)</f>
        <v>0</v>
      </c>
      <c r="S51" s="122">
        <f ca="1">VLOOKUP(OFFSET(S51,,1-COLUMN(S51)),'[1]Секц.2'!$A$8:$BL$67,62,FALSE)</f>
        <v>0</v>
      </c>
      <c r="T51" s="27" t="e">
        <f t="shared" si="2"/>
        <v>#VALUE!</v>
      </c>
      <c r="U51" s="126">
        <f ca="1">VLOOKUP(OFFSET(U51,,1-COLUMN(U51)),'[1]Секц.2'!$A$8:$BL$67,9,FALSE)+VLOOKUP(OFFSET(U51,,1-COLUMN(U51)),'[1]Секц.2'!$A$8:$BL$67,25,FALSE)+VLOOKUP(OFFSET(U51,,1-COLUMN(U51)),'[1]Секц.2'!$A$8:$BL$67,31,FALSE)+VLOOKUP(OFFSET(U51,,1-COLUMN(U51)),'[1]Секц.2'!$A$8:$BL$67,38,FALSE)+VLOOKUP(OFFSET(U51,,1-COLUMN(U51)),'[1]Секц.2'!$A$8:$BL$67,45,FALSE)+VLOOKUP(OFFSET(U51,,1-COLUMN(U51)),'[1]Секц.2'!$A$8:$BL$67,51,FALSE)+VLOOKUP(OFFSET(U51,,1-COLUMN(U51)),'[1]Секц.2'!$A$8:$BL$67,55,FALSE)+VLOOKUP(OFFSET(U51,,1-COLUMN(U51)),'[1]Секц.2'!$A$8:$BL$67,59,FALSE)+VLOOKUP(OFFSET(U51,,1-COLUMN(U51)),'[1]Секц.2'!$A$8:$BL$67,63,FALSE)</f>
        <v>0</v>
      </c>
      <c r="V51" s="148" t="e">
        <f t="shared" si="3"/>
        <v>#VALUE!</v>
      </c>
    </row>
    <row r="52" spans="1:22" s="1" customFormat="1" ht="12.75" hidden="1">
      <c r="A52" s="117">
        <f>'[1]Секц.1'!A52</f>
        <v>0</v>
      </c>
      <c r="B52" s="118" t="e">
        <f>'[1]Секц.1'!B52</f>
        <v>#VALUE!</v>
      </c>
      <c r="C52" s="116" t="str">
        <f ca="1">VLOOKUP(OFFSET(C52,,1-COLUMN(C52)),'[1]Секц.2'!$A$8:$BL$67,8,FALSE)</f>
        <v> </v>
      </c>
      <c r="D52" s="116">
        <f ca="1">VLOOKUP(OFFSET(D52,,1-COLUMN(D52)),'[1]Секц.2'!$A$8:$BL$67,7,FALSE)</f>
        <v>0</v>
      </c>
      <c r="E52" s="116" t="str">
        <f ca="1">VLOOKUP(OFFSET(E52,,1-COLUMN(E52)),'[1]Секц.2'!$A$8:$BL$67,30,FALSE)</f>
        <v> </v>
      </c>
      <c r="F52" s="116">
        <f ca="1">VLOOKUP(OFFSET(F52,,1-COLUMN(F52)),'[1]Секц.2'!$A$8:$BL$67,29,FALSE)</f>
        <v>0</v>
      </c>
      <c r="G52" s="116">
        <f ca="1">VLOOKUP(OFFSET(G52,,1-COLUMN(G52)),'[1]Секц.2'!$A$8:$BL$67,50,FALSE)</f>
      </c>
      <c r="H52" s="116">
        <f ca="1">VLOOKUP(OFFSET(H52,,1-COLUMN(H52)),'[1]Секц.2'!$A$8:$BL$67,49,FALSE)</f>
        <v>0</v>
      </c>
      <c r="I52" s="27">
        <f t="shared" si="0"/>
        <v>0</v>
      </c>
      <c r="J52" s="116" t="e">
        <f ca="1">VLOOKUP(OFFSET(J52,,1-COLUMN(J52)),'[1]Секц.2'!$A$8:$BL$67,18,FALSE)</f>
        <v>#VALUE!</v>
      </c>
      <c r="K52" s="116" t="e">
        <f ca="1">VLOOKUP(OFFSET(K52,,1-COLUMN(K52)),'[1]Секц.2'!$A$8:$BL$67,17,FALSE)</f>
        <v>#VALUE!</v>
      </c>
      <c r="L52" s="116" t="e">
        <f ca="1">VLOOKUP(OFFSET(L52,,1-COLUMN(L52)),'[1]Секц.2'!$A$8:$BL$67,24,FALSE)</f>
        <v>#VALUE!</v>
      </c>
      <c r="M52" s="116" t="e">
        <f ca="1">VLOOKUP(OFFSET(M52,,1-COLUMN(M52)),'[1]Секц.2'!$A$8:$BL$67,23,FALSE)</f>
        <v>#VALUE!</v>
      </c>
      <c r="N52" s="121">
        <f ca="1">VLOOKUP(OFFSET(N52,,1-COLUMN(N52)),'[1]Секц.2'!$A$8:$BL$67,37,FALSE)</f>
        <v>0</v>
      </c>
      <c r="O52" s="121">
        <f ca="1">VLOOKUP(OFFSET(O52,,1-COLUMN(O52)),'[1]Секц.2'!$A$8:$BL$67,44,FALSE)</f>
        <v>0</v>
      </c>
      <c r="P52" s="26" t="e">
        <f t="shared" si="1"/>
        <v>#VALUE!</v>
      </c>
      <c r="Q52" s="122" t="e">
        <f ca="1">VLOOKUP(OFFSET(Q52,,1-COLUMN(Q52)),'[1]Секц.2'!$A$8:$BL$67,54,FALSE)</f>
        <v>#VALUE!</v>
      </c>
      <c r="R52" s="122">
        <f ca="1">VLOOKUP(OFFSET(R52,,1-COLUMN(R52)),'[1]Секц.2'!$A$8:$BL$67,58,FALSE)</f>
        <v>0</v>
      </c>
      <c r="S52" s="122">
        <f ca="1">VLOOKUP(OFFSET(S52,,1-COLUMN(S52)),'[1]Секц.2'!$A$8:$BL$67,62,FALSE)</f>
        <v>0</v>
      </c>
      <c r="T52" s="27" t="e">
        <f t="shared" si="2"/>
        <v>#VALUE!</v>
      </c>
      <c r="U52" s="126">
        <f ca="1">VLOOKUP(OFFSET(U52,,1-COLUMN(U52)),'[1]Секц.2'!$A$8:$BL$67,9,FALSE)+VLOOKUP(OFFSET(U52,,1-COLUMN(U52)),'[1]Секц.2'!$A$8:$BL$67,25,FALSE)+VLOOKUP(OFFSET(U52,,1-COLUMN(U52)),'[1]Секц.2'!$A$8:$BL$67,31,FALSE)+VLOOKUP(OFFSET(U52,,1-COLUMN(U52)),'[1]Секц.2'!$A$8:$BL$67,38,FALSE)+VLOOKUP(OFFSET(U52,,1-COLUMN(U52)),'[1]Секц.2'!$A$8:$BL$67,45,FALSE)+VLOOKUP(OFFSET(U52,,1-COLUMN(U52)),'[1]Секц.2'!$A$8:$BL$67,51,FALSE)+VLOOKUP(OFFSET(U52,,1-COLUMN(U52)),'[1]Секц.2'!$A$8:$BL$67,55,FALSE)+VLOOKUP(OFFSET(U52,,1-COLUMN(U52)),'[1]Секц.2'!$A$8:$BL$67,59,FALSE)+VLOOKUP(OFFSET(U52,,1-COLUMN(U52)),'[1]Секц.2'!$A$8:$BL$67,63,FALSE)</f>
        <v>0</v>
      </c>
      <c r="V52" s="148" t="e">
        <f t="shared" si="3"/>
        <v>#VALUE!</v>
      </c>
    </row>
    <row r="53" spans="1:22" s="1" customFormat="1" ht="12.75" hidden="1">
      <c r="A53" s="117">
        <f>'[1]Секц.1'!A53</f>
        <v>0</v>
      </c>
      <c r="B53" s="118" t="e">
        <f>'[1]Секц.1'!B53</f>
        <v>#VALUE!</v>
      </c>
      <c r="C53" s="116" t="str">
        <f ca="1">VLOOKUP(OFFSET(C53,,1-COLUMN(C53)),'[1]Секц.2'!$A$8:$BL$67,8,FALSE)</f>
        <v> </v>
      </c>
      <c r="D53" s="116">
        <f ca="1">VLOOKUP(OFFSET(D53,,1-COLUMN(D53)),'[1]Секц.2'!$A$8:$BL$67,7,FALSE)</f>
        <v>0</v>
      </c>
      <c r="E53" s="116" t="str">
        <f ca="1">VLOOKUP(OFFSET(E53,,1-COLUMN(E53)),'[1]Секц.2'!$A$8:$BL$67,30,FALSE)</f>
        <v> </v>
      </c>
      <c r="F53" s="116">
        <f ca="1">VLOOKUP(OFFSET(F53,,1-COLUMN(F53)),'[1]Секц.2'!$A$8:$BL$67,29,FALSE)</f>
        <v>0</v>
      </c>
      <c r="G53" s="116">
        <f ca="1">VLOOKUP(OFFSET(G53,,1-COLUMN(G53)),'[1]Секц.2'!$A$8:$BL$67,50,FALSE)</f>
      </c>
      <c r="H53" s="116">
        <f ca="1">VLOOKUP(OFFSET(H53,,1-COLUMN(H53)),'[1]Секц.2'!$A$8:$BL$67,49,FALSE)</f>
        <v>0</v>
      </c>
      <c r="I53" s="27">
        <f t="shared" si="0"/>
        <v>0</v>
      </c>
      <c r="J53" s="116" t="e">
        <f ca="1">VLOOKUP(OFFSET(J53,,1-COLUMN(J53)),'[1]Секц.2'!$A$8:$BL$67,18,FALSE)</f>
        <v>#VALUE!</v>
      </c>
      <c r="K53" s="116" t="e">
        <f ca="1">VLOOKUP(OFFSET(K53,,1-COLUMN(K53)),'[1]Секц.2'!$A$8:$BL$67,17,FALSE)</f>
        <v>#VALUE!</v>
      </c>
      <c r="L53" s="116" t="e">
        <f ca="1">VLOOKUP(OFFSET(L53,,1-COLUMN(L53)),'[1]Секц.2'!$A$8:$BL$67,24,FALSE)</f>
        <v>#VALUE!</v>
      </c>
      <c r="M53" s="116" t="e">
        <f ca="1">VLOOKUP(OFFSET(M53,,1-COLUMN(M53)),'[1]Секц.2'!$A$8:$BL$67,23,FALSE)</f>
        <v>#VALUE!</v>
      </c>
      <c r="N53" s="121">
        <f ca="1">VLOOKUP(OFFSET(N53,,1-COLUMN(N53)),'[1]Секц.2'!$A$8:$BL$67,37,FALSE)</f>
        <v>0</v>
      </c>
      <c r="O53" s="121">
        <f ca="1">VLOOKUP(OFFSET(O53,,1-COLUMN(O53)),'[1]Секц.2'!$A$8:$BL$67,44,FALSE)</f>
        <v>0</v>
      </c>
      <c r="P53" s="26" t="e">
        <f t="shared" si="1"/>
        <v>#VALUE!</v>
      </c>
      <c r="Q53" s="122" t="e">
        <f ca="1">VLOOKUP(OFFSET(Q53,,1-COLUMN(Q53)),'[1]Секц.2'!$A$8:$BL$67,54,FALSE)</f>
        <v>#VALUE!</v>
      </c>
      <c r="R53" s="122">
        <f ca="1">VLOOKUP(OFFSET(R53,,1-COLUMN(R53)),'[1]Секц.2'!$A$8:$BL$67,58,FALSE)</f>
        <v>0</v>
      </c>
      <c r="S53" s="122">
        <f ca="1">VLOOKUP(OFFSET(S53,,1-COLUMN(S53)),'[1]Секц.2'!$A$8:$BL$67,62,FALSE)</f>
        <v>0</v>
      </c>
      <c r="T53" s="27" t="e">
        <f t="shared" si="2"/>
        <v>#VALUE!</v>
      </c>
      <c r="U53" s="126">
        <f ca="1">VLOOKUP(OFFSET(U53,,1-COLUMN(U53)),'[1]Секц.2'!$A$8:$BL$67,9,FALSE)+VLOOKUP(OFFSET(U53,,1-COLUMN(U53)),'[1]Секц.2'!$A$8:$BL$67,25,FALSE)+VLOOKUP(OFFSET(U53,,1-COLUMN(U53)),'[1]Секц.2'!$A$8:$BL$67,31,FALSE)+VLOOKUP(OFFSET(U53,,1-COLUMN(U53)),'[1]Секц.2'!$A$8:$BL$67,38,FALSE)+VLOOKUP(OFFSET(U53,,1-COLUMN(U53)),'[1]Секц.2'!$A$8:$BL$67,45,FALSE)+VLOOKUP(OFFSET(U53,,1-COLUMN(U53)),'[1]Секц.2'!$A$8:$BL$67,51,FALSE)+VLOOKUP(OFFSET(U53,,1-COLUMN(U53)),'[1]Секц.2'!$A$8:$BL$67,55,FALSE)+VLOOKUP(OFFSET(U53,,1-COLUMN(U53)),'[1]Секц.2'!$A$8:$BL$67,59,FALSE)+VLOOKUP(OFFSET(U53,,1-COLUMN(U53)),'[1]Секц.2'!$A$8:$BL$67,63,FALSE)</f>
        <v>0</v>
      </c>
      <c r="V53" s="148" t="e">
        <f t="shared" si="3"/>
        <v>#VALUE!</v>
      </c>
    </row>
    <row r="54" spans="1:22" s="1" customFormat="1" ht="12.75" hidden="1">
      <c r="A54" s="117">
        <f>'[1]Секц.1'!A54</f>
        <v>0</v>
      </c>
      <c r="B54" s="118" t="e">
        <f>'[1]Секц.1'!B54</f>
        <v>#VALUE!</v>
      </c>
      <c r="C54" s="116" t="str">
        <f ca="1">VLOOKUP(OFFSET(C54,,1-COLUMN(C54)),'[1]Секц.2'!$A$8:$BL$67,8,FALSE)</f>
        <v> </v>
      </c>
      <c r="D54" s="116">
        <f ca="1">VLOOKUP(OFFSET(D54,,1-COLUMN(D54)),'[1]Секц.2'!$A$8:$BL$67,7,FALSE)</f>
        <v>0</v>
      </c>
      <c r="E54" s="116" t="str">
        <f ca="1">VLOOKUP(OFFSET(E54,,1-COLUMN(E54)),'[1]Секц.2'!$A$8:$BL$67,30,FALSE)</f>
        <v> </v>
      </c>
      <c r="F54" s="116">
        <f ca="1">VLOOKUP(OFFSET(F54,,1-COLUMN(F54)),'[1]Секц.2'!$A$8:$BL$67,29,FALSE)</f>
        <v>0</v>
      </c>
      <c r="G54" s="116">
        <f ca="1">VLOOKUP(OFFSET(G54,,1-COLUMN(G54)),'[1]Секц.2'!$A$8:$BL$67,50,FALSE)</f>
      </c>
      <c r="H54" s="116">
        <f ca="1">VLOOKUP(OFFSET(H54,,1-COLUMN(H54)),'[1]Секц.2'!$A$8:$BL$67,49,FALSE)</f>
        <v>0</v>
      </c>
      <c r="I54" s="27">
        <f t="shared" si="0"/>
        <v>0</v>
      </c>
      <c r="J54" s="116" t="e">
        <f ca="1">VLOOKUP(OFFSET(J54,,1-COLUMN(J54)),'[1]Секц.2'!$A$8:$BL$67,18,FALSE)</f>
        <v>#VALUE!</v>
      </c>
      <c r="K54" s="116" t="e">
        <f ca="1">VLOOKUP(OFFSET(K54,,1-COLUMN(K54)),'[1]Секц.2'!$A$8:$BL$67,17,FALSE)</f>
        <v>#VALUE!</v>
      </c>
      <c r="L54" s="116" t="e">
        <f ca="1">VLOOKUP(OFFSET(L54,,1-COLUMN(L54)),'[1]Секц.2'!$A$8:$BL$67,24,FALSE)</f>
        <v>#VALUE!</v>
      </c>
      <c r="M54" s="116" t="e">
        <f ca="1">VLOOKUP(OFFSET(M54,,1-COLUMN(M54)),'[1]Секц.2'!$A$8:$BL$67,23,FALSE)</f>
        <v>#VALUE!</v>
      </c>
      <c r="N54" s="121">
        <f ca="1">VLOOKUP(OFFSET(N54,,1-COLUMN(N54)),'[1]Секц.2'!$A$8:$BL$67,37,FALSE)</f>
        <v>0</v>
      </c>
      <c r="O54" s="121">
        <f ca="1">VLOOKUP(OFFSET(O54,,1-COLUMN(O54)),'[1]Секц.2'!$A$8:$BL$67,44,FALSE)</f>
        <v>0</v>
      </c>
      <c r="P54" s="26" t="e">
        <f t="shared" si="1"/>
        <v>#VALUE!</v>
      </c>
      <c r="Q54" s="122" t="e">
        <f ca="1">VLOOKUP(OFFSET(Q54,,1-COLUMN(Q54)),'[1]Секц.2'!$A$8:$BL$67,54,FALSE)</f>
        <v>#VALUE!</v>
      </c>
      <c r="R54" s="122">
        <f ca="1">VLOOKUP(OFFSET(R54,,1-COLUMN(R54)),'[1]Секц.2'!$A$8:$BL$67,58,FALSE)</f>
        <v>0</v>
      </c>
      <c r="S54" s="122">
        <f ca="1">VLOOKUP(OFFSET(S54,,1-COLUMN(S54)),'[1]Секц.2'!$A$8:$BL$67,62,FALSE)</f>
        <v>0</v>
      </c>
      <c r="T54" s="27" t="e">
        <f t="shared" si="2"/>
        <v>#VALUE!</v>
      </c>
      <c r="U54" s="126">
        <f ca="1">VLOOKUP(OFFSET(U54,,1-COLUMN(U54)),'[1]Секц.2'!$A$8:$BL$67,9,FALSE)+VLOOKUP(OFFSET(U54,,1-COLUMN(U54)),'[1]Секц.2'!$A$8:$BL$67,25,FALSE)+VLOOKUP(OFFSET(U54,,1-COLUMN(U54)),'[1]Секц.2'!$A$8:$BL$67,31,FALSE)+VLOOKUP(OFFSET(U54,,1-COLUMN(U54)),'[1]Секц.2'!$A$8:$BL$67,38,FALSE)+VLOOKUP(OFFSET(U54,,1-COLUMN(U54)),'[1]Секц.2'!$A$8:$BL$67,45,FALSE)+VLOOKUP(OFFSET(U54,,1-COLUMN(U54)),'[1]Секц.2'!$A$8:$BL$67,51,FALSE)+VLOOKUP(OFFSET(U54,,1-COLUMN(U54)),'[1]Секц.2'!$A$8:$BL$67,55,FALSE)+VLOOKUP(OFFSET(U54,,1-COLUMN(U54)),'[1]Секц.2'!$A$8:$BL$67,59,FALSE)+VLOOKUP(OFFSET(U54,,1-COLUMN(U54)),'[1]Секц.2'!$A$8:$BL$67,63,FALSE)</f>
        <v>0</v>
      </c>
      <c r="V54" s="148" t="e">
        <f t="shared" si="3"/>
        <v>#VALUE!</v>
      </c>
    </row>
    <row r="55" spans="1:22" s="1" customFormat="1" ht="12.75" hidden="1">
      <c r="A55" s="117">
        <f>'[1]Секц.1'!A55</f>
        <v>0</v>
      </c>
      <c r="B55" s="118" t="e">
        <f>'[1]Секц.1'!B55</f>
        <v>#VALUE!</v>
      </c>
      <c r="C55" s="116" t="str">
        <f ca="1">VLOOKUP(OFFSET(C55,,1-COLUMN(C55)),'[1]Секц.2'!$A$8:$BL$67,8,FALSE)</f>
        <v> </v>
      </c>
      <c r="D55" s="116">
        <f ca="1">VLOOKUP(OFFSET(D55,,1-COLUMN(D55)),'[1]Секц.2'!$A$8:$BL$67,7,FALSE)</f>
        <v>0</v>
      </c>
      <c r="E55" s="116" t="str">
        <f ca="1">VLOOKUP(OFFSET(E55,,1-COLUMN(E55)),'[1]Секц.2'!$A$8:$BL$67,30,FALSE)</f>
        <v> </v>
      </c>
      <c r="F55" s="116">
        <f ca="1">VLOOKUP(OFFSET(F55,,1-COLUMN(F55)),'[1]Секц.2'!$A$8:$BL$67,29,FALSE)</f>
        <v>0</v>
      </c>
      <c r="G55" s="116">
        <f ca="1">VLOOKUP(OFFSET(G55,,1-COLUMN(G55)),'[1]Секц.2'!$A$8:$BL$67,50,FALSE)</f>
      </c>
      <c r="H55" s="116">
        <f ca="1">VLOOKUP(OFFSET(H55,,1-COLUMN(H55)),'[1]Секц.2'!$A$8:$BL$67,49,FALSE)</f>
        <v>0</v>
      </c>
      <c r="I55" s="27">
        <f t="shared" si="0"/>
        <v>0</v>
      </c>
      <c r="J55" s="116" t="e">
        <f ca="1">VLOOKUP(OFFSET(J55,,1-COLUMN(J55)),'[1]Секц.2'!$A$8:$BL$67,18,FALSE)</f>
        <v>#VALUE!</v>
      </c>
      <c r="K55" s="116" t="e">
        <f ca="1">VLOOKUP(OFFSET(K55,,1-COLUMN(K55)),'[1]Секц.2'!$A$8:$BL$67,17,FALSE)</f>
        <v>#VALUE!</v>
      </c>
      <c r="L55" s="116" t="e">
        <f ca="1">VLOOKUP(OFFSET(L55,,1-COLUMN(L55)),'[1]Секц.2'!$A$8:$BL$67,24,FALSE)</f>
        <v>#VALUE!</v>
      </c>
      <c r="M55" s="116" t="e">
        <f ca="1">VLOOKUP(OFFSET(M55,,1-COLUMN(M55)),'[1]Секц.2'!$A$8:$BL$67,23,FALSE)</f>
        <v>#VALUE!</v>
      </c>
      <c r="N55" s="121">
        <f ca="1">VLOOKUP(OFFSET(N55,,1-COLUMN(N55)),'[1]Секц.2'!$A$8:$BL$67,37,FALSE)</f>
        <v>0</v>
      </c>
      <c r="O55" s="121">
        <f ca="1">VLOOKUP(OFFSET(O55,,1-COLUMN(O55)),'[1]Секц.2'!$A$8:$BL$67,44,FALSE)</f>
        <v>0</v>
      </c>
      <c r="P55" s="26" t="e">
        <f t="shared" si="1"/>
        <v>#VALUE!</v>
      </c>
      <c r="Q55" s="122" t="e">
        <f ca="1">VLOOKUP(OFFSET(Q55,,1-COLUMN(Q55)),'[1]Секц.2'!$A$8:$BL$67,54,FALSE)</f>
        <v>#VALUE!</v>
      </c>
      <c r="R55" s="122">
        <f ca="1">VLOOKUP(OFFSET(R55,,1-COLUMN(R55)),'[1]Секц.2'!$A$8:$BL$67,58,FALSE)</f>
        <v>0</v>
      </c>
      <c r="S55" s="122">
        <f ca="1">VLOOKUP(OFFSET(S55,,1-COLUMN(S55)),'[1]Секц.2'!$A$8:$BL$67,62,FALSE)</f>
        <v>0</v>
      </c>
      <c r="T55" s="27" t="e">
        <f t="shared" si="2"/>
        <v>#VALUE!</v>
      </c>
      <c r="U55" s="126">
        <f ca="1">VLOOKUP(OFFSET(U55,,1-COLUMN(U55)),'[1]Секц.2'!$A$8:$BL$67,9,FALSE)+VLOOKUP(OFFSET(U55,,1-COLUMN(U55)),'[1]Секц.2'!$A$8:$BL$67,25,FALSE)+VLOOKUP(OFFSET(U55,,1-COLUMN(U55)),'[1]Секц.2'!$A$8:$BL$67,31,FALSE)+VLOOKUP(OFFSET(U55,,1-COLUMN(U55)),'[1]Секц.2'!$A$8:$BL$67,38,FALSE)+VLOOKUP(OFFSET(U55,,1-COLUMN(U55)),'[1]Секц.2'!$A$8:$BL$67,45,FALSE)+VLOOKUP(OFFSET(U55,,1-COLUMN(U55)),'[1]Секц.2'!$A$8:$BL$67,51,FALSE)+VLOOKUP(OFFSET(U55,,1-COLUMN(U55)),'[1]Секц.2'!$A$8:$BL$67,55,FALSE)+VLOOKUP(OFFSET(U55,,1-COLUMN(U55)),'[1]Секц.2'!$A$8:$BL$67,59,FALSE)+VLOOKUP(OFFSET(U55,,1-COLUMN(U55)),'[1]Секц.2'!$A$8:$BL$67,63,FALSE)</f>
        <v>0</v>
      </c>
      <c r="V55" s="148" t="e">
        <f t="shared" si="3"/>
        <v>#VALUE!</v>
      </c>
    </row>
    <row r="56" spans="1:22" s="1" customFormat="1" ht="12.75" hidden="1">
      <c r="A56" s="117">
        <f>'[1]Секц.1'!A56</f>
        <v>0</v>
      </c>
      <c r="B56" s="118" t="e">
        <f>'[1]Секц.1'!B56</f>
        <v>#VALUE!</v>
      </c>
      <c r="C56" s="116" t="str">
        <f ca="1">VLOOKUP(OFFSET(C56,,1-COLUMN(C56)),'[1]Секц.2'!$A$8:$BL$67,8,FALSE)</f>
        <v> </v>
      </c>
      <c r="D56" s="116">
        <f ca="1">VLOOKUP(OFFSET(D56,,1-COLUMN(D56)),'[1]Секц.2'!$A$8:$BL$67,7,FALSE)</f>
        <v>0</v>
      </c>
      <c r="E56" s="116" t="str">
        <f ca="1">VLOOKUP(OFFSET(E56,,1-COLUMN(E56)),'[1]Секц.2'!$A$8:$BL$67,30,FALSE)</f>
        <v> </v>
      </c>
      <c r="F56" s="116">
        <f ca="1">VLOOKUP(OFFSET(F56,,1-COLUMN(F56)),'[1]Секц.2'!$A$8:$BL$67,29,FALSE)</f>
        <v>0</v>
      </c>
      <c r="G56" s="116">
        <f ca="1">VLOOKUP(OFFSET(G56,,1-COLUMN(G56)),'[1]Секц.2'!$A$8:$BL$67,50,FALSE)</f>
      </c>
      <c r="H56" s="116">
        <f ca="1">VLOOKUP(OFFSET(H56,,1-COLUMN(H56)),'[1]Секц.2'!$A$8:$BL$67,49,FALSE)</f>
        <v>0</v>
      </c>
      <c r="I56" s="27">
        <f t="shared" si="0"/>
        <v>0</v>
      </c>
      <c r="J56" s="116" t="e">
        <f ca="1">VLOOKUP(OFFSET(J56,,1-COLUMN(J56)),'[1]Секц.2'!$A$8:$BL$67,18,FALSE)</f>
        <v>#VALUE!</v>
      </c>
      <c r="K56" s="116" t="e">
        <f ca="1">VLOOKUP(OFFSET(K56,,1-COLUMN(K56)),'[1]Секц.2'!$A$8:$BL$67,17,FALSE)</f>
        <v>#VALUE!</v>
      </c>
      <c r="L56" s="116" t="e">
        <f ca="1">VLOOKUP(OFFSET(L56,,1-COLUMN(L56)),'[1]Секц.2'!$A$8:$BL$67,24,FALSE)</f>
        <v>#VALUE!</v>
      </c>
      <c r="M56" s="116" t="e">
        <f ca="1">VLOOKUP(OFFSET(M56,,1-COLUMN(M56)),'[1]Секц.2'!$A$8:$BL$67,23,FALSE)</f>
        <v>#VALUE!</v>
      </c>
      <c r="N56" s="121">
        <f ca="1">VLOOKUP(OFFSET(N56,,1-COLUMN(N56)),'[1]Секц.2'!$A$8:$BL$67,37,FALSE)</f>
        <v>0</v>
      </c>
      <c r="O56" s="121">
        <f ca="1">VLOOKUP(OFFSET(O56,,1-COLUMN(O56)),'[1]Секц.2'!$A$8:$BL$67,44,FALSE)</f>
        <v>0</v>
      </c>
      <c r="P56" s="26" t="e">
        <f t="shared" si="1"/>
        <v>#VALUE!</v>
      </c>
      <c r="Q56" s="122" t="e">
        <f ca="1">VLOOKUP(OFFSET(Q56,,1-COLUMN(Q56)),'[1]Секц.2'!$A$8:$BL$67,54,FALSE)</f>
        <v>#VALUE!</v>
      </c>
      <c r="R56" s="122">
        <f ca="1">VLOOKUP(OFFSET(R56,,1-COLUMN(R56)),'[1]Секц.2'!$A$8:$BL$67,58,FALSE)</f>
        <v>0</v>
      </c>
      <c r="S56" s="122">
        <f ca="1">VLOOKUP(OFFSET(S56,,1-COLUMN(S56)),'[1]Секц.2'!$A$8:$BL$67,62,FALSE)</f>
        <v>0</v>
      </c>
      <c r="T56" s="27" t="e">
        <f t="shared" si="2"/>
        <v>#VALUE!</v>
      </c>
      <c r="U56" s="126">
        <f ca="1">VLOOKUP(OFFSET(U56,,1-COLUMN(U56)),'[1]Секц.2'!$A$8:$BL$67,9,FALSE)+VLOOKUP(OFFSET(U56,,1-COLUMN(U56)),'[1]Секц.2'!$A$8:$BL$67,25,FALSE)+VLOOKUP(OFFSET(U56,,1-COLUMN(U56)),'[1]Секц.2'!$A$8:$BL$67,31,FALSE)+VLOOKUP(OFFSET(U56,,1-COLUMN(U56)),'[1]Секц.2'!$A$8:$BL$67,38,FALSE)+VLOOKUP(OFFSET(U56,,1-COLUMN(U56)),'[1]Секц.2'!$A$8:$BL$67,45,FALSE)+VLOOKUP(OFFSET(U56,,1-COLUMN(U56)),'[1]Секц.2'!$A$8:$BL$67,51,FALSE)+VLOOKUP(OFFSET(U56,,1-COLUMN(U56)),'[1]Секц.2'!$A$8:$BL$67,55,FALSE)+VLOOKUP(OFFSET(U56,,1-COLUMN(U56)),'[1]Секц.2'!$A$8:$BL$67,59,FALSE)+VLOOKUP(OFFSET(U56,,1-COLUMN(U56)),'[1]Секц.2'!$A$8:$BL$67,63,FALSE)</f>
        <v>0</v>
      </c>
      <c r="V56" s="148" t="e">
        <f t="shared" si="3"/>
        <v>#VALUE!</v>
      </c>
    </row>
    <row r="57" spans="1:22" s="1" customFormat="1" ht="12.75" hidden="1">
      <c r="A57" s="117">
        <f>'[1]Секц.1'!A57</f>
        <v>0</v>
      </c>
      <c r="B57" s="118" t="e">
        <f>'[1]Секц.1'!B57</f>
        <v>#VALUE!</v>
      </c>
      <c r="C57" s="116" t="str">
        <f ca="1">VLOOKUP(OFFSET(C57,,1-COLUMN(C57)),'[1]Секц.2'!$A$8:$BL$67,8,FALSE)</f>
        <v> </v>
      </c>
      <c r="D57" s="116">
        <f ca="1">VLOOKUP(OFFSET(D57,,1-COLUMN(D57)),'[1]Секц.2'!$A$8:$BL$67,7,FALSE)</f>
        <v>0</v>
      </c>
      <c r="E57" s="116" t="str">
        <f ca="1">VLOOKUP(OFFSET(E57,,1-COLUMN(E57)),'[1]Секц.2'!$A$8:$BL$67,30,FALSE)</f>
        <v> </v>
      </c>
      <c r="F57" s="116">
        <f ca="1">VLOOKUP(OFFSET(F57,,1-COLUMN(F57)),'[1]Секц.2'!$A$8:$BL$67,29,FALSE)</f>
        <v>0</v>
      </c>
      <c r="G57" s="116">
        <f ca="1">VLOOKUP(OFFSET(G57,,1-COLUMN(G57)),'[1]Секц.2'!$A$8:$BL$67,50,FALSE)</f>
      </c>
      <c r="H57" s="116">
        <f ca="1">VLOOKUP(OFFSET(H57,,1-COLUMN(H57)),'[1]Секц.2'!$A$8:$BL$67,49,FALSE)</f>
        <v>0</v>
      </c>
      <c r="I57" s="27">
        <f t="shared" si="0"/>
        <v>0</v>
      </c>
      <c r="J57" s="116" t="e">
        <f ca="1">VLOOKUP(OFFSET(J57,,1-COLUMN(J57)),'[1]Секц.2'!$A$8:$BL$67,18,FALSE)</f>
        <v>#VALUE!</v>
      </c>
      <c r="K57" s="116" t="e">
        <f ca="1">VLOOKUP(OFFSET(K57,,1-COLUMN(K57)),'[1]Секц.2'!$A$8:$BL$67,17,FALSE)</f>
        <v>#VALUE!</v>
      </c>
      <c r="L57" s="116" t="e">
        <f ca="1">VLOOKUP(OFFSET(L57,,1-COLUMN(L57)),'[1]Секц.2'!$A$8:$BL$67,24,FALSE)</f>
        <v>#VALUE!</v>
      </c>
      <c r="M57" s="116" t="e">
        <f ca="1">VLOOKUP(OFFSET(M57,,1-COLUMN(M57)),'[1]Секц.2'!$A$8:$BL$67,23,FALSE)</f>
        <v>#VALUE!</v>
      </c>
      <c r="N57" s="121">
        <f ca="1">VLOOKUP(OFFSET(N57,,1-COLUMN(N57)),'[1]Секц.2'!$A$8:$BL$67,37,FALSE)</f>
        <v>0</v>
      </c>
      <c r="O57" s="121">
        <f ca="1">VLOOKUP(OFFSET(O57,,1-COLUMN(O57)),'[1]Секц.2'!$A$8:$BL$67,44,FALSE)</f>
        <v>0</v>
      </c>
      <c r="P57" s="26" t="e">
        <f t="shared" si="1"/>
        <v>#VALUE!</v>
      </c>
      <c r="Q57" s="122" t="e">
        <f ca="1">VLOOKUP(OFFSET(Q57,,1-COLUMN(Q57)),'[1]Секц.2'!$A$8:$BL$67,54,FALSE)</f>
        <v>#VALUE!</v>
      </c>
      <c r="R57" s="122">
        <f ca="1">VLOOKUP(OFFSET(R57,,1-COLUMN(R57)),'[1]Секц.2'!$A$8:$BL$67,58,FALSE)</f>
        <v>0</v>
      </c>
      <c r="S57" s="122">
        <f ca="1">VLOOKUP(OFFSET(S57,,1-COLUMN(S57)),'[1]Секц.2'!$A$8:$BL$67,62,FALSE)</f>
        <v>0</v>
      </c>
      <c r="T57" s="27" t="e">
        <f t="shared" si="2"/>
        <v>#VALUE!</v>
      </c>
      <c r="U57" s="126">
        <f ca="1">VLOOKUP(OFFSET(U57,,1-COLUMN(U57)),'[1]Секц.2'!$A$8:$BL$67,9,FALSE)+VLOOKUP(OFFSET(U57,,1-COLUMN(U57)),'[1]Секц.2'!$A$8:$BL$67,25,FALSE)+VLOOKUP(OFFSET(U57,,1-COLUMN(U57)),'[1]Секц.2'!$A$8:$BL$67,31,FALSE)+VLOOKUP(OFFSET(U57,,1-COLUMN(U57)),'[1]Секц.2'!$A$8:$BL$67,38,FALSE)+VLOOKUP(OFFSET(U57,,1-COLUMN(U57)),'[1]Секц.2'!$A$8:$BL$67,45,FALSE)+VLOOKUP(OFFSET(U57,,1-COLUMN(U57)),'[1]Секц.2'!$A$8:$BL$67,51,FALSE)+VLOOKUP(OFFSET(U57,,1-COLUMN(U57)),'[1]Секц.2'!$A$8:$BL$67,55,FALSE)+VLOOKUP(OFFSET(U57,,1-COLUMN(U57)),'[1]Секц.2'!$A$8:$BL$67,59,FALSE)+VLOOKUP(OFFSET(U57,,1-COLUMN(U57)),'[1]Секц.2'!$A$8:$BL$67,63,FALSE)</f>
        <v>0</v>
      </c>
      <c r="V57" s="148" t="e">
        <f t="shared" si="3"/>
        <v>#VALUE!</v>
      </c>
    </row>
    <row r="58" spans="1:22" s="1" customFormat="1" ht="12.75" hidden="1">
      <c r="A58" s="117">
        <f>'[1]Секц.1'!A58</f>
        <v>0</v>
      </c>
      <c r="B58" s="118" t="e">
        <f>'[1]Секц.1'!B58</f>
        <v>#VALUE!</v>
      </c>
      <c r="C58" s="116" t="str">
        <f ca="1">VLOOKUP(OFFSET(C58,,1-COLUMN(C58)),'[1]Секц.2'!$A$8:$BL$67,8,FALSE)</f>
        <v> </v>
      </c>
      <c r="D58" s="116">
        <f ca="1">VLOOKUP(OFFSET(D58,,1-COLUMN(D58)),'[1]Секц.2'!$A$8:$BL$67,7,FALSE)</f>
        <v>0</v>
      </c>
      <c r="E58" s="116" t="str">
        <f ca="1">VLOOKUP(OFFSET(E58,,1-COLUMN(E58)),'[1]Секц.2'!$A$8:$BL$67,30,FALSE)</f>
        <v> </v>
      </c>
      <c r="F58" s="116">
        <f ca="1">VLOOKUP(OFFSET(F58,,1-COLUMN(F58)),'[1]Секц.2'!$A$8:$BL$67,29,FALSE)</f>
        <v>0</v>
      </c>
      <c r="G58" s="116">
        <f ca="1">VLOOKUP(OFFSET(G58,,1-COLUMN(G58)),'[1]Секц.2'!$A$8:$BL$67,50,FALSE)</f>
      </c>
      <c r="H58" s="116">
        <f ca="1">VLOOKUP(OFFSET(H58,,1-COLUMN(H58)),'[1]Секц.2'!$A$8:$BL$67,49,FALSE)</f>
        <v>0</v>
      </c>
      <c r="I58" s="27">
        <f t="shared" si="0"/>
        <v>0</v>
      </c>
      <c r="J58" s="116" t="e">
        <f ca="1">VLOOKUP(OFFSET(J58,,1-COLUMN(J58)),'[1]Секц.2'!$A$8:$BL$67,18,FALSE)</f>
        <v>#VALUE!</v>
      </c>
      <c r="K58" s="116" t="e">
        <f ca="1">VLOOKUP(OFFSET(K58,,1-COLUMN(K58)),'[1]Секц.2'!$A$8:$BL$67,17,FALSE)</f>
        <v>#VALUE!</v>
      </c>
      <c r="L58" s="116" t="e">
        <f ca="1">VLOOKUP(OFFSET(L58,,1-COLUMN(L58)),'[1]Секц.2'!$A$8:$BL$67,24,FALSE)</f>
        <v>#VALUE!</v>
      </c>
      <c r="M58" s="116" t="e">
        <f ca="1">VLOOKUP(OFFSET(M58,,1-COLUMN(M58)),'[1]Секц.2'!$A$8:$BL$67,23,FALSE)</f>
        <v>#VALUE!</v>
      </c>
      <c r="N58" s="121">
        <f ca="1">VLOOKUP(OFFSET(N58,,1-COLUMN(N58)),'[1]Секц.2'!$A$8:$BL$67,37,FALSE)</f>
        <v>0</v>
      </c>
      <c r="O58" s="121">
        <f ca="1">VLOOKUP(OFFSET(O58,,1-COLUMN(O58)),'[1]Секц.2'!$A$8:$BL$67,44,FALSE)</f>
        <v>0</v>
      </c>
      <c r="P58" s="26" t="e">
        <f t="shared" si="1"/>
        <v>#VALUE!</v>
      </c>
      <c r="Q58" s="122" t="e">
        <f ca="1">VLOOKUP(OFFSET(Q58,,1-COLUMN(Q58)),'[1]Секц.2'!$A$8:$BL$67,54,FALSE)</f>
        <v>#VALUE!</v>
      </c>
      <c r="R58" s="122">
        <f ca="1">VLOOKUP(OFFSET(R58,,1-COLUMN(R58)),'[1]Секц.2'!$A$8:$BL$67,58,FALSE)</f>
        <v>0</v>
      </c>
      <c r="S58" s="122">
        <f ca="1">VLOOKUP(OFFSET(S58,,1-COLUMN(S58)),'[1]Секц.2'!$A$8:$BL$67,62,FALSE)</f>
        <v>0</v>
      </c>
      <c r="T58" s="27" t="e">
        <f t="shared" si="2"/>
        <v>#VALUE!</v>
      </c>
      <c r="U58" s="126">
        <f ca="1">VLOOKUP(OFFSET(U58,,1-COLUMN(U58)),'[1]Секц.2'!$A$8:$BL$67,9,FALSE)+VLOOKUP(OFFSET(U58,,1-COLUMN(U58)),'[1]Секц.2'!$A$8:$BL$67,25,FALSE)+VLOOKUP(OFFSET(U58,,1-COLUMN(U58)),'[1]Секц.2'!$A$8:$BL$67,31,FALSE)+VLOOKUP(OFFSET(U58,,1-COLUMN(U58)),'[1]Секц.2'!$A$8:$BL$67,38,FALSE)+VLOOKUP(OFFSET(U58,,1-COLUMN(U58)),'[1]Секц.2'!$A$8:$BL$67,45,FALSE)+VLOOKUP(OFFSET(U58,,1-COLUMN(U58)),'[1]Секц.2'!$A$8:$BL$67,51,FALSE)+VLOOKUP(OFFSET(U58,,1-COLUMN(U58)),'[1]Секц.2'!$A$8:$BL$67,55,FALSE)+VLOOKUP(OFFSET(U58,,1-COLUMN(U58)),'[1]Секц.2'!$A$8:$BL$67,59,FALSE)+VLOOKUP(OFFSET(U58,,1-COLUMN(U58)),'[1]Секц.2'!$A$8:$BL$67,63,FALSE)</f>
        <v>0</v>
      </c>
      <c r="V58" s="148" t="e">
        <f t="shared" si="3"/>
        <v>#VALUE!</v>
      </c>
    </row>
    <row r="59" spans="1:22" s="1" customFormat="1" ht="12.75" hidden="1">
      <c r="A59" s="117">
        <f>'[1]Секц.1'!A59</f>
        <v>0</v>
      </c>
      <c r="B59" s="118" t="e">
        <f>'[1]Секц.1'!B59</f>
        <v>#VALUE!</v>
      </c>
      <c r="C59" s="116" t="str">
        <f ca="1">VLOOKUP(OFFSET(C59,,1-COLUMN(C59)),'[1]Секц.2'!$A$8:$BL$67,8,FALSE)</f>
        <v> </v>
      </c>
      <c r="D59" s="116">
        <f ca="1">VLOOKUP(OFFSET(D59,,1-COLUMN(D59)),'[1]Секц.2'!$A$8:$BL$67,7,FALSE)</f>
        <v>0</v>
      </c>
      <c r="E59" s="116" t="str">
        <f ca="1">VLOOKUP(OFFSET(E59,,1-COLUMN(E59)),'[1]Секц.2'!$A$8:$BL$67,30,FALSE)</f>
        <v> </v>
      </c>
      <c r="F59" s="116">
        <f ca="1">VLOOKUP(OFFSET(F59,,1-COLUMN(F59)),'[1]Секц.2'!$A$8:$BL$67,29,FALSE)</f>
        <v>0</v>
      </c>
      <c r="G59" s="116">
        <f ca="1">VLOOKUP(OFFSET(G59,,1-COLUMN(G59)),'[1]Секц.2'!$A$8:$BL$67,50,FALSE)</f>
      </c>
      <c r="H59" s="116">
        <f ca="1">VLOOKUP(OFFSET(H59,,1-COLUMN(H59)),'[1]Секц.2'!$A$8:$BL$67,49,FALSE)</f>
        <v>0</v>
      </c>
      <c r="I59" s="27">
        <f t="shared" si="0"/>
        <v>0</v>
      </c>
      <c r="J59" s="116" t="e">
        <f ca="1">VLOOKUP(OFFSET(J59,,1-COLUMN(J59)),'[1]Секц.2'!$A$8:$BL$67,18,FALSE)</f>
        <v>#VALUE!</v>
      </c>
      <c r="K59" s="116" t="e">
        <f ca="1">VLOOKUP(OFFSET(K59,,1-COLUMN(K59)),'[1]Секц.2'!$A$8:$BL$67,17,FALSE)</f>
        <v>#VALUE!</v>
      </c>
      <c r="L59" s="116" t="e">
        <f ca="1">VLOOKUP(OFFSET(L59,,1-COLUMN(L59)),'[1]Секц.2'!$A$8:$BL$67,24,FALSE)</f>
        <v>#VALUE!</v>
      </c>
      <c r="M59" s="116" t="e">
        <f ca="1">VLOOKUP(OFFSET(M59,,1-COLUMN(M59)),'[1]Секц.2'!$A$8:$BL$67,23,FALSE)</f>
        <v>#VALUE!</v>
      </c>
      <c r="N59" s="121">
        <f ca="1">VLOOKUP(OFFSET(N59,,1-COLUMN(N59)),'[1]Секц.2'!$A$8:$BL$67,37,FALSE)</f>
        <v>0</v>
      </c>
      <c r="O59" s="121">
        <f ca="1">VLOOKUP(OFFSET(O59,,1-COLUMN(O59)),'[1]Секц.2'!$A$8:$BL$67,44,FALSE)</f>
        <v>0</v>
      </c>
      <c r="P59" s="26" t="e">
        <f t="shared" si="1"/>
        <v>#VALUE!</v>
      </c>
      <c r="Q59" s="122" t="e">
        <f ca="1">VLOOKUP(OFFSET(Q59,,1-COLUMN(Q59)),'[1]Секц.2'!$A$8:$BL$67,54,FALSE)</f>
        <v>#VALUE!</v>
      </c>
      <c r="R59" s="122">
        <f ca="1">VLOOKUP(OFFSET(R59,,1-COLUMN(R59)),'[1]Секц.2'!$A$8:$BL$67,58,FALSE)</f>
        <v>0</v>
      </c>
      <c r="S59" s="122">
        <f ca="1">VLOOKUP(OFFSET(S59,,1-COLUMN(S59)),'[1]Секц.2'!$A$8:$BL$67,62,FALSE)</f>
        <v>0</v>
      </c>
      <c r="T59" s="27" t="e">
        <f t="shared" si="2"/>
        <v>#VALUE!</v>
      </c>
      <c r="U59" s="126">
        <f ca="1">VLOOKUP(OFFSET(U59,,1-COLUMN(U59)),'[1]Секц.2'!$A$8:$BL$67,9,FALSE)+VLOOKUP(OFFSET(U59,,1-COLUMN(U59)),'[1]Секц.2'!$A$8:$BL$67,25,FALSE)+VLOOKUP(OFFSET(U59,,1-COLUMN(U59)),'[1]Секц.2'!$A$8:$BL$67,31,FALSE)+VLOOKUP(OFFSET(U59,,1-COLUMN(U59)),'[1]Секц.2'!$A$8:$BL$67,38,FALSE)+VLOOKUP(OFFSET(U59,,1-COLUMN(U59)),'[1]Секц.2'!$A$8:$BL$67,45,FALSE)+VLOOKUP(OFFSET(U59,,1-COLUMN(U59)),'[1]Секц.2'!$A$8:$BL$67,51,FALSE)+VLOOKUP(OFFSET(U59,,1-COLUMN(U59)),'[1]Секц.2'!$A$8:$BL$67,55,FALSE)+VLOOKUP(OFFSET(U59,,1-COLUMN(U59)),'[1]Секц.2'!$A$8:$BL$67,59,FALSE)+VLOOKUP(OFFSET(U59,,1-COLUMN(U59)),'[1]Секц.2'!$A$8:$BL$67,63,FALSE)</f>
        <v>0</v>
      </c>
      <c r="V59" s="148" t="e">
        <f t="shared" si="3"/>
        <v>#VALUE!</v>
      </c>
    </row>
    <row r="60" spans="1:22" s="1" customFormat="1" ht="12.75" hidden="1">
      <c r="A60" s="117">
        <f>'[1]Секц.1'!A60</f>
        <v>0</v>
      </c>
      <c r="B60" s="118" t="e">
        <f>'[1]Секц.1'!B60</f>
        <v>#VALUE!</v>
      </c>
      <c r="C60" s="116" t="str">
        <f ca="1">VLOOKUP(OFFSET(C60,,1-COLUMN(C60)),'[1]Секц.2'!$A$8:$BL$67,8,FALSE)</f>
        <v> </v>
      </c>
      <c r="D60" s="116">
        <f ca="1">VLOOKUP(OFFSET(D60,,1-COLUMN(D60)),'[1]Секц.2'!$A$8:$BL$67,7,FALSE)</f>
        <v>0</v>
      </c>
      <c r="E60" s="116" t="str">
        <f ca="1">VLOOKUP(OFFSET(E60,,1-COLUMN(E60)),'[1]Секц.2'!$A$8:$BL$67,30,FALSE)</f>
        <v> </v>
      </c>
      <c r="F60" s="116">
        <f ca="1">VLOOKUP(OFFSET(F60,,1-COLUMN(F60)),'[1]Секц.2'!$A$8:$BL$67,29,FALSE)</f>
        <v>0</v>
      </c>
      <c r="G60" s="116">
        <f ca="1">VLOOKUP(OFFSET(G60,,1-COLUMN(G60)),'[1]Секц.2'!$A$8:$BL$67,50,FALSE)</f>
      </c>
      <c r="H60" s="116">
        <f ca="1">VLOOKUP(OFFSET(H60,,1-COLUMN(H60)),'[1]Секц.2'!$A$8:$BL$67,49,FALSE)</f>
        <v>0</v>
      </c>
      <c r="I60" s="27">
        <f t="shared" si="0"/>
        <v>0</v>
      </c>
      <c r="J60" s="116" t="e">
        <f ca="1">VLOOKUP(OFFSET(J60,,1-COLUMN(J60)),'[1]Секц.2'!$A$8:$BL$67,18,FALSE)</f>
        <v>#VALUE!</v>
      </c>
      <c r="K60" s="116" t="e">
        <f ca="1">VLOOKUP(OFFSET(K60,,1-COLUMN(K60)),'[1]Секц.2'!$A$8:$BL$67,17,FALSE)</f>
        <v>#VALUE!</v>
      </c>
      <c r="L60" s="116" t="e">
        <f ca="1">VLOOKUP(OFFSET(L60,,1-COLUMN(L60)),'[1]Секц.2'!$A$8:$BL$67,24,FALSE)</f>
        <v>#VALUE!</v>
      </c>
      <c r="M60" s="116" t="e">
        <f ca="1">VLOOKUP(OFFSET(M60,,1-COLUMN(M60)),'[1]Секц.2'!$A$8:$BL$67,23,FALSE)</f>
        <v>#VALUE!</v>
      </c>
      <c r="N60" s="121">
        <f ca="1">VLOOKUP(OFFSET(N60,,1-COLUMN(N60)),'[1]Секц.2'!$A$8:$BL$67,37,FALSE)</f>
        <v>0</v>
      </c>
      <c r="O60" s="121">
        <f ca="1">VLOOKUP(OFFSET(O60,,1-COLUMN(O60)),'[1]Секц.2'!$A$8:$BL$67,44,FALSE)</f>
        <v>0</v>
      </c>
      <c r="P60" s="26" t="e">
        <f t="shared" si="1"/>
        <v>#VALUE!</v>
      </c>
      <c r="Q60" s="122" t="e">
        <f ca="1">VLOOKUP(OFFSET(Q60,,1-COLUMN(Q60)),'[1]Секц.2'!$A$8:$BL$67,54,FALSE)</f>
        <v>#VALUE!</v>
      </c>
      <c r="R60" s="122">
        <f ca="1">VLOOKUP(OFFSET(R60,,1-COLUMN(R60)),'[1]Секц.2'!$A$8:$BL$67,58,FALSE)</f>
        <v>0</v>
      </c>
      <c r="S60" s="122">
        <f ca="1">VLOOKUP(OFFSET(S60,,1-COLUMN(S60)),'[1]Секц.2'!$A$8:$BL$67,62,FALSE)</f>
        <v>0</v>
      </c>
      <c r="T60" s="27" t="e">
        <f t="shared" si="2"/>
        <v>#VALUE!</v>
      </c>
      <c r="U60" s="126">
        <f ca="1">VLOOKUP(OFFSET(U60,,1-COLUMN(U60)),'[1]Секц.2'!$A$8:$BL$67,9,FALSE)+VLOOKUP(OFFSET(U60,,1-COLUMN(U60)),'[1]Секц.2'!$A$8:$BL$67,25,FALSE)+VLOOKUP(OFFSET(U60,,1-COLUMN(U60)),'[1]Секц.2'!$A$8:$BL$67,31,FALSE)+VLOOKUP(OFFSET(U60,,1-COLUMN(U60)),'[1]Секц.2'!$A$8:$BL$67,38,FALSE)+VLOOKUP(OFFSET(U60,,1-COLUMN(U60)),'[1]Секц.2'!$A$8:$BL$67,45,FALSE)+VLOOKUP(OFFSET(U60,,1-COLUMN(U60)),'[1]Секц.2'!$A$8:$BL$67,51,FALSE)+VLOOKUP(OFFSET(U60,,1-COLUMN(U60)),'[1]Секц.2'!$A$8:$BL$67,55,FALSE)+VLOOKUP(OFFSET(U60,,1-COLUMN(U60)),'[1]Секц.2'!$A$8:$BL$67,59,FALSE)+VLOOKUP(OFFSET(U60,,1-COLUMN(U60)),'[1]Секц.2'!$A$8:$BL$67,63,FALSE)</f>
        <v>0</v>
      </c>
      <c r="V60" s="148" t="e">
        <f t="shared" si="3"/>
        <v>#VALUE!</v>
      </c>
    </row>
    <row r="61" spans="1:22" s="1" customFormat="1" ht="12.75" hidden="1">
      <c r="A61" s="117">
        <f>'[1]Секц.1'!A61</f>
        <v>0</v>
      </c>
      <c r="B61" s="118" t="e">
        <f>'[1]Секц.1'!B61</f>
        <v>#VALUE!</v>
      </c>
      <c r="C61" s="116" t="str">
        <f ca="1">VLOOKUP(OFFSET(C61,,1-COLUMN(C61)),'[1]Секц.2'!$A$8:$BL$67,8,FALSE)</f>
        <v> </v>
      </c>
      <c r="D61" s="116">
        <f ca="1">VLOOKUP(OFFSET(D61,,1-COLUMN(D61)),'[1]Секц.2'!$A$8:$BL$67,7,FALSE)</f>
        <v>0</v>
      </c>
      <c r="E61" s="116" t="str">
        <f ca="1">VLOOKUP(OFFSET(E61,,1-COLUMN(E61)),'[1]Секц.2'!$A$8:$BL$67,30,FALSE)</f>
        <v> </v>
      </c>
      <c r="F61" s="116">
        <f ca="1">VLOOKUP(OFFSET(F61,,1-COLUMN(F61)),'[1]Секц.2'!$A$8:$BL$67,29,FALSE)</f>
        <v>0</v>
      </c>
      <c r="G61" s="116">
        <f ca="1">VLOOKUP(OFFSET(G61,,1-COLUMN(G61)),'[1]Секц.2'!$A$8:$BL$67,50,FALSE)</f>
      </c>
      <c r="H61" s="116">
        <f ca="1">VLOOKUP(OFFSET(H61,,1-COLUMN(H61)),'[1]Секц.2'!$A$8:$BL$67,49,FALSE)</f>
        <v>0</v>
      </c>
      <c r="I61" s="27">
        <f t="shared" si="0"/>
        <v>0</v>
      </c>
      <c r="J61" s="116" t="e">
        <f ca="1">VLOOKUP(OFFSET(J61,,1-COLUMN(J61)),'[1]Секц.2'!$A$8:$BL$67,18,FALSE)</f>
        <v>#VALUE!</v>
      </c>
      <c r="K61" s="116" t="e">
        <f ca="1">VLOOKUP(OFFSET(K61,,1-COLUMN(K61)),'[1]Секц.2'!$A$8:$BL$67,17,FALSE)</f>
        <v>#VALUE!</v>
      </c>
      <c r="L61" s="116" t="e">
        <f ca="1">VLOOKUP(OFFSET(L61,,1-COLUMN(L61)),'[1]Секц.2'!$A$8:$BL$67,24,FALSE)</f>
        <v>#VALUE!</v>
      </c>
      <c r="M61" s="116" t="e">
        <f ca="1">VLOOKUP(OFFSET(M61,,1-COLUMN(M61)),'[1]Секц.2'!$A$8:$BL$67,23,FALSE)</f>
        <v>#VALUE!</v>
      </c>
      <c r="N61" s="121">
        <f ca="1">VLOOKUP(OFFSET(N61,,1-COLUMN(N61)),'[1]Секц.2'!$A$8:$BL$67,37,FALSE)</f>
        <v>0</v>
      </c>
      <c r="O61" s="121">
        <f ca="1">VLOOKUP(OFFSET(O61,,1-COLUMN(O61)),'[1]Секц.2'!$A$8:$BL$67,44,FALSE)</f>
        <v>0</v>
      </c>
      <c r="P61" s="26" t="e">
        <f t="shared" si="1"/>
        <v>#VALUE!</v>
      </c>
      <c r="Q61" s="122" t="e">
        <f ca="1">VLOOKUP(OFFSET(Q61,,1-COLUMN(Q61)),'[1]Секц.2'!$A$8:$BL$67,54,FALSE)</f>
        <v>#VALUE!</v>
      </c>
      <c r="R61" s="122">
        <f ca="1">VLOOKUP(OFFSET(R61,,1-COLUMN(R61)),'[1]Секц.2'!$A$8:$BL$67,58,FALSE)</f>
        <v>0</v>
      </c>
      <c r="S61" s="122">
        <f ca="1">VLOOKUP(OFFSET(S61,,1-COLUMN(S61)),'[1]Секц.2'!$A$8:$BL$67,62,FALSE)</f>
        <v>0</v>
      </c>
      <c r="T61" s="27" t="e">
        <f t="shared" si="2"/>
        <v>#VALUE!</v>
      </c>
      <c r="U61" s="126">
        <f ca="1">VLOOKUP(OFFSET(U61,,1-COLUMN(U61)),'[1]Секц.2'!$A$8:$BL$67,9,FALSE)+VLOOKUP(OFFSET(U61,,1-COLUMN(U61)),'[1]Секц.2'!$A$8:$BL$67,25,FALSE)+VLOOKUP(OFFSET(U61,,1-COLUMN(U61)),'[1]Секц.2'!$A$8:$BL$67,31,FALSE)+VLOOKUP(OFFSET(U61,,1-COLUMN(U61)),'[1]Секц.2'!$A$8:$BL$67,38,FALSE)+VLOOKUP(OFFSET(U61,,1-COLUMN(U61)),'[1]Секц.2'!$A$8:$BL$67,45,FALSE)+VLOOKUP(OFFSET(U61,,1-COLUMN(U61)),'[1]Секц.2'!$A$8:$BL$67,51,FALSE)+VLOOKUP(OFFSET(U61,,1-COLUMN(U61)),'[1]Секц.2'!$A$8:$BL$67,55,FALSE)+VLOOKUP(OFFSET(U61,,1-COLUMN(U61)),'[1]Секц.2'!$A$8:$BL$67,59,FALSE)+VLOOKUP(OFFSET(U61,,1-COLUMN(U61)),'[1]Секц.2'!$A$8:$BL$67,63,FALSE)</f>
        <v>0</v>
      </c>
      <c r="V61" s="148" t="e">
        <f t="shared" si="3"/>
        <v>#VALUE!</v>
      </c>
    </row>
    <row r="62" spans="1:22" s="1" customFormat="1" ht="12.75" hidden="1">
      <c r="A62" s="117">
        <f>'[1]Секц.1'!A62</f>
        <v>0</v>
      </c>
      <c r="B62" s="118" t="e">
        <f>'[1]Секц.1'!B62</f>
        <v>#VALUE!</v>
      </c>
      <c r="C62" s="116" t="str">
        <f ca="1">VLOOKUP(OFFSET(C62,,1-COLUMN(C62)),'[1]Секц.2'!$A$8:$BL$67,8,FALSE)</f>
        <v> </v>
      </c>
      <c r="D62" s="116">
        <f ca="1">VLOOKUP(OFFSET(D62,,1-COLUMN(D62)),'[1]Секц.2'!$A$8:$BL$67,7,FALSE)</f>
        <v>0</v>
      </c>
      <c r="E62" s="116" t="str">
        <f ca="1">VLOOKUP(OFFSET(E62,,1-COLUMN(E62)),'[1]Секц.2'!$A$8:$BL$67,30,FALSE)</f>
        <v> </v>
      </c>
      <c r="F62" s="116">
        <f ca="1">VLOOKUP(OFFSET(F62,,1-COLUMN(F62)),'[1]Секц.2'!$A$8:$BL$67,29,FALSE)</f>
        <v>0</v>
      </c>
      <c r="G62" s="116">
        <f ca="1">VLOOKUP(OFFSET(G62,,1-COLUMN(G62)),'[1]Секц.2'!$A$8:$BL$67,50,FALSE)</f>
      </c>
      <c r="H62" s="116">
        <f ca="1">VLOOKUP(OFFSET(H62,,1-COLUMN(H62)),'[1]Секц.2'!$A$8:$BL$67,49,FALSE)</f>
        <v>0</v>
      </c>
      <c r="I62" s="27">
        <f t="shared" si="0"/>
        <v>0</v>
      </c>
      <c r="J62" s="116" t="e">
        <f ca="1">VLOOKUP(OFFSET(J62,,1-COLUMN(J62)),'[1]Секц.2'!$A$8:$BL$67,18,FALSE)</f>
        <v>#VALUE!</v>
      </c>
      <c r="K62" s="116" t="e">
        <f ca="1">VLOOKUP(OFFSET(K62,,1-COLUMN(K62)),'[1]Секц.2'!$A$8:$BL$67,17,FALSE)</f>
        <v>#VALUE!</v>
      </c>
      <c r="L62" s="116" t="e">
        <f ca="1">VLOOKUP(OFFSET(L62,,1-COLUMN(L62)),'[1]Секц.2'!$A$8:$BL$67,24,FALSE)</f>
        <v>#VALUE!</v>
      </c>
      <c r="M62" s="116" t="e">
        <f ca="1">VLOOKUP(OFFSET(M62,,1-COLUMN(M62)),'[1]Секц.2'!$A$8:$BL$67,23,FALSE)</f>
        <v>#VALUE!</v>
      </c>
      <c r="N62" s="121">
        <f ca="1">VLOOKUP(OFFSET(N62,,1-COLUMN(N62)),'[1]Секц.2'!$A$8:$BL$67,37,FALSE)</f>
        <v>0</v>
      </c>
      <c r="O62" s="121">
        <f ca="1">VLOOKUP(OFFSET(O62,,1-COLUMN(O62)),'[1]Секц.2'!$A$8:$BL$67,44,FALSE)</f>
        <v>0</v>
      </c>
      <c r="P62" s="26" t="e">
        <f t="shared" si="1"/>
        <v>#VALUE!</v>
      </c>
      <c r="Q62" s="122" t="e">
        <f ca="1">VLOOKUP(OFFSET(Q62,,1-COLUMN(Q62)),'[1]Секц.2'!$A$8:$BL$67,54,FALSE)</f>
        <v>#VALUE!</v>
      </c>
      <c r="R62" s="122">
        <f ca="1">VLOOKUP(OFFSET(R62,,1-COLUMN(R62)),'[1]Секц.2'!$A$8:$BL$67,58,FALSE)</f>
        <v>0</v>
      </c>
      <c r="S62" s="122">
        <f ca="1">VLOOKUP(OFFSET(S62,,1-COLUMN(S62)),'[1]Секц.2'!$A$8:$BL$67,62,FALSE)</f>
        <v>0</v>
      </c>
      <c r="T62" s="27" t="e">
        <f t="shared" si="2"/>
        <v>#VALUE!</v>
      </c>
      <c r="U62" s="126">
        <f ca="1">VLOOKUP(OFFSET(U62,,1-COLUMN(U62)),'[1]Секц.2'!$A$8:$BL$67,9,FALSE)+VLOOKUP(OFFSET(U62,,1-COLUMN(U62)),'[1]Секц.2'!$A$8:$BL$67,25,FALSE)+VLOOKUP(OFFSET(U62,,1-COLUMN(U62)),'[1]Секц.2'!$A$8:$BL$67,31,FALSE)+VLOOKUP(OFFSET(U62,,1-COLUMN(U62)),'[1]Секц.2'!$A$8:$BL$67,38,FALSE)+VLOOKUP(OFFSET(U62,,1-COLUMN(U62)),'[1]Секц.2'!$A$8:$BL$67,45,FALSE)+VLOOKUP(OFFSET(U62,,1-COLUMN(U62)),'[1]Секц.2'!$A$8:$BL$67,51,FALSE)+VLOOKUP(OFFSET(U62,,1-COLUMN(U62)),'[1]Секц.2'!$A$8:$BL$67,55,FALSE)+VLOOKUP(OFFSET(U62,,1-COLUMN(U62)),'[1]Секц.2'!$A$8:$BL$67,59,FALSE)+VLOOKUP(OFFSET(U62,,1-COLUMN(U62)),'[1]Секц.2'!$A$8:$BL$67,63,FALSE)</f>
        <v>0</v>
      </c>
      <c r="V62" s="148" t="e">
        <f t="shared" si="3"/>
        <v>#VALUE!</v>
      </c>
    </row>
    <row r="63" spans="1:22" s="1" customFormat="1" ht="12.75" hidden="1">
      <c r="A63" s="117">
        <f>'[1]Секц.1'!A63</f>
        <v>0</v>
      </c>
      <c r="B63" s="118" t="e">
        <f>'[1]Секц.1'!B63</f>
        <v>#VALUE!</v>
      </c>
      <c r="C63" s="116">
        <f ca="1">VLOOKUP(OFFSET(C63,,1-COLUMN(C63)),'[1]Секц.2'!$A$8:$BL$67,14,FALSE)</f>
        <v>0</v>
      </c>
      <c r="D63" s="116">
        <f ca="1">VLOOKUP(OFFSET(D63,,1-COLUMN(D63)),'[1]Секц.2'!$A$8:$BL$67,13,FALSE)</f>
        <v>0</v>
      </c>
      <c r="E63" s="116">
        <f ca="1">VLOOKUP(OFFSET(E63,,1-COLUMN(E63)),'[1]Секц.2'!$A$8:$BL$67,46,FALSE)</f>
        <v>0.7180555555555553</v>
      </c>
      <c r="F63" s="116">
        <f ca="1">VLOOKUP(OFFSET(F63,,1-COLUMN(F63)),'[1]Секц.2'!$A$8:$BL$67,45,FALSE)</f>
        <v>0</v>
      </c>
      <c r="G63" s="116">
        <f ca="1">VLOOKUP(OFFSET(G63,,1-COLUMN(G63)),'[1]Секц.2'!$A$8:$BL$67,60,FALSE)</f>
        <v>0</v>
      </c>
      <c r="H63" s="116">
        <f ca="1">VLOOKUP(OFFSET(H63,,1-COLUMN(H63)),'[1]Секц.2'!$A$8:$BL$67,59,FALSE)</f>
        <v>0</v>
      </c>
      <c r="I63" s="27" t="e">
        <f>#REF!+H63+F63+D63+#REF!</f>
        <v>#REF!</v>
      </c>
      <c r="J63" s="116" t="e">
        <f ca="1">VLOOKUP(OFFSET(J63,,1-COLUMN(J63)),'[1]Секц.2'!$A$8:$BL$67,24,FALSE)</f>
        <v>#VALUE!</v>
      </c>
      <c r="K63" s="116" t="e">
        <f ca="1">VLOOKUP(OFFSET(K63,,1-COLUMN(K63)),'[1]Секц.2'!$A$8:$BL$67,23,FALSE)</f>
        <v>#VALUE!</v>
      </c>
      <c r="L63" s="116" t="str">
        <f ca="1">VLOOKUP(OFFSET(L63,,1-COLUMN(L63)),'[1]Секц.2'!$A$8:$BL$67,30,FALSE)</f>
        <v> </v>
      </c>
      <c r="M63" s="116">
        <f ca="1">VLOOKUP(OFFSET(M63,,1-COLUMN(M63)),'[1]Секц.2'!$A$8:$BL$67,29,FALSE)</f>
        <v>0</v>
      </c>
      <c r="N63" s="121" t="e">
        <f ca="1">VLOOKUP(OFFSET(N63,,1-COLUMN(N63)),'[1]Секц.2'!$A$8:$BL$67,66,FALSE)</f>
        <v>#REF!</v>
      </c>
      <c r="O63" s="121" t="e">
        <f ca="1">VLOOKUP(OFFSET(O63,,1-COLUMN(O63)),'[1]Секц.2'!$A$8:$BL$67,66,FALSE)</f>
        <v>#REF!</v>
      </c>
      <c r="P63" s="26" t="e">
        <f>O63+#REF!+#REF!+M63+K63+N63</f>
        <v>#REF!</v>
      </c>
      <c r="Q63" s="122" t="e">
        <f ca="1">VLOOKUP(OFFSET(Q63,,1-COLUMN(Q63)),'[1]Секц.2'!$A$8:$BL$67,76,FALSE)</f>
        <v>#REF!</v>
      </c>
      <c r="R63" s="122" t="e">
        <f ca="1">VLOOKUP(OFFSET(R63,,1-COLUMN(R63)),'[1]Секц.2'!$A$8:$BL$67,76,FALSE)</f>
        <v>#REF!</v>
      </c>
      <c r="S63" s="122" t="e">
        <f ca="1">VLOOKUP(OFFSET(S63,,1-COLUMN(S63)),'[1]Секц.2'!$A$8:$BL$67,76,FALSE)</f>
        <v>#REF!</v>
      </c>
      <c r="T63" s="27" t="e">
        <f>S63</f>
        <v>#REF!</v>
      </c>
      <c r="U63" s="122" t="e">
        <f ca="1">VLOOKUP(OFFSET(U63,,1-COLUMN(U63)),'[1]Секц.2'!$A$8:$BL$67,9,FALSE)+VLOOKUP(OFFSET(U63,,1-COLUMN(U63)),'[1]Секц.2'!$A$8:$BL$67,15,FALSE)+VLOOKUP(OFFSET(U63,,1-COLUMN(U63)),'[1]Секц.2'!$A$8:$BL$67,41,FALSE)+VLOOKUP(OFFSET(U63,,1-COLUMN(U63)),'[1]Секц.2'!$A$8:$BL$67,47,FALSE)+VLOOKUP(OFFSET(U63,,1-COLUMN(U63)),'[1]Секц.2'!$A$8:$BL$67,55,FALSE)+VLOOKUP(OFFSET(U63,,1-COLUMN(U63)),'[1]Секц.2'!$A$8:$BL$67,61,FALSE)+VLOOKUP(OFFSET(U63,,1-COLUMN(U63)),'[1]Секц.2'!$A$8:$BL$67,67,FALSE)+VLOOKUP(OFFSET(U63,,1-COLUMN(U63)),'[1]Секц.2'!$A$8:$BL$67,73,FALSE)+VLOOKUP(OFFSET(U63,,1-COLUMN(U63)),'[1]Секц.2'!$A$8:$BL$67,77,FALSE)</f>
        <v>#VALUE!</v>
      </c>
      <c r="V63" s="123" t="e">
        <f t="shared" si="3"/>
        <v>#VALUE!</v>
      </c>
    </row>
    <row r="64" spans="1:22" s="1" customFormat="1" ht="12.75" hidden="1">
      <c r="A64" s="117">
        <f>'[1]Секц.1'!A64</f>
        <v>0</v>
      </c>
      <c r="B64" s="118" t="e">
        <f>'[1]Секц.1'!B64</f>
        <v>#VALUE!</v>
      </c>
      <c r="C64" s="116">
        <f ca="1">VLOOKUP(OFFSET(C64,,1-COLUMN(C64)),'[1]Секц.2'!$A$8:$BL$67,14,FALSE)</f>
        <v>0</v>
      </c>
      <c r="D64" s="116">
        <f ca="1">VLOOKUP(OFFSET(D64,,1-COLUMN(D64)),'[1]Секц.2'!$A$8:$BL$67,13,FALSE)</f>
        <v>0</v>
      </c>
      <c r="E64" s="116">
        <f ca="1">VLOOKUP(OFFSET(E64,,1-COLUMN(E64)),'[1]Секц.2'!$A$8:$BL$67,46,FALSE)</f>
        <v>0.7180555555555553</v>
      </c>
      <c r="F64" s="116">
        <f ca="1">VLOOKUP(OFFSET(F64,,1-COLUMN(F64)),'[1]Секц.2'!$A$8:$BL$67,45,FALSE)</f>
        <v>0</v>
      </c>
      <c r="G64" s="116">
        <f ca="1">VLOOKUP(OFFSET(G64,,1-COLUMN(G64)),'[1]Секц.2'!$A$8:$BL$67,60,FALSE)</f>
        <v>0</v>
      </c>
      <c r="H64" s="116">
        <f ca="1">VLOOKUP(OFFSET(H64,,1-COLUMN(H64)),'[1]Секц.2'!$A$8:$BL$67,59,FALSE)</f>
        <v>0</v>
      </c>
      <c r="I64" s="27" t="e">
        <f>#REF!+H64+F64+D64+#REF!</f>
        <v>#REF!</v>
      </c>
      <c r="J64" s="116" t="e">
        <f ca="1">VLOOKUP(OFFSET(J64,,1-COLUMN(J64)),'[1]Секц.2'!$A$8:$BL$67,24,FALSE)</f>
        <v>#VALUE!</v>
      </c>
      <c r="K64" s="116" t="e">
        <f ca="1">VLOOKUP(OFFSET(K64,,1-COLUMN(K64)),'[1]Секц.2'!$A$8:$BL$67,23,FALSE)</f>
        <v>#VALUE!</v>
      </c>
      <c r="L64" s="116" t="str">
        <f ca="1">VLOOKUP(OFFSET(L64,,1-COLUMN(L64)),'[1]Секц.2'!$A$8:$BL$67,30,FALSE)</f>
        <v> </v>
      </c>
      <c r="M64" s="116">
        <f ca="1">VLOOKUP(OFFSET(M64,,1-COLUMN(M64)),'[1]Секц.2'!$A$8:$BL$67,29,FALSE)</f>
        <v>0</v>
      </c>
      <c r="N64" s="121" t="e">
        <f ca="1">VLOOKUP(OFFSET(N64,,1-COLUMN(N64)),'[1]Секц.2'!$A$8:$BL$67,66,FALSE)</f>
        <v>#REF!</v>
      </c>
      <c r="O64" s="121" t="e">
        <f ca="1">VLOOKUP(OFFSET(O64,,1-COLUMN(O64)),'[1]Секц.2'!$A$8:$BL$67,66,FALSE)</f>
        <v>#REF!</v>
      </c>
      <c r="P64" s="26" t="e">
        <f>O64+#REF!+#REF!+M64+K64+N64</f>
        <v>#REF!</v>
      </c>
      <c r="Q64" s="122" t="e">
        <f ca="1">VLOOKUP(OFFSET(Q64,,1-COLUMN(Q64)),'[1]Секц.2'!$A$8:$BL$67,76,FALSE)</f>
        <v>#REF!</v>
      </c>
      <c r="R64" s="122" t="e">
        <f ca="1">VLOOKUP(OFFSET(R64,,1-COLUMN(R64)),'[1]Секц.2'!$A$8:$BL$67,76,FALSE)</f>
        <v>#REF!</v>
      </c>
      <c r="S64" s="122" t="e">
        <f ca="1">VLOOKUP(OFFSET(S64,,1-COLUMN(S64)),'[1]Секц.2'!$A$8:$BL$67,76,FALSE)</f>
        <v>#REF!</v>
      </c>
      <c r="T64" s="27" t="e">
        <f>S64</f>
        <v>#REF!</v>
      </c>
      <c r="U64" s="122" t="e">
        <f ca="1">VLOOKUP(OFFSET(U64,,1-COLUMN(U64)),'[1]Секц.2'!$A$8:$BL$67,9,FALSE)+VLOOKUP(OFFSET(U64,,1-COLUMN(U64)),'[1]Секц.2'!$A$8:$BL$67,15,FALSE)+VLOOKUP(OFFSET(U64,,1-COLUMN(U64)),'[1]Секц.2'!$A$8:$BL$67,41,FALSE)+VLOOKUP(OFFSET(U64,,1-COLUMN(U64)),'[1]Секц.2'!$A$8:$BL$67,47,FALSE)+VLOOKUP(OFFSET(U64,,1-COLUMN(U64)),'[1]Секц.2'!$A$8:$BL$67,55,FALSE)+VLOOKUP(OFFSET(U64,,1-COLUMN(U64)),'[1]Секц.2'!$A$8:$BL$67,61,FALSE)+VLOOKUP(OFFSET(U64,,1-COLUMN(U64)),'[1]Секц.2'!$A$8:$BL$67,67,FALSE)+VLOOKUP(OFFSET(U64,,1-COLUMN(U64)),'[1]Секц.2'!$A$8:$BL$67,73,FALSE)+VLOOKUP(OFFSET(U64,,1-COLUMN(U64)),'[1]Секц.2'!$A$8:$BL$67,77,FALSE)</f>
        <v>#VALUE!</v>
      </c>
      <c r="V64" s="123" t="e">
        <f t="shared" si="3"/>
        <v>#VALUE!</v>
      </c>
    </row>
    <row r="65" spans="1:22" s="1" customFormat="1" ht="12.75" hidden="1">
      <c r="A65" s="117">
        <f>'[1]Секц.1'!A65</f>
        <v>0</v>
      </c>
      <c r="B65" s="118" t="e">
        <f>'[1]Секц.1'!B65</f>
        <v>#VALUE!</v>
      </c>
      <c r="C65" s="116">
        <f ca="1">VLOOKUP(OFFSET(C65,,1-COLUMN(C65)),'[1]Секц.2'!$A$8:$BL$67,14,FALSE)</f>
        <v>0</v>
      </c>
      <c r="D65" s="116">
        <f ca="1">VLOOKUP(OFFSET(D65,,1-COLUMN(D65)),'[1]Секц.2'!$A$8:$BL$67,13,FALSE)</f>
        <v>0</v>
      </c>
      <c r="E65" s="116">
        <f ca="1">VLOOKUP(OFFSET(E65,,1-COLUMN(E65)),'[1]Секц.2'!$A$8:$BL$67,46,FALSE)</f>
        <v>0.7180555555555553</v>
      </c>
      <c r="F65" s="116">
        <f ca="1">VLOOKUP(OFFSET(F65,,1-COLUMN(F65)),'[1]Секц.2'!$A$8:$BL$67,45,FALSE)</f>
        <v>0</v>
      </c>
      <c r="G65" s="116">
        <f ca="1">VLOOKUP(OFFSET(G65,,1-COLUMN(G65)),'[1]Секц.2'!$A$8:$BL$67,60,FALSE)</f>
        <v>0</v>
      </c>
      <c r="H65" s="116">
        <f ca="1">VLOOKUP(OFFSET(H65,,1-COLUMN(H65)),'[1]Секц.2'!$A$8:$BL$67,59,FALSE)</f>
        <v>0</v>
      </c>
      <c r="I65" s="27" t="e">
        <f>#REF!+H65+F65+D65+#REF!</f>
        <v>#REF!</v>
      </c>
      <c r="J65" s="116" t="e">
        <f ca="1">VLOOKUP(OFFSET(J65,,1-COLUMN(J65)),'[1]Секц.2'!$A$8:$BL$67,24,FALSE)</f>
        <v>#VALUE!</v>
      </c>
      <c r="K65" s="116" t="e">
        <f ca="1">VLOOKUP(OFFSET(K65,,1-COLUMN(K65)),'[1]Секц.2'!$A$8:$BL$67,23,FALSE)</f>
        <v>#VALUE!</v>
      </c>
      <c r="L65" s="116" t="str">
        <f ca="1">VLOOKUP(OFFSET(L65,,1-COLUMN(L65)),'[1]Секц.2'!$A$8:$BL$67,30,FALSE)</f>
        <v> </v>
      </c>
      <c r="M65" s="116">
        <f ca="1">VLOOKUP(OFFSET(M65,,1-COLUMN(M65)),'[1]Секц.2'!$A$8:$BL$67,29,FALSE)</f>
        <v>0</v>
      </c>
      <c r="N65" s="121" t="e">
        <f ca="1">VLOOKUP(OFFSET(N65,,1-COLUMN(N65)),'[1]Секц.2'!$A$8:$BL$67,66,FALSE)</f>
        <v>#REF!</v>
      </c>
      <c r="O65" s="121" t="e">
        <f ca="1">VLOOKUP(OFFSET(O65,,1-COLUMN(O65)),'[1]Секц.2'!$A$8:$BL$67,66,FALSE)</f>
        <v>#REF!</v>
      </c>
      <c r="P65" s="26" t="e">
        <f>O65+#REF!+#REF!+M65+K65+N65</f>
        <v>#REF!</v>
      </c>
      <c r="Q65" s="122" t="e">
        <f ca="1">VLOOKUP(OFFSET(Q65,,1-COLUMN(Q65)),'[1]Секц.2'!$A$8:$BL$67,76,FALSE)</f>
        <v>#REF!</v>
      </c>
      <c r="R65" s="122" t="e">
        <f ca="1">VLOOKUP(OFFSET(R65,,1-COLUMN(R65)),'[1]Секц.2'!$A$8:$BL$67,76,FALSE)</f>
        <v>#REF!</v>
      </c>
      <c r="S65" s="122" t="e">
        <f ca="1">VLOOKUP(OFFSET(S65,,1-COLUMN(S65)),'[1]Секц.2'!$A$8:$BL$67,76,FALSE)</f>
        <v>#REF!</v>
      </c>
      <c r="T65" s="27" t="e">
        <f>S65</f>
        <v>#REF!</v>
      </c>
      <c r="U65" s="122" t="e">
        <f ca="1">VLOOKUP(OFFSET(U65,,1-COLUMN(U65)),'[1]Секц.2'!$A$8:$BL$67,9,FALSE)+VLOOKUP(OFFSET(U65,,1-COLUMN(U65)),'[1]Секц.2'!$A$8:$BL$67,15,FALSE)+VLOOKUP(OFFSET(U65,,1-COLUMN(U65)),'[1]Секц.2'!$A$8:$BL$67,41,FALSE)+VLOOKUP(OFFSET(U65,,1-COLUMN(U65)),'[1]Секц.2'!$A$8:$BL$67,47,FALSE)+VLOOKUP(OFFSET(U65,,1-COLUMN(U65)),'[1]Секц.2'!$A$8:$BL$67,55,FALSE)+VLOOKUP(OFFSET(U65,,1-COLUMN(U65)),'[1]Секц.2'!$A$8:$BL$67,61,FALSE)+VLOOKUP(OFFSET(U65,,1-COLUMN(U65)),'[1]Секц.2'!$A$8:$BL$67,67,FALSE)+VLOOKUP(OFFSET(U65,,1-COLUMN(U65)),'[1]Секц.2'!$A$8:$BL$67,73,FALSE)+VLOOKUP(OFFSET(U65,,1-COLUMN(U65)),'[1]Секц.2'!$A$8:$BL$67,77,FALSE)</f>
        <v>#VALUE!</v>
      </c>
      <c r="V65" s="123" t="e">
        <f t="shared" si="3"/>
        <v>#VALUE!</v>
      </c>
    </row>
    <row r="66" spans="1:22" s="1" customFormat="1" ht="12.75" hidden="1">
      <c r="A66" s="117">
        <f>'[1]Секц.1'!A66</f>
        <v>0</v>
      </c>
      <c r="B66" s="118" t="e">
        <f>'[1]Секц.1'!B66</f>
        <v>#VALUE!</v>
      </c>
      <c r="C66" s="116">
        <f ca="1">VLOOKUP(OFFSET(C66,,1-COLUMN(C66)),'[1]Секц.2'!$A$8:$BL$67,14,FALSE)</f>
        <v>0</v>
      </c>
      <c r="D66" s="116">
        <f ca="1">VLOOKUP(OFFSET(D66,,1-COLUMN(D66)),'[1]Секц.2'!$A$8:$BL$67,13,FALSE)</f>
        <v>0</v>
      </c>
      <c r="E66" s="116">
        <f ca="1">VLOOKUP(OFFSET(E66,,1-COLUMN(E66)),'[1]Секц.2'!$A$8:$BL$67,46,FALSE)</f>
        <v>0.7180555555555553</v>
      </c>
      <c r="F66" s="116">
        <f ca="1">VLOOKUP(OFFSET(F66,,1-COLUMN(F66)),'[1]Секц.2'!$A$8:$BL$67,45,FALSE)</f>
        <v>0</v>
      </c>
      <c r="G66" s="116">
        <f ca="1">VLOOKUP(OFFSET(G66,,1-COLUMN(G66)),'[1]Секц.2'!$A$8:$BL$67,60,FALSE)</f>
        <v>0</v>
      </c>
      <c r="H66" s="116">
        <f ca="1">VLOOKUP(OFFSET(H66,,1-COLUMN(H66)),'[1]Секц.2'!$A$8:$BL$67,59,FALSE)</f>
        <v>0</v>
      </c>
      <c r="I66" s="27" t="e">
        <f>#REF!+H66+F66+D66+#REF!</f>
        <v>#REF!</v>
      </c>
      <c r="J66" s="116" t="e">
        <f ca="1">VLOOKUP(OFFSET(J66,,1-COLUMN(J66)),'[1]Секц.2'!$A$8:$BL$67,24,FALSE)</f>
        <v>#VALUE!</v>
      </c>
      <c r="K66" s="116" t="e">
        <f ca="1">VLOOKUP(OFFSET(K66,,1-COLUMN(K66)),'[1]Секц.2'!$A$8:$BL$67,23,FALSE)</f>
        <v>#VALUE!</v>
      </c>
      <c r="L66" s="116" t="str">
        <f ca="1">VLOOKUP(OFFSET(L66,,1-COLUMN(L66)),'[1]Секц.2'!$A$8:$BL$67,30,FALSE)</f>
        <v> </v>
      </c>
      <c r="M66" s="116">
        <f ca="1">VLOOKUP(OFFSET(M66,,1-COLUMN(M66)),'[1]Секц.2'!$A$8:$BL$67,29,FALSE)</f>
        <v>0</v>
      </c>
      <c r="N66" s="121" t="e">
        <f ca="1">VLOOKUP(OFFSET(N66,,1-COLUMN(N66)),'[1]Секц.2'!$A$8:$BL$67,66,FALSE)</f>
        <v>#REF!</v>
      </c>
      <c r="O66" s="121" t="e">
        <f ca="1">VLOOKUP(OFFSET(O66,,1-COLUMN(O66)),'[1]Секц.2'!$A$8:$BL$67,66,FALSE)</f>
        <v>#REF!</v>
      </c>
      <c r="P66" s="26" t="e">
        <f>O66+#REF!+#REF!+M66+K66+N66</f>
        <v>#REF!</v>
      </c>
      <c r="Q66" s="122" t="e">
        <f ca="1">VLOOKUP(OFFSET(Q66,,1-COLUMN(Q66)),'[1]Секц.2'!$A$8:$BL$67,76,FALSE)</f>
        <v>#REF!</v>
      </c>
      <c r="R66" s="122" t="e">
        <f ca="1">VLOOKUP(OFFSET(R66,,1-COLUMN(R66)),'[1]Секц.2'!$A$8:$BL$67,76,FALSE)</f>
        <v>#REF!</v>
      </c>
      <c r="S66" s="122" t="e">
        <f ca="1">VLOOKUP(OFFSET(S66,,1-COLUMN(S66)),'[1]Секц.2'!$A$8:$BL$67,76,FALSE)</f>
        <v>#REF!</v>
      </c>
      <c r="T66" s="27" t="e">
        <f>S66</f>
        <v>#REF!</v>
      </c>
      <c r="U66" s="122" t="e">
        <f ca="1">VLOOKUP(OFFSET(U66,,1-COLUMN(U66)),'[1]Секц.2'!$A$8:$BL$67,9,FALSE)+VLOOKUP(OFFSET(U66,,1-COLUMN(U66)),'[1]Секц.2'!$A$8:$BL$67,15,FALSE)+VLOOKUP(OFFSET(U66,,1-COLUMN(U66)),'[1]Секц.2'!$A$8:$BL$67,41,FALSE)+VLOOKUP(OFFSET(U66,,1-COLUMN(U66)),'[1]Секц.2'!$A$8:$BL$67,47,FALSE)+VLOOKUP(OFFSET(U66,,1-COLUMN(U66)),'[1]Секц.2'!$A$8:$BL$67,55,FALSE)+VLOOKUP(OFFSET(U66,,1-COLUMN(U66)),'[1]Секц.2'!$A$8:$BL$67,61,FALSE)+VLOOKUP(OFFSET(U66,,1-COLUMN(U66)),'[1]Секц.2'!$A$8:$BL$67,67,FALSE)+VLOOKUP(OFFSET(U66,,1-COLUMN(U66)),'[1]Секц.2'!$A$8:$BL$67,73,FALSE)+VLOOKUP(OFFSET(U66,,1-COLUMN(U66)),'[1]Секц.2'!$A$8:$BL$67,77,FALSE)</f>
        <v>#VALUE!</v>
      </c>
      <c r="V66" s="123" t="e">
        <f t="shared" si="3"/>
        <v>#VALUE!</v>
      </c>
    </row>
    <row r="67" spans="1:22" s="1" customFormat="1" ht="12.75" hidden="1">
      <c r="A67" s="117">
        <f>'[1]Секц.1'!A67</f>
        <v>0</v>
      </c>
      <c r="B67" s="118" t="e">
        <f>'[1]Секц.1'!B67</f>
        <v>#VALUE!</v>
      </c>
      <c r="C67" s="116">
        <f ca="1">VLOOKUP(OFFSET(C67,,1-COLUMN(C67)),'[1]Секц.2'!$A$8:$BL$67,14,FALSE)</f>
        <v>0</v>
      </c>
      <c r="D67" s="116">
        <f ca="1">VLOOKUP(OFFSET(D67,,1-COLUMN(D67)),'[1]Секц.2'!$A$8:$BL$67,13,FALSE)</f>
        <v>0</v>
      </c>
      <c r="E67" s="116">
        <f ca="1">VLOOKUP(OFFSET(E67,,1-COLUMN(E67)),'[1]Секц.2'!$A$8:$BL$67,46,FALSE)</f>
        <v>0.7180555555555553</v>
      </c>
      <c r="F67" s="116">
        <f ca="1">VLOOKUP(OFFSET(F67,,1-COLUMN(F67)),'[1]Секц.2'!$A$8:$BL$67,45,FALSE)</f>
        <v>0</v>
      </c>
      <c r="G67" s="116">
        <f ca="1">VLOOKUP(OFFSET(G67,,1-COLUMN(G67)),'[1]Секц.2'!$A$8:$BL$67,60,FALSE)</f>
        <v>0</v>
      </c>
      <c r="H67" s="116">
        <f ca="1">VLOOKUP(OFFSET(H67,,1-COLUMN(H67)),'[1]Секц.2'!$A$8:$BL$67,59,FALSE)</f>
        <v>0</v>
      </c>
      <c r="I67" s="27" t="e">
        <f>#REF!+H67+F67+D67+#REF!</f>
        <v>#REF!</v>
      </c>
      <c r="J67" s="116" t="e">
        <f ca="1">VLOOKUP(OFFSET(J67,,1-COLUMN(J67)),'[1]Секц.2'!$A$8:$BL$67,24,FALSE)</f>
        <v>#VALUE!</v>
      </c>
      <c r="K67" s="116" t="e">
        <f ca="1">VLOOKUP(OFFSET(K67,,1-COLUMN(K67)),'[1]Секц.2'!$A$8:$BL$67,23,FALSE)</f>
        <v>#VALUE!</v>
      </c>
      <c r="L67" s="116" t="str">
        <f ca="1">VLOOKUP(OFFSET(L67,,1-COLUMN(L67)),'[1]Секц.2'!$A$8:$BL$67,30,FALSE)</f>
        <v> </v>
      </c>
      <c r="M67" s="116">
        <f ca="1">VLOOKUP(OFFSET(M67,,1-COLUMN(M67)),'[1]Секц.2'!$A$8:$BL$67,29,FALSE)</f>
        <v>0</v>
      </c>
      <c r="N67" s="121" t="e">
        <f ca="1">VLOOKUP(OFFSET(N67,,1-COLUMN(N67)),'[1]Секц.2'!$A$8:$BL$67,66,FALSE)</f>
        <v>#REF!</v>
      </c>
      <c r="O67" s="121" t="e">
        <f ca="1">VLOOKUP(OFFSET(O67,,1-COLUMN(O67)),'[1]Секц.2'!$A$8:$BL$67,66,FALSE)</f>
        <v>#REF!</v>
      </c>
      <c r="P67" s="26" t="e">
        <f>O67+#REF!+#REF!+M67+K67+N67</f>
        <v>#REF!</v>
      </c>
      <c r="Q67" s="122" t="e">
        <f ca="1">VLOOKUP(OFFSET(Q67,,1-COLUMN(Q67)),'[1]Секц.2'!$A$8:$BL$67,76,FALSE)</f>
        <v>#REF!</v>
      </c>
      <c r="R67" s="122" t="e">
        <f ca="1">VLOOKUP(OFFSET(R67,,1-COLUMN(R67)),'[1]Секц.2'!$A$8:$BL$67,76,FALSE)</f>
        <v>#REF!</v>
      </c>
      <c r="S67" s="122" t="e">
        <f ca="1">VLOOKUP(OFFSET(S67,,1-COLUMN(S67)),'[1]Секц.2'!$A$8:$BL$67,76,FALSE)</f>
        <v>#REF!</v>
      </c>
      <c r="T67" s="27" t="e">
        <f>S67</f>
        <v>#REF!</v>
      </c>
      <c r="U67" s="122" t="e">
        <f ca="1">VLOOKUP(OFFSET(U67,,1-COLUMN(U67)),'[1]Секц.2'!$A$8:$BL$67,9,FALSE)+VLOOKUP(OFFSET(U67,,1-COLUMN(U67)),'[1]Секц.2'!$A$8:$BL$67,15,FALSE)+VLOOKUP(OFFSET(U67,,1-COLUMN(U67)),'[1]Секц.2'!$A$8:$BL$67,41,FALSE)+VLOOKUP(OFFSET(U67,,1-COLUMN(U67)),'[1]Секц.2'!$A$8:$BL$67,47,FALSE)+VLOOKUP(OFFSET(U67,,1-COLUMN(U67)),'[1]Секц.2'!$A$8:$BL$67,55,FALSE)+VLOOKUP(OFFSET(U67,,1-COLUMN(U67)),'[1]Секц.2'!$A$8:$BL$67,61,FALSE)+VLOOKUP(OFFSET(U67,,1-COLUMN(U67)),'[1]Секц.2'!$A$8:$BL$67,67,FALSE)+VLOOKUP(OFFSET(U67,,1-COLUMN(U67)),'[1]Секц.2'!$A$8:$BL$67,73,FALSE)+VLOOKUP(OFFSET(U67,,1-COLUMN(U67)),'[1]Секц.2'!$A$8:$BL$67,77,FALSE)</f>
        <v>#VALUE!</v>
      </c>
      <c r="V67" s="123" t="e">
        <f t="shared" si="3"/>
        <v>#VALUE!</v>
      </c>
    </row>
    <row r="69" spans="2:8" ht="18" hidden="1">
      <c r="B69" s="13" t="s">
        <v>54</v>
      </c>
      <c r="C69" s="13"/>
      <c r="D69" s="1"/>
      <c r="E69" s="13"/>
      <c r="F69" s="1"/>
      <c r="G69" s="13"/>
      <c r="H69" s="1"/>
    </row>
    <row r="70" ht="12.75" hidden="1"/>
    <row r="71" spans="2:7" ht="18">
      <c r="B71" s="28" t="s">
        <v>17</v>
      </c>
      <c r="C71" s="28"/>
      <c r="E71" s="28"/>
      <c r="G71" s="28"/>
    </row>
  </sheetData>
  <sheetProtection/>
  <mergeCells count="7">
    <mergeCell ref="C5:D5"/>
    <mergeCell ref="J7:K7"/>
    <mergeCell ref="J5:M6"/>
    <mergeCell ref="C7:D7"/>
    <mergeCell ref="E7:F7"/>
    <mergeCell ref="G7:H7"/>
    <mergeCell ref="L7:M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2"/>
  <sheetViews>
    <sheetView tabSelected="1" view="pageBreakPreview" zoomScale="75" zoomScaleNormal="75" zoomScaleSheetLayoutView="75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75390625" style="4" customWidth="1"/>
    <col min="2" max="2" width="6.75390625" style="20" customWidth="1"/>
    <col min="3" max="3" width="27.25390625" style="0" customWidth="1"/>
    <col min="4" max="4" width="22.375" style="0" customWidth="1"/>
    <col min="5" max="5" width="15.75390625" style="4" customWidth="1"/>
    <col min="6" max="6" width="13.375" style="4" customWidth="1"/>
    <col min="7" max="7" width="8.25390625" style="57" customWidth="1"/>
    <col min="8" max="8" width="8.625" style="59" customWidth="1"/>
    <col min="9" max="11" width="8.375" style="164" hidden="1" customWidth="1"/>
    <col min="12" max="12" width="8.875" style="164" hidden="1" customWidth="1"/>
    <col min="13" max="13" width="8.75390625" style="14" customWidth="1"/>
    <col min="14" max="15" width="7.75390625" style="62" customWidth="1"/>
    <col min="16" max="25" width="7.75390625" style="62" hidden="1" customWidth="1"/>
    <col min="26" max="29" width="13.75390625" style="62" hidden="1" customWidth="1"/>
    <col min="30" max="30" width="13.75390625" style="62" customWidth="1"/>
    <col min="31" max="33" width="13.75390625" style="62" hidden="1" customWidth="1"/>
    <col min="34" max="34" width="13.75390625" style="62" customWidth="1"/>
    <col min="35" max="37" width="13.75390625" style="62" hidden="1" customWidth="1"/>
    <col min="38" max="38" width="13.75390625" style="62" customWidth="1"/>
    <col min="39" max="41" width="13.75390625" style="62" hidden="1" customWidth="1"/>
    <col min="42" max="42" width="13.75390625" style="62" customWidth="1"/>
    <col min="43" max="43" width="7.75390625" style="62" hidden="1" customWidth="1"/>
  </cols>
  <sheetData>
    <row r="1" spans="1:43" ht="15.75">
      <c r="A1" s="75" t="s">
        <v>55</v>
      </c>
      <c r="D1" s="65" t="s">
        <v>111</v>
      </c>
      <c r="P1" s="165"/>
      <c r="Q1" s="166"/>
      <c r="R1" s="166"/>
      <c r="S1" s="166"/>
      <c r="T1" s="165"/>
      <c r="U1" s="166"/>
      <c r="V1" s="166"/>
      <c r="W1" s="166"/>
      <c r="X1" s="165"/>
      <c r="Y1" s="166"/>
      <c r="Z1" s="166"/>
      <c r="AA1" s="166"/>
      <c r="AB1" s="165"/>
      <c r="AC1" s="166"/>
      <c r="AD1" s="166"/>
      <c r="AE1" s="166"/>
      <c r="AF1" s="165"/>
      <c r="AG1" s="166"/>
      <c r="AH1" s="166"/>
      <c r="AI1" s="166"/>
      <c r="AJ1" s="165"/>
      <c r="AK1" s="166"/>
      <c r="AL1" s="166"/>
      <c r="AM1" s="166"/>
      <c r="AN1" s="165"/>
      <c r="AO1" s="166"/>
      <c r="AP1" s="166"/>
      <c r="AQ1" s="166"/>
    </row>
    <row r="2" spans="1:43" s="1" customFormat="1" ht="27" customHeight="1">
      <c r="A2" s="23" t="s">
        <v>95</v>
      </c>
      <c r="B2"/>
      <c r="C2"/>
      <c r="D2"/>
      <c r="E2" s="4"/>
      <c r="F2" s="4"/>
      <c r="G2" s="57"/>
      <c r="H2" s="59"/>
      <c r="I2" s="164"/>
      <c r="J2" s="164"/>
      <c r="K2" s="164"/>
      <c r="L2" s="164"/>
      <c r="M2" s="1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4" s="1" customFormat="1" ht="19.5" customHeight="1">
      <c r="A3" s="28" t="s">
        <v>97</v>
      </c>
      <c r="C3"/>
      <c r="D3" s="65" t="s">
        <v>56</v>
      </c>
      <c r="E3" s="4"/>
      <c r="F3" s="4"/>
      <c r="G3" s="57"/>
      <c r="H3" s="59"/>
      <c r="I3" s="164"/>
      <c r="J3" s="164"/>
      <c r="K3" s="164"/>
      <c r="L3" s="164"/>
      <c r="M3" s="14"/>
      <c r="N3" s="272" t="s">
        <v>35</v>
      </c>
      <c r="O3" s="272"/>
      <c r="P3" s="274" t="s">
        <v>98</v>
      </c>
      <c r="Q3" s="275"/>
      <c r="R3" s="275"/>
      <c r="S3" s="276"/>
      <c r="T3" s="274" t="s">
        <v>99</v>
      </c>
      <c r="U3" s="275"/>
      <c r="V3" s="275"/>
      <c r="W3" s="276"/>
      <c r="X3" s="274" t="s">
        <v>100</v>
      </c>
      <c r="Y3" s="275"/>
      <c r="Z3" s="275"/>
      <c r="AA3" s="276"/>
      <c r="AB3" s="273" t="s">
        <v>263</v>
      </c>
      <c r="AC3" s="273"/>
      <c r="AD3" s="273"/>
      <c r="AE3" s="273"/>
      <c r="AF3" s="273" t="s">
        <v>101</v>
      </c>
      <c r="AG3" s="273"/>
      <c r="AH3" s="273"/>
      <c r="AI3" s="273"/>
      <c r="AJ3" s="273" t="s">
        <v>102</v>
      </c>
      <c r="AK3" s="273"/>
      <c r="AL3" s="273"/>
      <c r="AM3" s="273"/>
      <c r="AN3" s="273" t="s">
        <v>103</v>
      </c>
      <c r="AO3" s="273"/>
      <c r="AP3" s="273"/>
      <c r="AQ3" s="273"/>
      <c r="AR3" s="167"/>
    </row>
    <row r="4" spans="1:44" s="1" customFormat="1" ht="6" customHeight="1">
      <c r="A4" s="28"/>
      <c r="C4"/>
      <c r="D4"/>
      <c r="E4" s="4"/>
      <c r="F4" s="4"/>
      <c r="G4" s="57"/>
      <c r="H4" s="59"/>
      <c r="I4" s="164"/>
      <c r="J4" s="164"/>
      <c r="K4" s="164"/>
      <c r="L4" s="164"/>
      <c r="M4" s="14"/>
      <c r="N4" s="272"/>
      <c r="O4" s="272"/>
      <c r="P4" s="277"/>
      <c r="Q4" s="278"/>
      <c r="R4" s="278"/>
      <c r="S4" s="279"/>
      <c r="T4" s="277"/>
      <c r="U4" s="278"/>
      <c r="V4" s="278"/>
      <c r="W4" s="279"/>
      <c r="X4" s="277"/>
      <c r="Y4" s="278"/>
      <c r="Z4" s="278"/>
      <c r="AA4" s="279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167"/>
    </row>
    <row r="5" spans="1:43" s="1" customFormat="1" ht="4.5" customHeight="1" hidden="1">
      <c r="A5" s="28"/>
      <c r="C5"/>
      <c r="D5"/>
      <c r="E5" s="4"/>
      <c r="F5" s="4"/>
      <c r="G5" s="57"/>
      <c r="H5" s="59"/>
      <c r="I5" s="168"/>
      <c r="J5" s="168"/>
      <c r="K5" s="168"/>
      <c r="L5" s="168"/>
      <c r="M5" s="39"/>
      <c r="N5" s="272"/>
      <c r="O5" s="272"/>
      <c r="P5" s="277"/>
      <c r="Q5" s="278"/>
      <c r="R5" s="278"/>
      <c r="S5" s="279"/>
      <c r="T5" s="277"/>
      <c r="U5" s="278"/>
      <c r="V5" s="278"/>
      <c r="W5" s="279"/>
      <c r="X5" s="277"/>
      <c r="Y5" s="278"/>
      <c r="Z5" s="278"/>
      <c r="AA5" s="279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</row>
    <row r="6" spans="1:43" s="1" customFormat="1" ht="3" customHeight="1" hidden="1">
      <c r="A6" s="4"/>
      <c r="B6"/>
      <c r="C6"/>
      <c r="D6"/>
      <c r="E6" s="4"/>
      <c r="F6" s="4"/>
      <c r="G6" s="57"/>
      <c r="H6" s="59"/>
      <c r="I6" s="164"/>
      <c r="J6" s="164"/>
      <c r="K6" s="164"/>
      <c r="L6" s="164"/>
      <c r="M6" s="14"/>
      <c r="N6" s="272"/>
      <c r="O6" s="272"/>
      <c r="P6" s="280"/>
      <c r="Q6" s="281"/>
      <c r="R6" s="281"/>
      <c r="S6" s="282"/>
      <c r="T6" s="280"/>
      <c r="U6" s="281"/>
      <c r="V6" s="281"/>
      <c r="W6" s="282"/>
      <c r="X6" s="280"/>
      <c r="Y6" s="281"/>
      <c r="Z6" s="281"/>
      <c r="AA6" s="282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</row>
    <row r="7" spans="1:43" s="1" customFormat="1" ht="38.25">
      <c r="A7" s="56" t="s">
        <v>25</v>
      </c>
      <c r="B7" s="56" t="s">
        <v>40</v>
      </c>
      <c r="C7" s="56" t="s">
        <v>104</v>
      </c>
      <c r="D7" s="56" t="s">
        <v>22</v>
      </c>
      <c r="E7" s="56" t="s">
        <v>5</v>
      </c>
      <c r="F7" s="56" t="s">
        <v>4</v>
      </c>
      <c r="G7" s="60" t="s">
        <v>23</v>
      </c>
      <c r="H7" s="60" t="s">
        <v>24</v>
      </c>
      <c r="I7" s="169" t="s">
        <v>105</v>
      </c>
      <c r="J7" s="169" t="s">
        <v>106</v>
      </c>
      <c r="K7" s="169" t="s">
        <v>107</v>
      </c>
      <c r="L7" s="169" t="s">
        <v>108</v>
      </c>
      <c r="M7" s="61" t="s">
        <v>15</v>
      </c>
      <c r="N7" s="61" t="s">
        <v>26</v>
      </c>
      <c r="O7" s="61" t="s">
        <v>27</v>
      </c>
      <c r="P7" s="61" t="s">
        <v>109</v>
      </c>
      <c r="Q7" s="63" t="s">
        <v>36</v>
      </c>
      <c r="R7" s="61" t="s">
        <v>26</v>
      </c>
      <c r="S7" s="61" t="s">
        <v>27</v>
      </c>
      <c r="T7" s="61" t="s">
        <v>109</v>
      </c>
      <c r="U7" s="63" t="s">
        <v>36</v>
      </c>
      <c r="V7" s="61" t="s">
        <v>26</v>
      </c>
      <c r="W7" s="61" t="s">
        <v>27</v>
      </c>
      <c r="X7" s="61" t="s">
        <v>109</v>
      </c>
      <c r="Y7" s="63" t="s">
        <v>36</v>
      </c>
      <c r="Z7" s="61" t="s">
        <v>26</v>
      </c>
      <c r="AA7" s="61" t="s">
        <v>27</v>
      </c>
      <c r="AB7" s="61" t="s">
        <v>109</v>
      </c>
      <c r="AC7" s="63" t="s">
        <v>36</v>
      </c>
      <c r="AD7" s="61" t="s">
        <v>26</v>
      </c>
      <c r="AE7" s="61" t="s">
        <v>27</v>
      </c>
      <c r="AF7" s="61" t="s">
        <v>109</v>
      </c>
      <c r="AG7" s="63" t="s">
        <v>36</v>
      </c>
      <c r="AH7" s="61" t="s">
        <v>26</v>
      </c>
      <c r="AI7" s="61" t="s">
        <v>27</v>
      </c>
      <c r="AJ7" s="61" t="s">
        <v>109</v>
      </c>
      <c r="AK7" s="63" t="s">
        <v>36</v>
      </c>
      <c r="AL7" s="61" t="s">
        <v>26</v>
      </c>
      <c r="AM7" s="61" t="s">
        <v>27</v>
      </c>
      <c r="AN7" s="61" t="s">
        <v>109</v>
      </c>
      <c r="AO7" s="63" t="s">
        <v>36</v>
      </c>
      <c r="AP7" s="61" t="s">
        <v>26</v>
      </c>
      <c r="AQ7" s="61" t="s">
        <v>27</v>
      </c>
    </row>
    <row r="8" spans="1:43" s="1" customFormat="1" ht="45" customHeight="1">
      <c r="A8" s="99">
        <v>1</v>
      </c>
      <c r="B8" s="100">
        <v>1</v>
      </c>
      <c r="C8" s="179" t="s">
        <v>332</v>
      </c>
      <c r="D8" s="32" t="s">
        <v>333</v>
      </c>
      <c r="E8" s="94" t="s">
        <v>125</v>
      </c>
      <c r="F8" s="94" t="s">
        <v>84</v>
      </c>
      <c r="G8" s="96">
        <v>110.20000000000061</v>
      </c>
      <c r="H8" s="96">
        <v>60.100000000004144</v>
      </c>
      <c r="I8" s="170">
        <v>1</v>
      </c>
      <c r="J8" s="170">
        <v>1</v>
      </c>
      <c r="K8" s="170">
        <v>1</v>
      </c>
      <c r="L8" s="96">
        <v>110.20000000000061</v>
      </c>
      <c r="M8" s="97">
        <v>170.30000000000476</v>
      </c>
      <c r="N8" s="61">
        <v>1</v>
      </c>
      <c r="O8" s="98">
        <v>100</v>
      </c>
      <c r="P8" s="171">
        <v>0</v>
      </c>
      <c r="Q8" s="172" t="s">
        <v>328</v>
      </c>
      <c r="R8" s="173" t="s">
        <v>330</v>
      </c>
      <c r="S8" s="174" t="s">
        <v>328</v>
      </c>
      <c r="T8" s="171">
        <v>0</v>
      </c>
      <c r="U8" s="172" t="s">
        <v>328</v>
      </c>
      <c r="V8" s="173" t="s">
        <v>330</v>
      </c>
      <c r="W8" s="174" t="s">
        <v>328</v>
      </c>
      <c r="X8" s="171">
        <v>0</v>
      </c>
      <c r="Y8" s="172" t="s">
        <v>328</v>
      </c>
      <c r="Z8" s="173" t="s">
        <v>330</v>
      </c>
      <c r="AA8" s="174" t="s">
        <v>328</v>
      </c>
      <c r="AB8" s="171">
        <v>0</v>
      </c>
      <c r="AC8" s="172" t="s">
        <v>328</v>
      </c>
      <c r="AD8" s="173" t="s">
        <v>330</v>
      </c>
      <c r="AE8" s="174" t="s">
        <v>328</v>
      </c>
      <c r="AF8" s="171">
        <v>0</v>
      </c>
      <c r="AG8" s="172" t="s">
        <v>328</v>
      </c>
      <c r="AH8" s="173" t="s">
        <v>330</v>
      </c>
      <c r="AI8" s="174" t="s">
        <v>328</v>
      </c>
      <c r="AJ8" s="171">
        <v>0</v>
      </c>
      <c r="AK8" s="172" t="s">
        <v>328</v>
      </c>
      <c r="AL8" s="173" t="s">
        <v>330</v>
      </c>
      <c r="AM8" s="174" t="s">
        <v>328</v>
      </c>
      <c r="AN8" s="171">
        <v>0</v>
      </c>
      <c r="AO8" s="172" t="s">
        <v>328</v>
      </c>
      <c r="AP8" s="173" t="s">
        <v>330</v>
      </c>
      <c r="AQ8" s="174" t="str">
        <f aca="true" t="shared" si="0" ref="AQ8:AQ39">IF(TYPE(AP8)=1,ROUND($Q$68-(($Q$68-1)*(SQRT(AP8)-1)/(SQRT($R$68)-1)),0)," ")</f>
        <v> </v>
      </c>
    </row>
    <row r="9" spans="1:43" s="1" customFormat="1" ht="45" customHeight="1">
      <c r="A9" s="99">
        <v>2</v>
      </c>
      <c r="B9" s="100">
        <v>4</v>
      </c>
      <c r="C9" s="179" t="s">
        <v>334</v>
      </c>
      <c r="D9" s="32" t="s">
        <v>335</v>
      </c>
      <c r="E9" s="94" t="s">
        <v>135</v>
      </c>
      <c r="F9" s="94" t="s">
        <v>129</v>
      </c>
      <c r="G9" s="96">
        <v>225.70000000001028</v>
      </c>
      <c r="H9" s="96">
        <v>58.799999999988</v>
      </c>
      <c r="I9" s="170">
        <v>1</v>
      </c>
      <c r="J9" s="170">
        <v>1</v>
      </c>
      <c r="K9" s="170">
        <v>1</v>
      </c>
      <c r="L9" s="96">
        <v>225.70000000001028</v>
      </c>
      <c r="M9" s="97">
        <v>284.4999999999983</v>
      </c>
      <c r="N9" s="61">
        <v>2</v>
      </c>
      <c r="O9" s="98">
        <v>91</v>
      </c>
      <c r="P9" s="171">
        <v>0</v>
      </c>
      <c r="Q9" s="172" t="s">
        <v>328</v>
      </c>
      <c r="R9" s="173" t="s">
        <v>330</v>
      </c>
      <c r="S9" s="174" t="s">
        <v>328</v>
      </c>
      <c r="T9" s="171">
        <v>0</v>
      </c>
      <c r="U9" s="172" t="s">
        <v>328</v>
      </c>
      <c r="V9" s="173" t="s">
        <v>330</v>
      </c>
      <c r="W9" s="174" t="s">
        <v>328</v>
      </c>
      <c r="X9" s="171">
        <v>0</v>
      </c>
      <c r="Y9" s="172" t="s">
        <v>328</v>
      </c>
      <c r="Z9" s="173" t="s">
        <v>330</v>
      </c>
      <c r="AA9" s="174" t="s">
        <v>328</v>
      </c>
      <c r="AB9" s="171">
        <v>1</v>
      </c>
      <c r="AC9" s="172">
        <v>2</v>
      </c>
      <c r="AD9" s="173">
        <v>1</v>
      </c>
      <c r="AE9" s="174">
        <v>0</v>
      </c>
      <c r="AF9" s="171">
        <v>0</v>
      </c>
      <c r="AG9" s="172" t="s">
        <v>328</v>
      </c>
      <c r="AH9" s="173" t="s">
        <v>330</v>
      </c>
      <c r="AI9" s="174" t="s">
        <v>328</v>
      </c>
      <c r="AJ9" s="171">
        <v>0</v>
      </c>
      <c r="AK9" s="172" t="s">
        <v>328</v>
      </c>
      <c r="AL9" s="173" t="s">
        <v>330</v>
      </c>
      <c r="AM9" s="174" t="s">
        <v>328</v>
      </c>
      <c r="AN9" s="171">
        <v>0</v>
      </c>
      <c r="AO9" s="172" t="s">
        <v>328</v>
      </c>
      <c r="AP9" s="173" t="s">
        <v>330</v>
      </c>
      <c r="AQ9" s="174" t="str">
        <f t="shared" si="0"/>
        <v> </v>
      </c>
    </row>
    <row r="10" spans="1:43" s="1" customFormat="1" ht="45" customHeight="1">
      <c r="A10" s="99">
        <v>3</v>
      </c>
      <c r="B10" s="100">
        <v>5</v>
      </c>
      <c r="C10" s="179" t="s">
        <v>336</v>
      </c>
      <c r="D10" s="32" t="s">
        <v>335</v>
      </c>
      <c r="E10" s="94" t="s">
        <v>225</v>
      </c>
      <c r="F10" s="94" t="s">
        <v>84</v>
      </c>
      <c r="G10" s="96">
        <v>193.6000000000135</v>
      </c>
      <c r="H10" s="96">
        <v>126.20000000000617</v>
      </c>
      <c r="I10" s="170">
        <v>1</v>
      </c>
      <c r="J10" s="170">
        <v>1</v>
      </c>
      <c r="K10" s="170">
        <v>1</v>
      </c>
      <c r="L10" s="96">
        <v>193.6000000000135</v>
      </c>
      <c r="M10" s="97">
        <v>319.8000000000197</v>
      </c>
      <c r="N10" s="61">
        <v>3</v>
      </c>
      <c r="O10" s="98">
        <v>84</v>
      </c>
      <c r="P10" s="171">
        <v>0</v>
      </c>
      <c r="Q10" s="172" t="s">
        <v>328</v>
      </c>
      <c r="R10" s="173" t="s">
        <v>330</v>
      </c>
      <c r="S10" s="174" t="s">
        <v>328</v>
      </c>
      <c r="T10" s="171">
        <v>0</v>
      </c>
      <c r="U10" s="172" t="s">
        <v>328</v>
      </c>
      <c r="V10" s="173" t="s">
        <v>330</v>
      </c>
      <c r="W10" s="174" t="s">
        <v>328</v>
      </c>
      <c r="X10" s="171">
        <v>0</v>
      </c>
      <c r="Y10" s="172" t="s">
        <v>328</v>
      </c>
      <c r="Z10" s="173" t="s">
        <v>330</v>
      </c>
      <c r="AA10" s="174" t="s">
        <v>328</v>
      </c>
      <c r="AB10" s="171">
        <v>0</v>
      </c>
      <c r="AC10" s="172" t="s">
        <v>328</v>
      </c>
      <c r="AD10" s="173" t="s">
        <v>330</v>
      </c>
      <c r="AE10" s="174" t="s">
        <v>328</v>
      </c>
      <c r="AF10" s="171">
        <v>0</v>
      </c>
      <c r="AG10" s="172" t="s">
        <v>328</v>
      </c>
      <c r="AH10" s="173" t="s">
        <v>330</v>
      </c>
      <c r="AI10" s="174" t="s">
        <v>328</v>
      </c>
      <c r="AJ10" s="171">
        <v>0</v>
      </c>
      <c r="AK10" s="172" t="s">
        <v>328</v>
      </c>
      <c r="AL10" s="173" t="s">
        <v>330</v>
      </c>
      <c r="AM10" s="174" t="s">
        <v>328</v>
      </c>
      <c r="AN10" s="171">
        <v>0</v>
      </c>
      <c r="AO10" s="172" t="s">
        <v>328</v>
      </c>
      <c r="AP10" s="173" t="s">
        <v>330</v>
      </c>
      <c r="AQ10" s="174" t="str">
        <f t="shared" si="0"/>
        <v> </v>
      </c>
    </row>
    <row r="11" spans="1:43" s="1" customFormat="1" ht="45" customHeight="1">
      <c r="A11" s="99">
        <v>4</v>
      </c>
      <c r="B11" s="100">
        <v>12</v>
      </c>
      <c r="C11" s="179" t="s">
        <v>337</v>
      </c>
      <c r="D11" s="32" t="s">
        <v>335</v>
      </c>
      <c r="E11" s="94" t="s">
        <v>162</v>
      </c>
      <c r="F11" s="94" t="s">
        <v>163</v>
      </c>
      <c r="G11" s="96">
        <v>321.60000000002026</v>
      </c>
      <c r="H11" s="96">
        <v>74.29999999998907</v>
      </c>
      <c r="I11" s="170">
        <v>1</v>
      </c>
      <c r="J11" s="170">
        <v>1</v>
      </c>
      <c r="K11" s="170">
        <v>1</v>
      </c>
      <c r="L11" s="96">
        <v>321.60000000002026</v>
      </c>
      <c r="M11" s="97">
        <v>395.9000000000093</v>
      </c>
      <c r="N11" s="61">
        <v>4</v>
      </c>
      <c r="O11" s="98">
        <v>79</v>
      </c>
      <c r="P11" s="171">
        <v>0</v>
      </c>
      <c r="Q11" s="172" t="s">
        <v>328</v>
      </c>
      <c r="R11" s="173" t="s">
        <v>330</v>
      </c>
      <c r="S11" s="174" t="s">
        <v>328</v>
      </c>
      <c r="T11" s="171">
        <v>0</v>
      </c>
      <c r="U11" s="172" t="s">
        <v>328</v>
      </c>
      <c r="V11" s="173" t="s">
        <v>330</v>
      </c>
      <c r="W11" s="174" t="s">
        <v>328</v>
      </c>
      <c r="X11" s="171">
        <v>0</v>
      </c>
      <c r="Y11" s="172" t="s">
        <v>328</v>
      </c>
      <c r="Z11" s="173" t="s">
        <v>330</v>
      </c>
      <c r="AA11" s="174" t="s">
        <v>328</v>
      </c>
      <c r="AB11" s="171">
        <v>1</v>
      </c>
      <c r="AC11" s="172">
        <v>4</v>
      </c>
      <c r="AD11" s="173">
        <v>2</v>
      </c>
      <c r="AE11" s="174">
        <v>0</v>
      </c>
      <c r="AF11" s="171">
        <v>1</v>
      </c>
      <c r="AG11" s="172">
        <v>0</v>
      </c>
      <c r="AH11" s="173">
        <v>1</v>
      </c>
      <c r="AI11" s="174">
        <v>0</v>
      </c>
      <c r="AJ11" s="171">
        <v>0</v>
      </c>
      <c r="AK11" s="172" t="s">
        <v>328</v>
      </c>
      <c r="AL11" s="173" t="s">
        <v>330</v>
      </c>
      <c r="AM11" s="174" t="s">
        <v>328</v>
      </c>
      <c r="AN11" s="171">
        <v>0</v>
      </c>
      <c r="AO11" s="172" t="s">
        <v>328</v>
      </c>
      <c r="AP11" s="173" t="s">
        <v>330</v>
      </c>
      <c r="AQ11" s="174" t="str">
        <f t="shared" si="0"/>
        <v> </v>
      </c>
    </row>
    <row r="12" spans="1:43" s="1" customFormat="1" ht="45" customHeight="1">
      <c r="A12" s="99">
        <v>5</v>
      </c>
      <c r="B12" s="100">
        <v>2</v>
      </c>
      <c r="C12" s="179" t="s">
        <v>338</v>
      </c>
      <c r="D12" s="32" t="s">
        <v>335</v>
      </c>
      <c r="E12" s="94" t="s">
        <v>128</v>
      </c>
      <c r="F12" s="94" t="s">
        <v>129</v>
      </c>
      <c r="G12" s="96">
        <v>343.4999999999879</v>
      </c>
      <c r="H12" s="96">
        <v>72.70000000000415</v>
      </c>
      <c r="I12" s="170">
        <v>1</v>
      </c>
      <c r="J12" s="170">
        <v>1</v>
      </c>
      <c r="K12" s="170">
        <v>1</v>
      </c>
      <c r="L12" s="96">
        <v>343.4999999999879</v>
      </c>
      <c r="M12" s="97">
        <v>416.19999999999203</v>
      </c>
      <c r="N12" s="61">
        <v>5</v>
      </c>
      <c r="O12" s="98">
        <v>74</v>
      </c>
      <c r="P12" s="171">
        <v>0</v>
      </c>
      <c r="Q12" s="172" t="s">
        <v>328</v>
      </c>
      <c r="R12" s="173" t="s">
        <v>330</v>
      </c>
      <c r="S12" s="174" t="s">
        <v>328</v>
      </c>
      <c r="T12" s="171">
        <v>0</v>
      </c>
      <c r="U12" s="172" t="s">
        <v>328</v>
      </c>
      <c r="V12" s="173" t="s">
        <v>330</v>
      </c>
      <c r="W12" s="174" t="s">
        <v>328</v>
      </c>
      <c r="X12" s="171">
        <v>0</v>
      </c>
      <c r="Y12" s="172" t="s">
        <v>328</v>
      </c>
      <c r="Z12" s="173" t="s">
        <v>330</v>
      </c>
      <c r="AA12" s="174" t="s">
        <v>328</v>
      </c>
      <c r="AB12" s="171">
        <v>1</v>
      </c>
      <c r="AC12" s="172">
        <v>5</v>
      </c>
      <c r="AD12" s="173">
        <v>3</v>
      </c>
      <c r="AE12" s="174">
        <v>-1</v>
      </c>
      <c r="AF12" s="171">
        <v>0</v>
      </c>
      <c r="AG12" s="172" t="s">
        <v>328</v>
      </c>
      <c r="AH12" s="173" t="s">
        <v>330</v>
      </c>
      <c r="AI12" s="174" t="s">
        <v>328</v>
      </c>
      <c r="AJ12" s="171">
        <v>0</v>
      </c>
      <c r="AK12" s="172" t="s">
        <v>328</v>
      </c>
      <c r="AL12" s="173" t="s">
        <v>330</v>
      </c>
      <c r="AM12" s="174" t="s">
        <v>328</v>
      </c>
      <c r="AN12" s="171">
        <v>0</v>
      </c>
      <c r="AO12" s="172" t="s">
        <v>328</v>
      </c>
      <c r="AP12" s="173" t="s">
        <v>330</v>
      </c>
      <c r="AQ12" s="174" t="str">
        <f t="shared" si="0"/>
        <v> </v>
      </c>
    </row>
    <row r="13" spans="1:43" s="1" customFormat="1" ht="45" customHeight="1">
      <c r="A13" s="99">
        <v>6</v>
      </c>
      <c r="B13" s="100">
        <v>23</v>
      </c>
      <c r="C13" s="179" t="s">
        <v>339</v>
      </c>
      <c r="D13" s="32" t="s">
        <v>335</v>
      </c>
      <c r="E13" s="94" t="s">
        <v>200</v>
      </c>
      <c r="F13" s="94" t="s">
        <v>180</v>
      </c>
      <c r="G13" s="96">
        <v>736.099999999997</v>
      </c>
      <c r="H13" s="96">
        <v>91.90000000000995</v>
      </c>
      <c r="I13" s="170">
        <v>1</v>
      </c>
      <c r="J13" s="170">
        <v>1</v>
      </c>
      <c r="K13" s="170">
        <v>1</v>
      </c>
      <c r="L13" s="96">
        <v>736.099999999997</v>
      </c>
      <c r="M13" s="97">
        <v>828.0000000000069</v>
      </c>
      <c r="N13" s="61">
        <v>6</v>
      </c>
      <c r="O13" s="98">
        <v>69</v>
      </c>
      <c r="P13" s="171">
        <v>0</v>
      </c>
      <c r="Q13" s="172" t="s">
        <v>328</v>
      </c>
      <c r="R13" s="173" t="s">
        <v>330</v>
      </c>
      <c r="S13" s="174" t="s">
        <v>328</v>
      </c>
      <c r="T13" s="171">
        <v>0</v>
      </c>
      <c r="U13" s="172" t="s">
        <v>328</v>
      </c>
      <c r="V13" s="173" t="s">
        <v>330</v>
      </c>
      <c r="W13" s="174" t="s">
        <v>328</v>
      </c>
      <c r="X13" s="171">
        <v>0</v>
      </c>
      <c r="Y13" s="172" t="s">
        <v>328</v>
      </c>
      <c r="Z13" s="173" t="s">
        <v>330</v>
      </c>
      <c r="AA13" s="174" t="s">
        <v>328</v>
      </c>
      <c r="AB13" s="171">
        <v>0</v>
      </c>
      <c r="AC13" s="172" t="s">
        <v>328</v>
      </c>
      <c r="AD13" s="173" t="s">
        <v>330</v>
      </c>
      <c r="AE13" s="174" t="s">
        <v>328</v>
      </c>
      <c r="AF13" s="171">
        <v>0</v>
      </c>
      <c r="AG13" s="172" t="s">
        <v>328</v>
      </c>
      <c r="AH13" s="173" t="s">
        <v>330</v>
      </c>
      <c r="AI13" s="174" t="s">
        <v>328</v>
      </c>
      <c r="AJ13" s="171">
        <v>0</v>
      </c>
      <c r="AK13" s="172" t="s">
        <v>328</v>
      </c>
      <c r="AL13" s="173" t="s">
        <v>330</v>
      </c>
      <c r="AM13" s="174" t="s">
        <v>328</v>
      </c>
      <c r="AN13" s="171">
        <v>1</v>
      </c>
      <c r="AO13" s="172">
        <v>69</v>
      </c>
      <c r="AP13" s="173">
        <v>1</v>
      </c>
      <c r="AQ13" s="174">
        <f t="shared" si="0"/>
        <v>0</v>
      </c>
    </row>
    <row r="14" spans="1:43" s="1" customFormat="1" ht="45" customHeight="1">
      <c r="A14" s="99">
        <v>7</v>
      </c>
      <c r="B14" s="100">
        <v>22</v>
      </c>
      <c r="C14" s="179" t="s">
        <v>340</v>
      </c>
      <c r="D14" s="32" t="s">
        <v>335</v>
      </c>
      <c r="E14" s="94" t="s">
        <v>197</v>
      </c>
      <c r="F14" s="94" t="s">
        <v>257</v>
      </c>
      <c r="G14" s="96">
        <v>1384.3999999999778</v>
      </c>
      <c r="H14" s="96">
        <v>105.40000000001457</v>
      </c>
      <c r="I14" s="170">
        <v>1</v>
      </c>
      <c r="J14" s="170">
        <v>1</v>
      </c>
      <c r="K14" s="170">
        <v>1</v>
      </c>
      <c r="L14" s="96">
        <v>1384.3999999999778</v>
      </c>
      <c r="M14" s="97">
        <v>1489.7999999999925</v>
      </c>
      <c r="N14" s="61">
        <v>7</v>
      </c>
      <c r="O14" s="98">
        <v>65</v>
      </c>
      <c r="P14" s="171">
        <v>0</v>
      </c>
      <c r="Q14" s="172" t="s">
        <v>328</v>
      </c>
      <c r="R14" s="173" t="s">
        <v>330</v>
      </c>
      <c r="S14" s="174" t="s">
        <v>328</v>
      </c>
      <c r="T14" s="171">
        <v>0</v>
      </c>
      <c r="U14" s="172" t="s">
        <v>328</v>
      </c>
      <c r="V14" s="173" t="s">
        <v>330</v>
      </c>
      <c r="W14" s="174" t="s">
        <v>328</v>
      </c>
      <c r="X14" s="171">
        <v>0</v>
      </c>
      <c r="Y14" s="172" t="s">
        <v>328</v>
      </c>
      <c r="Z14" s="173" t="s">
        <v>330</v>
      </c>
      <c r="AA14" s="174" t="s">
        <v>328</v>
      </c>
      <c r="AB14" s="171">
        <v>1</v>
      </c>
      <c r="AC14" s="172">
        <v>7</v>
      </c>
      <c r="AD14" s="173">
        <v>4</v>
      </c>
      <c r="AE14" s="174">
        <v>-1</v>
      </c>
      <c r="AF14" s="171">
        <v>1</v>
      </c>
      <c r="AG14" s="172">
        <v>0</v>
      </c>
      <c r="AH14" s="173">
        <v>2</v>
      </c>
      <c r="AI14" s="174">
        <v>0</v>
      </c>
      <c r="AJ14" s="171">
        <v>0</v>
      </c>
      <c r="AK14" s="172" t="s">
        <v>328</v>
      </c>
      <c r="AL14" s="173" t="s">
        <v>330</v>
      </c>
      <c r="AM14" s="174" t="s">
        <v>328</v>
      </c>
      <c r="AN14" s="171">
        <v>1</v>
      </c>
      <c r="AO14" s="172">
        <v>65</v>
      </c>
      <c r="AP14" s="173">
        <v>2</v>
      </c>
      <c r="AQ14" s="174">
        <f t="shared" si="0"/>
        <v>0</v>
      </c>
    </row>
    <row r="15" spans="1:43" s="1" customFormat="1" ht="45" customHeight="1">
      <c r="A15" s="99">
        <v>8</v>
      </c>
      <c r="B15" s="100">
        <v>7</v>
      </c>
      <c r="C15" s="179" t="s">
        <v>341</v>
      </c>
      <c r="D15" s="32" t="s">
        <v>335</v>
      </c>
      <c r="E15" s="94" t="s">
        <v>138</v>
      </c>
      <c r="F15" s="94" t="s">
        <v>84</v>
      </c>
      <c r="G15" s="96">
        <v>1427.7</v>
      </c>
      <c r="H15" s="96">
        <v>86.80000000000591</v>
      </c>
      <c r="I15" s="170">
        <v>1</v>
      </c>
      <c r="J15" s="170">
        <v>1</v>
      </c>
      <c r="K15" s="170">
        <v>1</v>
      </c>
      <c r="L15" s="96">
        <v>1427.7</v>
      </c>
      <c r="M15" s="97">
        <v>1514.5</v>
      </c>
      <c r="N15" s="61">
        <v>8</v>
      </c>
      <c r="O15" s="98">
        <v>61</v>
      </c>
      <c r="P15" s="171">
        <v>0</v>
      </c>
      <c r="Q15" s="172" t="s">
        <v>328</v>
      </c>
      <c r="R15" s="173" t="s">
        <v>330</v>
      </c>
      <c r="S15" s="174" t="s">
        <v>328</v>
      </c>
      <c r="T15" s="171">
        <v>0</v>
      </c>
      <c r="U15" s="172" t="s">
        <v>328</v>
      </c>
      <c r="V15" s="173" t="s">
        <v>330</v>
      </c>
      <c r="W15" s="174" t="s">
        <v>328</v>
      </c>
      <c r="X15" s="171">
        <v>0</v>
      </c>
      <c r="Y15" s="172" t="s">
        <v>328</v>
      </c>
      <c r="Z15" s="173" t="s">
        <v>330</v>
      </c>
      <c r="AA15" s="174" t="s">
        <v>328</v>
      </c>
      <c r="AB15" s="171">
        <v>0</v>
      </c>
      <c r="AC15" s="172" t="s">
        <v>328</v>
      </c>
      <c r="AD15" s="173" t="s">
        <v>330</v>
      </c>
      <c r="AE15" s="174" t="s">
        <v>328</v>
      </c>
      <c r="AF15" s="171">
        <v>0</v>
      </c>
      <c r="AG15" s="172" t="s">
        <v>328</v>
      </c>
      <c r="AH15" s="173" t="s">
        <v>330</v>
      </c>
      <c r="AI15" s="174" t="s">
        <v>328</v>
      </c>
      <c r="AJ15" s="171">
        <v>0</v>
      </c>
      <c r="AK15" s="172" t="s">
        <v>328</v>
      </c>
      <c r="AL15" s="173" t="s">
        <v>330</v>
      </c>
      <c r="AM15" s="174" t="s">
        <v>328</v>
      </c>
      <c r="AN15" s="171">
        <v>0</v>
      </c>
      <c r="AO15" s="172" t="s">
        <v>328</v>
      </c>
      <c r="AP15" s="173" t="s">
        <v>330</v>
      </c>
      <c r="AQ15" s="174" t="str">
        <f t="shared" si="0"/>
        <v> </v>
      </c>
    </row>
    <row r="16" spans="1:43" s="1" customFormat="1" ht="45" customHeight="1">
      <c r="A16" s="99">
        <v>9</v>
      </c>
      <c r="B16" s="100">
        <v>26</v>
      </c>
      <c r="C16" s="179" t="s">
        <v>342</v>
      </c>
      <c r="D16" s="32" t="s">
        <v>343</v>
      </c>
      <c r="E16" s="94" t="s">
        <v>194</v>
      </c>
      <c r="F16" s="94" t="s">
        <v>180</v>
      </c>
      <c r="G16" s="96">
        <v>1490.200000000026</v>
      </c>
      <c r="H16" s="96">
        <v>82.399999999999</v>
      </c>
      <c r="I16" s="170">
        <v>1</v>
      </c>
      <c r="J16" s="170">
        <v>1</v>
      </c>
      <c r="K16" s="170">
        <v>1</v>
      </c>
      <c r="L16" s="96">
        <v>1490.200000000026</v>
      </c>
      <c r="M16" s="97">
        <v>1572.600000000025</v>
      </c>
      <c r="N16" s="61">
        <v>9</v>
      </c>
      <c r="O16" s="98">
        <v>57</v>
      </c>
      <c r="P16" s="171">
        <v>0</v>
      </c>
      <c r="Q16" s="172" t="s">
        <v>328</v>
      </c>
      <c r="R16" s="173" t="s">
        <v>330</v>
      </c>
      <c r="S16" s="174" t="s">
        <v>328</v>
      </c>
      <c r="T16" s="171">
        <v>0</v>
      </c>
      <c r="U16" s="172" t="s">
        <v>328</v>
      </c>
      <c r="V16" s="173" t="s">
        <v>330</v>
      </c>
      <c r="W16" s="174">
        <v>25</v>
      </c>
      <c r="X16" s="171">
        <v>0</v>
      </c>
      <c r="Y16" s="172" t="s">
        <v>328</v>
      </c>
      <c r="Z16" s="173" t="s">
        <v>330</v>
      </c>
      <c r="AA16" s="174" t="s">
        <v>328</v>
      </c>
      <c r="AB16" s="171">
        <v>0</v>
      </c>
      <c r="AC16" s="172" t="s">
        <v>328</v>
      </c>
      <c r="AD16" s="173" t="s">
        <v>330</v>
      </c>
      <c r="AE16" s="174" t="s">
        <v>328</v>
      </c>
      <c r="AF16" s="171">
        <v>0</v>
      </c>
      <c r="AG16" s="172" t="s">
        <v>328</v>
      </c>
      <c r="AH16" s="173" t="s">
        <v>330</v>
      </c>
      <c r="AI16" s="174" t="s">
        <v>328</v>
      </c>
      <c r="AJ16" s="171">
        <v>0</v>
      </c>
      <c r="AK16" s="172" t="s">
        <v>328</v>
      </c>
      <c r="AL16" s="173" t="s">
        <v>330</v>
      </c>
      <c r="AM16" s="174" t="s">
        <v>328</v>
      </c>
      <c r="AN16" s="171">
        <v>1</v>
      </c>
      <c r="AO16" s="172">
        <v>57</v>
      </c>
      <c r="AP16" s="173">
        <v>3</v>
      </c>
      <c r="AQ16" s="174">
        <f t="shared" si="0"/>
        <v>-1</v>
      </c>
    </row>
    <row r="17" spans="1:43" s="1" customFormat="1" ht="45" customHeight="1">
      <c r="A17" s="99">
        <v>10</v>
      </c>
      <c r="B17" s="100">
        <v>10</v>
      </c>
      <c r="C17" s="179" t="s">
        <v>344</v>
      </c>
      <c r="D17" s="32" t="s">
        <v>335</v>
      </c>
      <c r="E17" s="94" t="s">
        <v>157</v>
      </c>
      <c r="F17" s="94" t="s">
        <v>152</v>
      </c>
      <c r="G17" s="96">
        <v>1480.9999999999686</v>
      </c>
      <c r="H17" s="96">
        <v>110.59999999998885</v>
      </c>
      <c r="I17" s="170">
        <v>1</v>
      </c>
      <c r="J17" s="170">
        <v>1</v>
      </c>
      <c r="K17" s="170">
        <v>1</v>
      </c>
      <c r="L17" s="96">
        <v>1480.9999999999686</v>
      </c>
      <c r="M17" s="97">
        <v>1591.5999999999574</v>
      </c>
      <c r="N17" s="61">
        <v>10</v>
      </c>
      <c r="O17" s="98">
        <v>54</v>
      </c>
      <c r="P17" s="171">
        <v>0</v>
      </c>
      <c r="Q17" s="172" t="s">
        <v>328</v>
      </c>
      <c r="R17" s="173" t="s">
        <v>330</v>
      </c>
      <c r="S17" s="174" t="s">
        <v>328</v>
      </c>
      <c r="T17" s="171">
        <v>0</v>
      </c>
      <c r="U17" s="172" t="s">
        <v>328</v>
      </c>
      <c r="V17" s="173" t="s">
        <v>330</v>
      </c>
      <c r="W17" s="174" t="s">
        <v>328</v>
      </c>
      <c r="X17" s="171">
        <v>0</v>
      </c>
      <c r="Y17" s="172" t="s">
        <v>328</v>
      </c>
      <c r="Z17" s="173" t="s">
        <v>330</v>
      </c>
      <c r="AA17" s="174" t="s">
        <v>328</v>
      </c>
      <c r="AB17" s="171">
        <v>0</v>
      </c>
      <c r="AC17" s="172" t="s">
        <v>328</v>
      </c>
      <c r="AD17" s="173" t="s">
        <v>330</v>
      </c>
      <c r="AE17" s="174" t="s">
        <v>328</v>
      </c>
      <c r="AF17" s="171">
        <v>0</v>
      </c>
      <c r="AG17" s="172" t="s">
        <v>328</v>
      </c>
      <c r="AH17" s="173" t="s">
        <v>330</v>
      </c>
      <c r="AI17" s="174" t="s">
        <v>328</v>
      </c>
      <c r="AJ17" s="171">
        <v>1</v>
      </c>
      <c r="AK17" s="172">
        <v>54</v>
      </c>
      <c r="AL17" s="173">
        <v>1</v>
      </c>
      <c r="AM17" s="174">
        <v>0</v>
      </c>
      <c r="AN17" s="171">
        <v>0</v>
      </c>
      <c r="AO17" s="172" t="s">
        <v>328</v>
      </c>
      <c r="AP17" s="173" t="s">
        <v>330</v>
      </c>
      <c r="AQ17" s="174" t="str">
        <f t="shared" si="0"/>
        <v> </v>
      </c>
    </row>
    <row r="18" spans="1:43" s="1" customFormat="1" ht="45" customHeight="1">
      <c r="A18" s="99">
        <v>11</v>
      </c>
      <c r="B18" s="100">
        <v>15</v>
      </c>
      <c r="C18" s="179" t="s">
        <v>345</v>
      </c>
      <c r="D18" s="32" t="s">
        <v>346</v>
      </c>
      <c r="E18" s="94" t="s">
        <v>240</v>
      </c>
      <c r="F18" s="94" t="s">
        <v>189</v>
      </c>
      <c r="G18" s="96">
        <v>1609.799999999987</v>
      </c>
      <c r="H18" s="96">
        <v>274.5</v>
      </c>
      <c r="I18" s="170">
        <v>1</v>
      </c>
      <c r="J18" s="170">
        <v>1</v>
      </c>
      <c r="K18" s="170">
        <v>1</v>
      </c>
      <c r="L18" s="96">
        <v>1609.799999999987</v>
      </c>
      <c r="M18" s="97">
        <v>1884.2999999999865</v>
      </c>
      <c r="N18" s="61">
        <v>11</v>
      </c>
      <c r="O18" s="98">
        <v>51</v>
      </c>
      <c r="P18" s="171">
        <v>0</v>
      </c>
      <c r="Q18" s="172" t="s">
        <v>328</v>
      </c>
      <c r="R18" s="173" t="s">
        <v>330</v>
      </c>
      <c r="S18" s="174" t="s">
        <v>328</v>
      </c>
      <c r="T18" s="171">
        <v>0</v>
      </c>
      <c r="U18" s="172" t="s">
        <v>328</v>
      </c>
      <c r="V18" s="173" t="s">
        <v>330</v>
      </c>
      <c r="W18" s="174" t="s">
        <v>328</v>
      </c>
      <c r="X18" s="171">
        <v>0</v>
      </c>
      <c r="Y18" s="172" t="s">
        <v>328</v>
      </c>
      <c r="Z18" s="173" t="s">
        <v>330</v>
      </c>
      <c r="AA18" s="174" t="s">
        <v>328</v>
      </c>
      <c r="AB18" s="171">
        <v>0</v>
      </c>
      <c r="AC18" s="172" t="s">
        <v>328</v>
      </c>
      <c r="AD18" s="173" t="s">
        <v>330</v>
      </c>
      <c r="AE18" s="174" t="s">
        <v>328</v>
      </c>
      <c r="AF18" s="171">
        <v>1</v>
      </c>
      <c r="AG18" s="172">
        <v>0</v>
      </c>
      <c r="AH18" s="173">
        <v>3</v>
      </c>
      <c r="AI18" s="174">
        <v>-1</v>
      </c>
      <c r="AJ18" s="171">
        <v>0</v>
      </c>
      <c r="AK18" s="172" t="s">
        <v>328</v>
      </c>
      <c r="AL18" s="173" t="s">
        <v>330</v>
      </c>
      <c r="AM18" s="174" t="s">
        <v>328</v>
      </c>
      <c r="AN18" s="171">
        <v>0</v>
      </c>
      <c r="AO18" s="172" t="s">
        <v>328</v>
      </c>
      <c r="AP18" s="173" t="s">
        <v>330</v>
      </c>
      <c r="AQ18" s="174" t="str">
        <f t="shared" si="0"/>
        <v> </v>
      </c>
    </row>
    <row r="19" spans="1:43" s="1" customFormat="1" ht="45" customHeight="1">
      <c r="A19" s="99">
        <v>12</v>
      </c>
      <c r="B19" s="100">
        <v>31</v>
      </c>
      <c r="C19" s="179" t="s">
        <v>347</v>
      </c>
      <c r="D19" s="32" t="s">
        <v>335</v>
      </c>
      <c r="E19" s="94" t="s">
        <v>179</v>
      </c>
      <c r="F19" s="94" t="s">
        <v>84</v>
      </c>
      <c r="G19" s="96">
        <v>1948.9000000000183</v>
      </c>
      <c r="H19" s="96">
        <v>77.79999999999896</v>
      </c>
      <c r="I19" s="170">
        <v>1</v>
      </c>
      <c r="J19" s="170">
        <v>1</v>
      </c>
      <c r="K19" s="170">
        <v>1</v>
      </c>
      <c r="L19" s="96">
        <v>1948.9000000000183</v>
      </c>
      <c r="M19" s="97">
        <v>2026.7000000000173</v>
      </c>
      <c r="N19" s="61">
        <v>12</v>
      </c>
      <c r="O19" s="98">
        <v>48</v>
      </c>
      <c r="P19" s="171">
        <v>0</v>
      </c>
      <c r="Q19" s="172" t="s">
        <v>328</v>
      </c>
      <c r="R19" s="173" t="s">
        <v>330</v>
      </c>
      <c r="S19" s="174" t="s">
        <v>328</v>
      </c>
      <c r="T19" s="171">
        <v>0</v>
      </c>
      <c r="U19" s="172" t="s">
        <v>328</v>
      </c>
      <c r="V19" s="173" t="s">
        <v>330</v>
      </c>
      <c r="W19" s="174" t="s">
        <v>328</v>
      </c>
      <c r="X19" s="171">
        <v>0</v>
      </c>
      <c r="Y19" s="172" t="s">
        <v>328</v>
      </c>
      <c r="Z19" s="173" t="s">
        <v>330</v>
      </c>
      <c r="AA19" s="174" t="s">
        <v>328</v>
      </c>
      <c r="AB19" s="171">
        <v>0</v>
      </c>
      <c r="AC19" s="172" t="s">
        <v>328</v>
      </c>
      <c r="AD19" s="173" t="s">
        <v>330</v>
      </c>
      <c r="AE19" s="174" t="s">
        <v>328</v>
      </c>
      <c r="AF19" s="171">
        <v>0</v>
      </c>
      <c r="AG19" s="172" t="s">
        <v>328</v>
      </c>
      <c r="AH19" s="173" t="s">
        <v>330</v>
      </c>
      <c r="AI19" s="174" t="s">
        <v>328</v>
      </c>
      <c r="AJ19" s="171">
        <v>0</v>
      </c>
      <c r="AK19" s="172" t="s">
        <v>328</v>
      </c>
      <c r="AL19" s="173" t="s">
        <v>330</v>
      </c>
      <c r="AM19" s="174" t="s">
        <v>328</v>
      </c>
      <c r="AN19" s="171">
        <v>0</v>
      </c>
      <c r="AO19" s="172" t="s">
        <v>328</v>
      </c>
      <c r="AP19" s="173" t="s">
        <v>330</v>
      </c>
      <c r="AQ19" s="174" t="str">
        <f t="shared" si="0"/>
        <v> </v>
      </c>
    </row>
    <row r="20" spans="1:43" s="1" customFormat="1" ht="45" customHeight="1">
      <c r="A20" s="99">
        <v>13</v>
      </c>
      <c r="B20" s="100">
        <v>28</v>
      </c>
      <c r="C20" s="179" t="s">
        <v>348</v>
      </c>
      <c r="D20" s="32" t="s">
        <v>335</v>
      </c>
      <c r="E20" s="94" t="s">
        <v>213</v>
      </c>
      <c r="F20" s="94" t="s">
        <v>180</v>
      </c>
      <c r="G20" s="96">
        <v>1905.8999999999583</v>
      </c>
      <c r="H20" s="96">
        <v>122.5000000000016</v>
      </c>
      <c r="I20" s="170">
        <v>1</v>
      </c>
      <c r="J20" s="170">
        <v>1</v>
      </c>
      <c r="K20" s="170">
        <v>1</v>
      </c>
      <c r="L20" s="96">
        <v>1905.8999999999583</v>
      </c>
      <c r="M20" s="97">
        <v>2028.3999999999598</v>
      </c>
      <c r="N20" s="61">
        <v>13</v>
      </c>
      <c r="O20" s="98">
        <v>45</v>
      </c>
      <c r="P20" s="171">
        <v>0</v>
      </c>
      <c r="Q20" s="172" t="s">
        <v>328</v>
      </c>
      <c r="R20" s="173" t="s">
        <v>330</v>
      </c>
      <c r="S20" s="174" t="s">
        <v>328</v>
      </c>
      <c r="T20" s="171">
        <v>0</v>
      </c>
      <c r="U20" s="172" t="s">
        <v>328</v>
      </c>
      <c r="V20" s="173" t="s">
        <v>330</v>
      </c>
      <c r="W20" s="174" t="s">
        <v>328</v>
      </c>
      <c r="X20" s="171">
        <v>0</v>
      </c>
      <c r="Y20" s="172" t="s">
        <v>328</v>
      </c>
      <c r="Z20" s="173" t="s">
        <v>330</v>
      </c>
      <c r="AA20" s="174" t="s">
        <v>328</v>
      </c>
      <c r="AB20" s="171">
        <v>0</v>
      </c>
      <c r="AC20" s="172" t="s">
        <v>328</v>
      </c>
      <c r="AD20" s="173" t="s">
        <v>330</v>
      </c>
      <c r="AE20" s="174" t="s">
        <v>328</v>
      </c>
      <c r="AF20" s="171">
        <v>0</v>
      </c>
      <c r="AG20" s="172" t="s">
        <v>328</v>
      </c>
      <c r="AH20" s="173" t="s">
        <v>330</v>
      </c>
      <c r="AI20" s="174" t="s">
        <v>328</v>
      </c>
      <c r="AJ20" s="171">
        <v>0</v>
      </c>
      <c r="AK20" s="172" t="s">
        <v>328</v>
      </c>
      <c r="AL20" s="173" t="s">
        <v>330</v>
      </c>
      <c r="AM20" s="174" t="s">
        <v>328</v>
      </c>
      <c r="AN20" s="171">
        <v>1</v>
      </c>
      <c r="AO20" s="172">
        <v>45</v>
      </c>
      <c r="AP20" s="173">
        <v>4</v>
      </c>
      <c r="AQ20" s="174">
        <f t="shared" si="0"/>
        <v>-1</v>
      </c>
    </row>
    <row r="21" spans="1:43" s="1" customFormat="1" ht="45" customHeight="1">
      <c r="A21" s="99">
        <v>14</v>
      </c>
      <c r="B21" s="100">
        <v>3</v>
      </c>
      <c r="C21" s="179" t="s">
        <v>349</v>
      </c>
      <c r="D21" s="32" t="s">
        <v>335</v>
      </c>
      <c r="E21" s="94" t="s">
        <v>132</v>
      </c>
      <c r="F21" s="94" t="s">
        <v>152</v>
      </c>
      <c r="G21" s="96">
        <v>2163.800000000008</v>
      </c>
      <c r="H21" s="96">
        <v>58.20000000000415</v>
      </c>
      <c r="I21" s="170">
        <v>1</v>
      </c>
      <c r="J21" s="170">
        <v>1</v>
      </c>
      <c r="K21" s="170">
        <v>1</v>
      </c>
      <c r="L21" s="96">
        <v>2163.800000000008</v>
      </c>
      <c r="M21" s="97">
        <v>2222.0000000000123</v>
      </c>
      <c r="N21" s="61">
        <v>14</v>
      </c>
      <c r="O21" s="98">
        <v>42</v>
      </c>
      <c r="P21" s="171">
        <v>0</v>
      </c>
      <c r="Q21" s="172" t="s">
        <v>328</v>
      </c>
      <c r="R21" s="173" t="s">
        <v>330</v>
      </c>
      <c r="S21" s="174" t="s">
        <v>328</v>
      </c>
      <c r="T21" s="171">
        <v>0</v>
      </c>
      <c r="U21" s="172" t="s">
        <v>328</v>
      </c>
      <c r="V21" s="173" t="s">
        <v>330</v>
      </c>
      <c r="W21" s="174">
        <v>20</v>
      </c>
      <c r="X21" s="171">
        <v>0</v>
      </c>
      <c r="Y21" s="172" t="s">
        <v>328</v>
      </c>
      <c r="Z21" s="173" t="s">
        <v>330</v>
      </c>
      <c r="AA21" s="174" t="s">
        <v>328</v>
      </c>
      <c r="AB21" s="171">
        <v>0</v>
      </c>
      <c r="AC21" s="172" t="s">
        <v>328</v>
      </c>
      <c r="AD21" s="173" t="s">
        <v>330</v>
      </c>
      <c r="AE21" s="174" t="s">
        <v>328</v>
      </c>
      <c r="AF21" s="171">
        <v>0</v>
      </c>
      <c r="AG21" s="172" t="s">
        <v>328</v>
      </c>
      <c r="AH21" s="173" t="s">
        <v>330</v>
      </c>
      <c r="AI21" s="174" t="s">
        <v>328</v>
      </c>
      <c r="AJ21" s="171">
        <v>1</v>
      </c>
      <c r="AK21" s="172">
        <v>42</v>
      </c>
      <c r="AL21" s="173">
        <v>2</v>
      </c>
      <c r="AM21" s="174">
        <v>0</v>
      </c>
      <c r="AN21" s="171">
        <v>0</v>
      </c>
      <c r="AO21" s="172" t="s">
        <v>328</v>
      </c>
      <c r="AP21" s="173" t="s">
        <v>330</v>
      </c>
      <c r="AQ21" s="174" t="str">
        <f t="shared" si="0"/>
        <v> </v>
      </c>
    </row>
    <row r="22" spans="1:43" s="1" customFormat="1" ht="45" customHeight="1">
      <c r="A22" s="99">
        <v>15</v>
      </c>
      <c r="B22" s="100">
        <v>9</v>
      </c>
      <c r="C22" s="179" t="s">
        <v>350</v>
      </c>
      <c r="D22" s="32" t="s">
        <v>335</v>
      </c>
      <c r="E22" s="94" t="s">
        <v>141</v>
      </c>
      <c r="F22" s="94" t="s">
        <v>152</v>
      </c>
      <c r="G22" s="96">
        <v>2046.7</v>
      </c>
      <c r="H22" s="96">
        <v>340.199999999985</v>
      </c>
      <c r="I22" s="170">
        <v>1</v>
      </c>
      <c r="J22" s="170">
        <v>1</v>
      </c>
      <c r="K22" s="170">
        <v>1</v>
      </c>
      <c r="L22" s="96">
        <v>2046.7</v>
      </c>
      <c r="M22" s="97">
        <v>2386.8999999999824</v>
      </c>
      <c r="N22" s="61">
        <v>15</v>
      </c>
      <c r="O22" s="98">
        <v>39</v>
      </c>
      <c r="P22" s="171">
        <v>0</v>
      </c>
      <c r="Q22" s="172" t="s">
        <v>328</v>
      </c>
      <c r="R22" s="173" t="s">
        <v>330</v>
      </c>
      <c r="S22" s="174" t="s">
        <v>328</v>
      </c>
      <c r="T22" s="171">
        <v>0</v>
      </c>
      <c r="U22" s="172" t="s">
        <v>328</v>
      </c>
      <c r="V22" s="173" t="s">
        <v>330</v>
      </c>
      <c r="W22" s="174" t="s">
        <v>328</v>
      </c>
      <c r="X22" s="171">
        <v>0</v>
      </c>
      <c r="Y22" s="172" t="s">
        <v>328</v>
      </c>
      <c r="Z22" s="173" t="s">
        <v>330</v>
      </c>
      <c r="AA22" s="174" t="s">
        <v>328</v>
      </c>
      <c r="AB22" s="171">
        <v>0</v>
      </c>
      <c r="AC22" s="172" t="s">
        <v>328</v>
      </c>
      <c r="AD22" s="173" t="s">
        <v>330</v>
      </c>
      <c r="AE22" s="174" t="s">
        <v>328</v>
      </c>
      <c r="AF22" s="171">
        <v>0</v>
      </c>
      <c r="AG22" s="172" t="s">
        <v>328</v>
      </c>
      <c r="AH22" s="173" t="s">
        <v>330</v>
      </c>
      <c r="AI22" s="174" t="s">
        <v>328</v>
      </c>
      <c r="AJ22" s="171">
        <v>1</v>
      </c>
      <c r="AK22" s="172">
        <v>39</v>
      </c>
      <c r="AL22" s="173">
        <v>3</v>
      </c>
      <c r="AM22" s="174">
        <v>-1</v>
      </c>
      <c r="AN22" s="171">
        <v>0</v>
      </c>
      <c r="AO22" s="172" t="s">
        <v>328</v>
      </c>
      <c r="AP22" s="173" t="s">
        <v>330</v>
      </c>
      <c r="AQ22" s="174" t="str">
        <f t="shared" si="0"/>
        <v> </v>
      </c>
    </row>
    <row r="23" spans="1:43" s="1" customFormat="1" ht="45" customHeight="1">
      <c r="A23" s="99">
        <v>16</v>
      </c>
      <c r="B23" s="100">
        <v>19</v>
      </c>
      <c r="C23" s="179" t="s">
        <v>351</v>
      </c>
      <c r="D23" s="32" t="s">
        <v>335</v>
      </c>
      <c r="E23" s="94" t="s">
        <v>185</v>
      </c>
      <c r="F23" s="94" t="s">
        <v>84</v>
      </c>
      <c r="G23" s="96">
        <v>2945.999999999981</v>
      </c>
      <c r="H23" s="96">
        <v>98.39999999999601</v>
      </c>
      <c r="I23" s="170">
        <v>1</v>
      </c>
      <c r="J23" s="170">
        <v>1</v>
      </c>
      <c r="K23" s="170">
        <v>1</v>
      </c>
      <c r="L23" s="96">
        <v>2945.999999999981</v>
      </c>
      <c r="M23" s="97">
        <v>3044.399999999977</v>
      </c>
      <c r="N23" s="61">
        <v>16</v>
      </c>
      <c r="O23" s="98">
        <v>36</v>
      </c>
      <c r="P23" s="171">
        <v>0</v>
      </c>
      <c r="Q23" s="172" t="s">
        <v>328</v>
      </c>
      <c r="R23" s="173" t="s">
        <v>330</v>
      </c>
      <c r="S23" s="174" t="s">
        <v>328</v>
      </c>
      <c r="T23" s="171">
        <v>0</v>
      </c>
      <c r="U23" s="172" t="s">
        <v>328</v>
      </c>
      <c r="V23" s="173" t="s">
        <v>330</v>
      </c>
      <c r="W23" s="174" t="s">
        <v>328</v>
      </c>
      <c r="X23" s="171">
        <v>0</v>
      </c>
      <c r="Y23" s="172" t="s">
        <v>328</v>
      </c>
      <c r="Z23" s="173" t="s">
        <v>330</v>
      </c>
      <c r="AA23" s="174" t="s">
        <v>328</v>
      </c>
      <c r="AB23" s="171">
        <v>0</v>
      </c>
      <c r="AC23" s="172" t="s">
        <v>328</v>
      </c>
      <c r="AD23" s="173" t="s">
        <v>330</v>
      </c>
      <c r="AE23" s="174" t="s">
        <v>328</v>
      </c>
      <c r="AF23" s="171">
        <v>0</v>
      </c>
      <c r="AG23" s="172" t="s">
        <v>328</v>
      </c>
      <c r="AH23" s="173" t="s">
        <v>330</v>
      </c>
      <c r="AI23" s="174" t="s">
        <v>328</v>
      </c>
      <c r="AJ23" s="171">
        <v>0</v>
      </c>
      <c r="AK23" s="172" t="s">
        <v>328</v>
      </c>
      <c r="AL23" s="173" t="s">
        <v>330</v>
      </c>
      <c r="AM23" s="174" t="s">
        <v>328</v>
      </c>
      <c r="AN23" s="171">
        <v>0</v>
      </c>
      <c r="AO23" s="172" t="s">
        <v>328</v>
      </c>
      <c r="AP23" s="173" t="s">
        <v>330</v>
      </c>
      <c r="AQ23" s="174" t="str">
        <f t="shared" si="0"/>
        <v> </v>
      </c>
    </row>
    <row r="24" spans="1:43" s="1" customFormat="1" ht="45" customHeight="1">
      <c r="A24" s="99">
        <v>17</v>
      </c>
      <c r="B24" s="100">
        <v>20</v>
      </c>
      <c r="C24" s="179" t="s">
        <v>352</v>
      </c>
      <c r="D24" s="32" t="s">
        <v>335</v>
      </c>
      <c r="E24" s="94" t="s">
        <v>188</v>
      </c>
      <c r="F24" s="94" t="s">
        <v>189</v>
      </c>
      <c r="G24" s="96">
        <v>3272.599999999984</v>
      </c>
      <c r="H24" s="96">
        <v>274.89999999998537</v>
      </c>
      <c r="I24" s="170">
        <v>1</v>
      </c>
      <c r="J24" s="170">
        <v>1</v>
      </c>
      <c r="K24" s="170">
        <v>1</v>
      </c>
      <c r="L24" s="96">
        <v>3272.599999999984</v>
      </c>
      <c r="M24" s="97">
        <v>3547.4999999999695</v>
      </c>
      <c r="N24" s="61">
        <v>17</v>
      </c>
      <c r="O24" s="98">
        <v>34</v>
      </c>
      <c r="P24" s="171">
        <v>0</v>
      </c>
      <c r="Q24" s="172" t="s">
        <v>328</v>
      </c>
      <c r="R24" s="173" t="s">
        <v>330</v>
      </c>
      <c r="S24" s="174" t="s">
        <v>328</v>
      </c>
      <c r="T24" s="171">
        <v>0</v>
      </c>
      <c r="U24" s="172" t="s">
        <v>328</v>
      </c>
      <c r="V24" s="173" t="s">
        <v>330</v>
      </c>
      <c r="W24" s="174" t="s">
        <v>328</v>
      </c>
      <c r="X24" s="171">
        <v>0</v>
      </c>
      <c r="Y24" s="172" t="s">
        <v>328</v>
      </c>
      <c r="Z24" s="173" t="s">
        <v>330</v>
      </c>
      <c r="AA24" s="174" t="s">
        <v>328</v>
      </c>
      <c r="AB24" s="171">
        <v>0</v>
      </c>
      <c r="AC24" s="172" t="s">
        <v>328</v>
      </c>
      <c r="AD24" s="173" t="s">
        <v>330</v>
      </c>
      <c r="AE24" s="174" t="s">
        <v>328</v>
      </c>
      <c r="AF24" s="171">
        <v>1</v>
      </c>
      <c r="AG24" s="172">
        <v>0</v>
      </c>
      <c r="AH24" s="173">
        <v>4</v>
      </c>
      <c r="AI24" s="174">
        <v>-1</v>
      </c>
      <c r="AJ24" s="171">
        <v>0</v>
      </c>
      <c r="AK24" s="172" t="s">
        <v>328</v>
      </c>
      <c r="AL24" s="173" t="s">
        <v>330</v>
      </c>
      <c r="AM24" s="174" t="s">
        <v>328</v>
      </c>
      <c r="AN24" s="171">
        <v>0</v>
      </c>
      <c r="AO24" s="172" t="s">
        <v>328</v>
      </c>
      <c r="AP24" s="173" t="s">
        <v>330</v>
      </c>
      <c r="AQ24" s="174" t="str">
        <f t="shared" si="0"/>
        <v> </v>
      </c>
    </row>
    <row r="25" spans="1:43" s="1" customFormat="1" ht="45" customHeight="1">
      <c r="A25" s="99">
        <v>18</v>
      </c>
      <c r="B25" s="100">
        <v>18</v>
      </c>
      <c r="C25" s="179" t="s">
        <v>353</v>
      </c>
      <c r="D25" s="32" t="s">
        <v>335</v>
      </c>
      <c r="E25" s="94" t="s">
        <v>179</v>
      </c>
      <c r="F25" s="94" t="s">
        <v>180</v>
      </c>
      <c r="G25" s="96">
        <v>1471.399999999994</v>
      </c>
      <c r="H25" s="96">
        <v>2282.5</v>
      </c>
      <c r="I25" s="170">
        <v>1</v>
      </c>
      <c r="J25" s="170">
        <v>1</v>
      </c>
      <c r="K25" s="170">
        <v>1</v>
      </c>
      <c r="L25" s="96">
        <v>1471.399999999994</v>
      </c>
      <c r="M25" s="97">
        <v>3753.9</v>
      </c>
      <c r="N25" s="61">
        <v>18</v>
      </c>
      <c r="O25" s="98">
        <v>31</v>
      </c>
      <c r="P25" s="171">
        <v>0</v>
      </c>
      <c r="Q25" s="172" t="s">
        <v>328</v>
      </c>
      <c r="R25" s="173" t="s">
        <v>330</v>
      </c>
      <c r="S25" s="174" t="s">
        <v>328</v>
      </c>
      <c r="T25" s="171">
        <v>0</v>
      </c>
      <c r="U25" s="172" t="s">
        <v>328</v>
      </c>
      <c r="V25" s="173" t="s">
        <v>330</v>
      </c>
      <c r="W25" s="174">
        <v>16</v>
      </c>
      <c r="X25" s="171">
        <v>0</v>
      </c>
      <c r="Y25" s="172" t="s">
        <v>328</v>
      </c>
      <c r="Z25" s="173" t="s">
        <v>330</v>
      </c>
      <c r="AA25" s="174" t="s">
        <v>328</v>
      </c>
      <c r="AB25" s="171">
        <v>0</v>
      </c>
      <c r="AC25" s="172" t="s">
        <v>328</v>
      </c>
      <c r="AD25" s="173" t="s">
        <v>330</v>
      </c>
      <c r="AE25" s="174" t="s">
        <v>328</v>
      </c>
      <c r="AF25" s="171">
        <v>0</v>
      </c>
      <c r="AG25" s="172" t="s">
        <v>328</v>
      </c>
      <c r="AH25" s="173" t="s">
        <v>330</v>
      </c>
      <c r="AI25" s="174" t="s">
        <v>328</v>
      </c>
      <c r="AJ25" s="171">
        <v>0</v>
      </c>
      <c r="AK25" s="172" t="s">
        <v>328</v>
      </c>
      <c r="AL25" s="173" t="s">
        <v>330</v>
      </c>
      <c r="AM25" s="174" t="s">
        <v>328</v>
      </c>
      <c r="AN25" s="171">
        <v>1</v>
      </c>
      <c r="AO25" s="172">
        <v>31</v>
      </c>
      <c r="AP25" s="173">
        <v>5</v>
      </c>
      <c r="AQ25" s="174">
        <f t="shared" si="0"/>
        <v>-1</v>
      </c>
    </row>
    <row r="26" spans="1:43" s="1" customFormat="1" ht="45" customHeight="1">
      <c r="A26" s="99">
        <v>19</v>
      </c>
      <c r="B26" s="100">
        <v>14</v>
      </c>
      <c r="C26" s="179" t="s">
        <v>354</v>
      </c>
      <c r="D26" s="32" t="s">
        <v>335</v>
      </c>
      <c r="E26" s="94" t="s">
        <v>167</v>
      </c>
      <c r="F26" s="94" t="s">
        <v>168</v>
      </c>
      <c r="G26" s="96">
        <v>1397.19999999998</v>
      </c>
      <c r="H26" s="96">
        <v>2432</v>
      </c>
      <c r="I26" s="170">
        <v>1</v>
      </c>
      <c r="J26" s="170">
        <v>1</v>
      </c>
      <c r="K26" s="170">
        <v>1</v>
      </c>
      <c r="L26" s="96">
        <v>1397.19999999998</v>
      </c>
      <c r="M26" s="97">
        <v>3829.1999999999825</v>
      </c>
      <c r="N26" s="61">
        <v>19</v>
      </c>
      <c r="O26" s="98">
        <v>29</v>
      </c>
      <c r="P26" s="171">
        <v>0</v>
      </c>
      <c r="Q26" s="172" t="s">
        <v>328</v>
      </c>
      <c r="R26" s="173" t="s">
        <v>330</v>
      </c>
      <c r="S26" s="174" t="s">
        <v>328</v>
      </c>
      <c r="T26" s="171">
        <v>0</v>
      </c>
      <c r="U26" s="172" t="s">
        <v>328</v>
      </c>
      <c r="V26" s="173" t="s">
        <v>330</v>
      </c>
      <c r="W26" s="174" t="s">
        <v>328</v>
      </c>
      <c r="X26" s="171">
        <v>0</v>
      </c>
      <c r="Y26" s="172" t="s">
        <v>328</v>
      </c>
      <c r="Z26" s="173" t="s">
        <v>330</v>
      </c>
      <c r="AA26" s="174" t="s">
        <v>328</v>
      </c>
      <c r="AB26" s="171">
        <v>1</v>
      </c>
      <c r="AC26" s="172">
        <v>19</v>
      </c>
      <c r="AD26" s="173">
        <v>5</v>
      </c>
      <c r="AE26" s="174">
        <v>-1</v>
      </c>
      <c r="AF26" s="171">
        <v>0</v>
      </c>
      <c r="AG26" s="172" t="s">
        <v>328</v>
      </c>
      <c r="AH26" s="173" t="s">
        <v>330</v>
      </c>
      <c r="AI26" s="174" t="s">
        <v>328</v>
      </c>
      <c r="AJ26" s="171">
        <v>1</v>
      </c>
      <c r="AK26" s="172">
        <v>29</v>
      </c>
      <c r="AL26" s="173">
        <v>4</v>
      </c>
      <c r="AM26" s="174">
        <v>-1</v>
      </c>
      <c r="AN26" s="171">
        <v>0</v>
      </c>
      <c r="AO26" s="172" t="s">
        <v>328</v>
      </c>
      <c r="AP26" s="173" t="s">
        <v>330</v>
      </c>
      <c r="AQ26" s="174" t="str">
        <f t="shared" si="0"/>
        <v> </v>
      </c>
    </row>
    <row r="27" spans="1:43" s="1" customFormat="1" ht="45" customHeight="1">
      <c r="A27" s="99">
        <v>20</v>
      </c>
      <c r="B27" s="100">
        <v>8</v>
      </c>
      <c r="C27" s="179" t="s">
        <v>355</v>
      </c>
      <c r="D27" s="32" t="s">
        <v>356</v>
      </c>
      <c r="E27" s="94" t="s">
        <v>229</v>
      </c>
      <c r="F27" s="94" t="s">
        <v>189</v>
      </c>
      <c r="G27" s="96">
        <v>1337.0999999999785</v>
      </c>
      <c r="H27" s="96">
        <v>2586.7999999999934</v>
      </c>
      <c r="I27" s="170">
        <v>1</v>
      </c>
      <c r="J27" s="170">
        <v>1</v>
      </c>
      <c r="K27" s="170">
        <v>1</v>
      </c>
      <c r="L27" s="96">
        <v>1337.0999999999785</v>
      </c>
      <c r="M27" s="97">
        <v>3923.899999999972</v>
      </c>
      <c r="N27" s="61">
        <v>20</v>
      </c>
      <c r="O27" s="98">
        <v>26</v>
      </c>
      <c r="P27" s="171">
        <v>0</v>
      </c>
      <c r="Q27" s="172" t="s">
        <v>328</v>
      </c>
      <c r="R27" s="173" t="s">
        <v>330</v>
      </c>
      <c r="S27" s="174" t="s">
        <v>328</v>
      </c>
      <c r="T27" s="171">
        <v>0</v>
      </c>
      <c r="U27" s="172" t="s">
        <v>328</v>
      </c>
      <c r="V27" s="173" t="s">
        <v>330</v>
      </c>
      <c r="W27" s="174" t="s">
        <v>328</v>
      </c>
      <c r="X27" s="171">
        <v>0</v>
      </c>
      <c r="Y27" s="172" t="s">
        <v>328</v>
      </c>
      <c r="Z27" s="173" t="s">
        <v>330</v>
      </c>
      <c r="AA27" s="174" t="s">
        <v>328</v>
      </c>
      <c r="AB27" s="171">
        <v>0</v>
      </c>
      <c r="AC27" s="172" t="s">
        <v>328</v>
      </c>
      <c r="AD27" s="173" t="s">
        <v>330</v>
      </c>
      <c r="AE27" s="174" t="s">
        <v>328</v>
      </c>
      <c r="AF27" s="171">
        <v>1</v>
      </c>
      <c r="AG27" s="172">
        <v>0</v>
      </c>
      <c r="AH27" s="173">
        <v>5</v>
      </c>
      <c r="AI27" s="174">
        <v>-1</v>
      </c>
      <c r="AJ27" s="171">
        <v>0</v>
      </c>
      <c r="AK27" s="172" t="s">
        <v>328</v>
      </c>
      <c r="AL27" s="173" t="s">
        <v>330</v>
      </c>
      <c r="AM27" s="174" t="s">
        <v>328</v>
      </c>
      <c r="AN27" s="171">
        <v>0</v>
      </c>
      <c r="AO27" s="172" t="s">
        <v>328</v>
      </c>
      <c r="AP27" s="173" t="s">
        <v>330</v>
      </c>
      <c r="AQ27" s="174" t="str">
        <f t="shared" si="0"/>
        <v> </v>
      </c>
    </row>
    <row r="28" spans="1:43" s="1" customFormat="1" ht="45" customHeight="1">
      <c r="A28" s="99">
        <v>21</v>
      </c>
      <c r="B28" s="100">
        <v>11</v>
      </c>
      <c r="C28" s="179" t="s">
        <v>357</v>
      </c>
      <c r="D28" s="32" t="s">
        <v>358</v>
      </c>
      <c r="E28" s="94" t="s">
        <v>233</v>
      </c>
      <c r="F28" s="94" t="s">
        <v>129</v>
      </c>
      <c r="G28" s="96">
        <v>3748.499999999978</v>
      </c>
      <c r="H28" s="96">
        <v>187.60000000000548</v>
      </c>
      <c r="I28" s="170">
        <v>1</v>
      </c>
      <c r="J28" s="170">
        <v>1</v>
      </c>
      <c r="K28" s="170">
        <v>1</v>
      </c>
      <c r="L28" s="96">
        <v>3748.499999999978</v>
      </c>
      <c r="M28" s="97">
        <v>3936.0999999999835</v>
      </c>
      <c r="N28" s="61">
        <v>21</v>
      </c>
      <c r="O28" s="98">
        <v>24</v>
      </c>
      <c r="P28" s="171">
        <v>0</v>
      </c>
      <c r="Q28" s="172" t="s">
        <v>328</v>
      </c>
      <c r="R28" s="173" t="s">
        <v>330</v>
      </c>
      <c r="S28" s="174" t="s">
        <v>328</v>
      </c>
      <c r="T28" s="171">
        <v>0</v>
      </c>
      <c r="U28" s="172" t="s">
        <v>328</v>
      </c>
      <c r="V28" s="173" t="s">
        <v>330</v>
      </c>
      <c r="W28" s="174" t="s">
        <v>328</v>
      </c>
      <c r="X28" s="171">
        <v>0</v>
      </c>
      <c r="Y28" s="172" t="s">
        <v>328</v>
      </c>
      <c r="Z28" s="173" t="s">
        <v>330</v>
      </c>
      <c r="AA28" s="174" t="s">
        <v>328</v>
      </c>
      <c r="AB28" s="171">
        <v>1</v>
      </c>
      <c r="AC28" s="172">
        <v>21</v>
      </c>
      <c r="AD28" s="173">
        <v>6</v>
      </c>
      <c r="AE28" s="174">
        <v>-1</v>
      </c>
      <c r="AF28" s="171">
        <v>0</v>
      </c>
      <c r="AG28" s="172" t="s">
        <v>328</v>
      </c>
      <c r="AH28" s="173" t="s">
        <v>330</v>
      </c>
      <c r="AI28" s="174" t="s">
        <v>328</v>
      </c>
      <c r="AJ28" s="171">
        <v>0</v>
      </c>
      <c r="AK28" s="172" t="s">
        <v>328</v>
      </c>
      <c r="AL28" s="173" t="s">
        <v>330</v>
      </c>
      <c r="AM28" s="174" t="s">
        <v>328</v>
      </c>
      <c r="AN28" s="171">
        <v>0</v>
      </c>
      <c r="AO28" s="172" t="s">
        <v>328</v>
      </c>
      <c r="AP28" s="173" t="s">
        <v>330</v>
      </c>
      <c r="AQ28" s="174" t="str">
        <f t="shared" si="0"/>
        <v> </v>
      </c>
    </row>
    <row r="29" spans="1:43" s="1" customFormat="1" ht="45" customHeight="1">
      <c r="A29" s="99">
        <v>22</v>
      </c>
      <c r="B29" s="100">
        <v>6</v>
      </c>
      <c r="C29" s="179" t="s">
        <v>359</v>
      </c>
      <c r="D29" s="32" t="s">
        <v>346</v>
      </c>
      <c r="E29" s="94" t="s">
        <v>237</v>
      </c>
      <c r="F29" s="94" t="s">
        <v>189</v>
      </c>
      <c r="G29" s="96">
        <v>3909.2999999999843</v>
      </c>
      <c r="H29" s="96">
        <v>113.69999999999328</v>
      </c>
      <c r="I29" s="170">
        <v>1</v>
      </c>
      <c r="J29" s="170">
        <v>1</v>
      </c>
      <c r="K29" s="170">
        <v>1</v>
      </c>
      <c r="L29" s="96">
        <v>3909.2999999999843</v>
      </c>
      <c r="M29" s="97">
        <v>4022.9999999999777</v>
      </c>
      <c r="N29" s="61">
        <v>22</v>
      </c>
      <c r="O29" s="98">
        <v>22</v>
      </c>
      <c r="P29" s="171">
        <v>0</v>
      </c>
      <c r="Q29" s="172" t="s">
        <v>328</v>
      </c>
      <c r="R29" s="173" t="s">
        <v>330</v>
      </c>
      <c r="S29" s="174" t="s">
        <v>328</v>
      </c>
      <c r="T29" s="171">
        <v>0</v>
      </c>
      <c r="U29" s="172" t="s">
        <v>328</v>
      </c>
      <c r="V29" s="173" t="s">
        <v>330</v>
      </c>
      <c r="W29" s="174" t="s">
        <v>328</v>
      </c>
      <c r="X29" s="171">
        <v>0</v>
      </c>
      <c r="Y29" s="172" t="s">
        <v>328</v>
      </c>
      <c r="Z29" s="173" t="s">
        <v>330</v>
      </c>
      <c r="AA29" s="174" t="s">
        <v>328</v>
      </c>
      <c r="AB29" s="171">
        <v>0</v>
      </c>
      <c r="AC29" s="172" t="s">
        <v>328</v>
      </c>
      <c r="AD29" s="173" t="s">
        <v>330</v>
      </c>
      <c r="AE29" s="174" t="s">
        <v>328</v>
      </c>
      <c r="AF29" s="171">
        <v>1</v>
      </c>
      <c r="AG29" s="172">
        <v>0</v>
      </c>
      <c r="AH29" s="173">
        <v>6</v>
      </c>
      <c r="AI29" s="174">
        <v>-1</v>
      </c>
      <c r="AJ29" s="171">
        <v>0</v>
      </c>
      <c r="AK29" s="172" t="s">
        <v>328</v>
      </c>
      <c r="AL29" s="173" t="s">
        <v>330</v>
      </c>
      <c r="AM29" s="174" t="s">
        <v>328</v>
      </c>
      <c r="AN29" s="171">
        <v>0</v>
      </c>
      <c r="AO29" s="172" t="s">
        <v>328</v>
      </c>
      <c r="AP29" s="173" t="s">
        <v>330</v>
      </c>
      <c r="AQ29" s="174" t="str">
        <f t="shared" si="0"/>
        <v> </v>
      </c>
    </row>
    <row r="30" spans="1:43" s="1" customFormat="1" ht="45" customHeight="1">
      <c r="A30" s="99">
        <v>23</v>
      </c>
      <c r="B30" s="100">
        <v>16</v>
      </c>
      <c r="C30" s="179" t="s">
        <v>360</v>
      </c>
      <c r="D30" s="32" t="s">
        <v>335</v>
      </c>
      <c r="E30" s="94" t="s">
        <v>173</v>
      </c>
      <c r="F30" s="94" t="s">
        <v>129</v>
      </c>
      <c r="G30" s="96">
        <v>3837.3000000000206</v>
      </c>
      <c r="H30" s="96">
        <v>369.8000000000022</v>
      </c>
      <c r="I30" s="170">
        <v>1</v>
      </c>
      <c r="J30" s="170">
        <v>1</v>
      </c>
      <c r="K30" s="170">
        <v>1</v>
      </c>
      <c r="L30" s="96">
        <v>3837.3000000000206</v>
      </c>
      <c r="M30" s="97">
        <v>4207.100000000023</v>
      </c>
      <c r="N30" s="61">
        <v>23</v>
      </c>
      <c r="O30" s="98">
        <v>19</v>
      </c>
      <c r="P30" s="171">
        <v>0</v>
      </c>
      <c r="Q30" s="172" t="s">
        <v>328</v>
      </c>
      <c r="R30" s="173" t="s">
        <v>330</v>
      </c>
      <c r="S30" s="174" t="s">
        <v>328</v>
      </c>
      <c r="T30" s="171">
        <v>0</v>
      </c>
      <c r="U30" s="172" t="s">
        <v>328</v>
      </c>
      <c r="V30" s="173" t="s">
        <v>330</v>
      </c>
      <c r="W30" s="174" t="s">
        <v>328</v>
      </c>
      <c r="X30" s="171">
        <v>0</v>
      </c>
      <c r="Y30" s="172" t="s">
        <v>328</v>
      </c>
      <c r="Z30" s="173" t="s">
        <v>330</v>
      </c>
      <c r="AA30" s="174" t="s">
        <v>328</v>
      </c>
      <c r="AB30" s="171">
        <v>1</v>
      </c>
      <c r="AC30" s="172">
        <v>23</v>
      </c>
      <c r="AD30" s="173">
        <v>7</v>
      </c>
      <c r="AE30" s="174">
        <v>-2</v>
      </c>
      <c r="AF30" s="171">
        <v>0</v>
      </c>
      <c r="AG30" s="172" t="s">
        <v>328</v>
      </c>
      <c r="AH30" s="173" t="s">
        <v>330</v>
      </c>
      <c r="AI30" s="174" t="s">
        <v>328</v>
      </c>
      <c r="AJ30" s="171">
        <v>0</v>
      </c>
      <c r="AK30" s="172" t="s">
        <v>328</v>
      </c>
      <c r="AL30" s="173" t="s">
        <v>330</v>
      </c>
      <c r="AM30" s="174" t="s">
        <v>328</v>
      </c>
      <c r="AN30" s="171">
        <v>0</v>
      </c>
      <c r="AO30" s="172" t="s">
        <v>328</v>
      </c>
      <c r="AP30" s="173" t="s">
        <v>330</v>
      </c>
      <c r="AQ30" s="174" t="str">
        <f t="shared" si="0"/>
        <v> </v>
      </c>
    </row>
    <row r="31" spans="1:43" s="1" customFormat="1" ht="45" customHeight="1">
      <c r="A31" s="99">
        <v>24</v>
      </c>
      <c r="B31" s="100">
        <v>24</v>
      </c>
      <c r="C31" s="179" t="s">
        <v>361</v>
      </c>
      <c r="D31" s="32" t="s">
        <v>335</v>
      </c>
      <c r="E31" s="94" t="s">
        <v>132</v>
      </c>
      <c r="F31" s="94" t="s">
        <v>152</v>
      </c>
      <c r="G31" s="96">
        <v>3112.499999999981</v>
      </c>
      <c r="H31" s="96">
        <v>2168.4</v>
      </c>
      <c r="I31" s="170">
        <v>1</v>
      </c>
      <c r="J31" s="170">
        <v>1</v>
      </c>
      <c r="K31" s="170">
        <v>1</v>
      </c>
      <c r="L31" s="96">
        <v>3112.499999999981</v>
      </c>
      <c r="M31" s="97">
        <v>5280.899999999978</v>
      </c>
      <c r="N31" s="61">
        <v>24</v>
      </c>
      <c r="O31" s="98">
        <v>17</v>
      </c>
      <c r="P31" s="171">
        <v>0</v>
      </c>
      <c r="Q31" s="172" t="s">
        <v>328</v>
      </c>
      <c r="R31" s="173" t="s">
        <v>330</v>
      </c>
      <c r="S31" s="174" t="s">
        <v>328</v>
      </c>
      <c r="T31" s="171">
        <v>0</v>
      </c>
      <c r="U31" s="172" t="s">
        <v>328</v>
      </c>
      <c r="V31" s="173" t="s">
        <v>330</v>
      </c>
      <c r="W31" s="174" t="s">
        <v>328</v>
      </c>
      <c r="X31" s="171">
        <v>0</v>
      </c>
      <c r="Y31" s="172" t="s">
        <v>328</v>
      </c>
      <c r="Z31" s="173" t="s">
        <v>330</v>
      </c>
      <c r="AA31" s="174" t="s">
        <v>328</v>
      </c>
      <c r="AB31" s="171">
        <v>0</v>
      </c>
      <c r="AC31" s="172" t="s">
        <v>328</v>
      </c>
      <c r="AD31" s="173" t="s">
        <v>330</v>
      </c>
      <c r="AE31" s="174" t="s">
        <v>328</v>
      </c>
      <c r="AF31" s="171">
        <v>0</v>
      </c>
      <c r="AG31" s="172" t="s">
        <v>328</v>
      </c>
      <c r="AH31" s="173" t="s">
        <v>330</v>
      </c>
      <c r="AI31" s="174" t="s">
        <v>328</v>
      </c>
      <c r="AJ31" s="171">
        <v>1</v>
      </c>
      <c r="AK31" s="172">
        <v>3112.499999999981</v>
      </c>
      <c r="AL31" s="173">
        <v>5</v>
      </c>
      <c r="AM31" s="174">
        <v>-1</v>
      </c>
      <c r="AN31" s="171">
        <v>0</v>
      </c>
      <c r="AO31" s="172" t="s">
        <v>328</v>
      </c>
      <c r="AP31" s="173" t="s">
        <v>330</v>
      </c>
      <c r="AQ31" s="174" t="str">
        <f t="shared" si="0"/>
        <v> </v>
      </c>
    </row>
    <row r="32" spans="1:43" s="1" customFormat="1" ht="45" customHeight="1">
      <c r="A32" s="99">
        <v>25</v>
      </c>
      <c r="B32" s="100">
        <v>32</v>
      </c>
      <c r="C32" s="179" t="s">
        <v>362</v>
      </c>
      <c r="D32" s="32" t="s">
        <v>335</v>
      </c>
      <c r="E32" s="94" t="s">
        <v>248</v>
      </c>
      <c r="F32" s="94" t="s">
        <v>84</v>
      </c>
      <c r="G32" s="96">
        <v>5638.000000000026</v>
      </c>
      <c r="H32" s="96">
        <v>146.19999999999885</v>
      </c>
      <c r="I32" s="170">
        <v>1</v>
      </c>
      <c r="J32" s="170">
        <v>1</v>
      </c>
      <c r="K32" s="170">
        <v>1</v>
      </c>
      <c r="L32" s="96">
        <v>5638.000000000026</v>
      </c>
      <c r="M32" s="97">
        <v>5784.200000000025</v>
      </c>
      <c r="N32" s="61">
        <v>25</v>
      </c>
      <c r="O32" s="98">
        <v>15</v>
      </c>
      <c r="P32" s="171">
        <v>0</v>
      </c>
      <c r="Q32" s="172" t="s">
        <v>328</v>
      </c>
      <c r="R32" s="173" t="s">
        <v>330</v>
      </c>
      <c r="S32" s="174" t="s">
        <v>328</v>
      </c>
      <c r="T32" s="171">
        <v>0</v>
      </c>
      <c r="U32" s="172" t="s">
        <v>328</v>
      </c>
      <c r="V32" s="173" t="s">
        <v>330</v>
      </c>
      <c r="W32" s="174" t="s">
        <v>328</v>
      </c>
      <c r="X32" s="171">
        <v>0</v>
      </c>
      <c r="Y32" s="172" t="s">
        <v>328</v>
      </c>
      <c r="Z32" s="173" t="s">
        <v>330</v>
      </c>
      <c r="AA32" s="174" t="s">
        <v>328</v>
      </c>
      <c r="AB32" s="171">
        <v>0</v>
      </c>
      <c r="AC32" s="172" t="s">
        <v>328</v>
      </c>
      <c r="AD32" s="173" t="s">
        <v>330</v>
      </c>
      <c r="AE32" s="174" t="s">
        <v>328</v>
      </c>
      <c r="AF32" s="171">
        <v>0</v>
      </c>
      <c r="AG32" s="172" t="s">
        <v>328</v>
      </c>
      <c r="AH32" s="173" t="s">
        <v>330</v>
      </c>
      <c r="AI32" s="174" t="s">
        <v>328</v>
      </c>
      <c r="AJ32" s="171">
        <v>0</v>
      </c>
      <c r="AK32" s="172" t="s">
        <v>328</v>
      </c>
      <c r="AL32" s="173" t="s">
        <v>330</v>
      </c>
      <c r="AM32" s="174" t="s">
        <v>328</v>
      </c>
      <c r="AN32" s="171">
        <v>0</v>
      </c>
      <c r="AO32" s="172" t="s">
        <v>328</v>
      </c>
      <c r="AP32" s="173" t="s">
        <v>330</v>
      </c>
      <c r="AQ32" s="174" t="str">
        <f t="shared" si="0"/>
        <v> </v>
      </c>
    </row>
    <row r="33" spans="1:43" s="1" customFormat="1" ht="45" customHeight="1">
      <c r="A33" s="99">
        <v>26</v>
      </c>
      <c r="B33" s="100">
        <v>25</v>
      </c>
      <c r="C33" s="179" t="s">
        <v>363</v>
      </c>
      <c r="D33" s="32" t="s">
        <v>364</v>
      </c>
      <c r="E33" s="94" t="s">
        <v>200</v>
      </c>
      <c r="F33" s="94" t="s">
        <v>180</v>
      </c>
      <c r="G33" s="96">
        <v>3429.899999999993</v>
      </c>
      <c r="H33" s="96">
        <v>2768.8999999999874</v>
      </c>
      <c r="I33" s="170">
        <v>1</v>
      </c>
      <c r="J33" s="170">
        <v>1</v>
      </c>
      <c r="K33" s="170">
        <v>1</v>
      </c>
      <c r="L33" s="96">
        <v>3429.899999999993</v>
      </c>
      <c r="M33" s="97">
        <v>6198.79999999998</v>
      </c>
      <c r="N33" s="61">
        <v>26</v>
      </c>
      <c r="O33" s="98">
        <v>13</v>
      </c>
      <c r="P33" s="171">
        <v>0</v>
      </c>
      <c r="Q33" s="172" t="s">
        <v>328</v>
      </c>
      <c r="R33" s="173" t="s">
        <v>330</v>
      </c>
      <c r="S33" s="174" t="s">
        <v>328</v>
      </c>
      <c r="T33" s="171">
        <v>0</v>
      </c>
      <c r="U33" s="172" t="s">
        <v>328</v>
      </c>
      <c r="V33" s="173" t="s">
        <v>330</v>
      </c>
      <c r="W33" s="174" t="s">
        <v>328</v>
      </c>
      <c r="X33" s="171">
        <v>0</v>
      </c>
      <c r="Y33" s="172" t="s">
        <v>328</v>
      </c>
      <c r="Z33" s="173" t="s">
        <v>330</v>
      </c>
      <c r="AA33" s="174" t="s">
        <v>328</v>
      </c>
      <c r="AB33" s="171">
        <v>0</v>
      </c>
      <c r="AC33" s="172" t="s">
        <v>328</v>
      </c>
      <c r="AD33" s="173" t="s">
        <v>330</v>
      </c>
      <c r="AE33" s="174" t="s">
        <v>328</v>
      </c>
      <c r="AF33" s="171">
        <v>0</v>
      </c>
      <c r="AG33" s="172" t="s">
        <v>328</v>
      </c>
      <c r="AH33" s="173" t="s">
        <v>330</v>
      </c>
      <c r="AI33" s="174" t="s">
        <v>328</v>
      </c>
      <c r="AJ33" s="171">
        <v>0</v>
      </c>
      <c r="AK33" s="172" t="s">
        <v>328</v>
      </c>
      <c r="AL33" s="173" t="s">
        <v>330</v>
      </c>
      <c r="AM33" s="174" t="s">
        <v>328</v>
      </c>
      <c r="AN33" s="171">
        <v>1</v>
      </c>
      <c r="AO33" s="172">
        <v>3429.899999999993</v>
      </c>
      <c r="AP33" s="173">
        <v>6</v>
      </c>
      <c r="AQ33" s="174">
        <f t="shared" si="0"/>
        <v>-1</v>
      </c>
    </row>
    <row r="34" spans="1:43" s="1" customFormat="1" ht="45" customHeight="1">
      <c r="A34" s="99">
        <v>27</v>
      </c>
      <c r="B34" s="100">
        <v>27</v>
      </c>
      <c r="C34" s="179" t="s">
        <v>365</v>
      </c>
      <c r="D34" s="32" t="s">
        <v>366</v>
      </c>
      <c r="E34" s="94" t="s">
        <v>210</v>
      </c>
      <c r="F34" s="94" t="s">
        <v>180</v>
      </c>
      <c r="G34" s="96">
        <v>6471.600000000007</v>
      </c>
      <c r="H34" s="96">
        <v>378.60000000000593</v>
      </c>
      <c r="I34" s="170">
        <v>1</v>
      </c>
      <c r="J34" s="170">
        <v>1</v>
      </c>
      <c r="K34" s="170">
        <v>1</v>
      </c>
      <c r="L34" s="96">
        <v>6471.600000000007</v>
      </c>
      <c r="M34" s="97">
        <v>6850.200000000013</v>
      </c>
      <c r="N34" s="61">
        <v>27</v>
      </c>
      <c r="O34" s="98">
        <v>11</v>
      </c>
      <c r="P34" s="171">
        <v>0</v>
      </c>
      <c r="Q34" s="172" t="s">
        <v>328</v>
      </c>
      <c r="R34" s="173" t="s">
        <v>330</v>
      </c>
      <c r="S34" s="174" t="s">
        <v>328</v>
      </c>
      <c r="T34" s="171">
        <v>0</v>
      </c>
      <c r="U34" s="172" t="s">
        <v>328</v>
      </c>
      <c r="V34" s="173" t="s">
        <v>330</v>
      </c>
      <c r="W34" s="174" t="s">
        <v>328</v>
      </c>
      <c r="X34" s="171">
        <v>0</v>
      </c>
      <c r="Y34" s="172" t="s">
        <v>328</v>
      </c>
      <c r="Z34" s="173" t="s">
        <v>330</v>
      </c>
      <c r="AA34" s="174" t="s">
        <v>328</v>
      </c>
      <c r="AB34" s="171">
        <v>0</v>
      </c>
      <c r="AC34" s="172" t="s">
        <v>328</v>
      </c>
      <c r="AD34" s="173" t="s">
        <v>330</v>
      </c>
      <c r="AE34" s="174" t="s">
        <v>328</v>
      </c>
      <c r="AF34" s="171">
        <v>0</v>
      </c>
      <c r="AG34" s="172" t="s">
        <v>328</v>
      </c>
      <c r="AH34" s="173" t="s">
        <v>330</v>
      </c>
      <c r="AI34" s="174" t="s">
        <v>328</v>
      </c>
      <c r="AJ34" s="171">
        <v>0</v>
      </c>
      <c r="AK34" s="172" t="s">
        <v>328</v>
      </c>
      <c r="AL34" s="173" t="s">
        <v>330</v>
      </c>
      <c r="AM34" s="174" t="s">
        <v>328</v>
      </c>
      <c r="AN34" s="171">
        <v>1</v>
      </c>
      <c r="AO34" s="172">
        <v>6471.600000000007</v>
      </c>
      <c r="AP34" s="173">
        <v>7</v>
      </c>
      <c r="AQ34" s="174">
        <f t="shared" si="0"/>
        <v>-2</v>
      </c>
    </row>
    <row r="35" spans="1:43" s="1" customFormat="1" ht="45" customHeight="1">
      <c r="A35" s="99">
        <v>28</v>
      </c>
      <c r="B35" s="100">
        <v>29</v>
      </c>
      <c r="C35" s="179" t="s">
        <v>367</v>
      </c>
      <c r="D35" s="32" t="s">
        <v>335</v>
      </c>
      <c r="E35" s="94" t="s">
        <v>245</v>
      </c>
      <c r="F35" s="94" t="s">
        <v>129</v>
      </c>
      <c r="G35" s="96">
        <v>19986</v>
      </c>
      <c r="H35" s="96">
        <v>311.7</v>
      </c>
      <c r="I35" s="170">
        <v>1</v>
      </c>
      <c r="J35" s="170">
        <v>1</v>
      </c>
      <c r="K35" s="170">
        <v>1</v>
      </c>
      <c r="L35" s="96">
        <v>19986</v>
      </c>
      <c r="M35" s="97">
        <v>20297.7</v>
      </c>
      <c r="N35" s="61">
        <v>28</v>
      </c>
      <c r="O35" s="98">
        <v>9</v>
      </c>
      <c r="P35" s="171">
        <v>0</v>
      </c>
      <c r="Q35" s="172" t="s">
        <v>328</v>
      </c>
      <c r="R35" s="173" t="s">
        <v>330</v>
      </c>
      <c r="S35" s="174" t="s">
        <v>328</v>
      </c>
      <c r="T35" s="171">
        <v>0</v>
      </c>
      <c r="U35" s="172" t="s">
        <v>328</v>
      </c>
      <c r="V35" s="173" t="s">
        <v>330</v>
      </c>
      <c r="W35" s="174" t="s">
        <v>328</v>
      </c>
      <c r="X35" s="171">
        <v>0</v>
      </c>
      <c r="Y35" s="172" t="s">
        <v>328</v>
      </c>
      <c r="Z35" s="173" t="s">
        <v>330</v>
      </c>
      <c r="AA35" s="174" t="s">
        <v>328</v>
      </c>
      <c r="AB35" s="171">
        <v>1</v>
      </c>
      <c r="AC35" s="172">
        <v>19986</v>
      </c>
      <c r="AD35" s="173">
        <v>8</v>
      </c>
      <c r="AE35" s="174">
        <v>-2</v>
      </c>
      <c r="AF35" s="171">
        <v>0</v>
      </c>
      <c r="AG35" s="172" t="s">
        <v>328</v>
      </c>
      <c r="AH35" s="173" t="s">
        <v>330</v>
      </c>
      <c r="AI35" s="174" t="s">
        <v>328</v>
      </c>
      <c r="AJ35" s="171">
        <v>0</v>
      </c>
      <c r="AK35" s="172" t="s">
        <v>328</v>
      </c>
      <c r="AL35" s="173" t="s">
        <v>330</v>
      </c>
      <c r="AM35" s="174" t="s">
        <v>328</v>
      </c>
      <c r="AN35" s="171">
        <v>0</v>
      </c>
      <c r="AO35" s="172" t="s">
        <v>328</v>
      </c>
      <c r="AP35" s="173" t="s">
        <v>330</v>
      </c>
      <c r="AQ35" s="174" t="str">
        <f t="shared" si="0"/>
        <v> </v>
      </c>
    </row>
    <row r="36" spans="1:43" s="1" customFormat="1" ht="45" customHeight="1">
      <c r="A36" s="99">
        <v>29</v>
      </c>
      <c r="B36" s="100">
        <v>17</v>
      </c>
      <c r="C36" s="179" t="s">
        <v>368</v>
      </c>
      <c r="D36" s="32" t="s">
        <v>335</v>
      </c>
      <c r="E36" s="94" t="s">
        <v>176</v>
      </c>
      <c r="F36" s="94" t="s">
        <v>152</v>
      </c>
      <c r="G36" s="96">
        <v>19336</v>
      </c>
      <c r="H36" s="96">
        <v>1090.099999999993</v>
      </c>
      <c r="I36" s="170">
        <v>1</v>
      </c>
      <c r="J36" s="170">
        <v>1</v>
      </c>
      <c r="K36" s="170">
        <v>1</v>
      </c>
      <c r="L36" s="96">
        <v>19336</v>
      </c>
      <c r="M36" s="97">
        <v>20426.1</v>
      </c>
      <c r="N36" s="61">
        <v>29</v>
      </c>
      <c r="O36" s="98">
        <v>7</v>
      </c>
      <c r="P36" s="171">
        <v>0</v>
      </c>
      <c r="Q36" s="172" t="s">
        <v>328</v>
      </c>
      <c r="R36" s="173" t="s">
        <v>330</v>
      </c>
      <c r="S36" s="174" t="s">
        <v>328</v>
      </c>
      <c r="T36" s="171">
        <v>0</v>
      </c>
      <c r="U36" s="172" t="s">
        <v>328</v>
      </c>
      <c r="V36" s="173" t="s">
        <v>330</v>
      </c>
      <c r="W36" s="174" t="s">
        <v>328</v>
      </c>
      <c r="X36" s="171">
        <v>0</v>
      </c>
      <c r="Y36" s="172" t="s">
        <v>328</v>
      </c>
      <c r="Z36" s="173" t="s">
        <v>330</v>
      </c>
      <c r="AA36" s="174" t="s">
        <v>328</v>
      </c>
      <c r="AB36" s="171">
        <v>0</v>
      </c>
      <c r="AC36" s="172" t="s">
        <v>328</v>
      </c>
      <c r="AD36" s="173" t="s">
        <v>330</v>
      </c>
      <c r="AE36" s="174" t="s">
        <v>328</v>
      </c>
      <c r="AF36" s="171">
        <v>0</v>
      </c>
      <c r="AG36" s="172" t="s">
        <v>328</v>
      </c>
      <c r="AH36" s="173" t="s">
        <v>330</v>
      </c>
      <c r="AI36" s="174" t="s">
        <v>328</v>
      </c>
      <c r="AJ36" s="171">
        <v>1</v>
      </c>
      <c r="AK36" s="172">
        <v>19336</v>
      </c>
      <c r="AL36" s="173">
        <v>6</v>
      </c>
      <c r="AM36" s="174">
        <v>-1</v>
      </c>
      <c r="AN36" s="171">
        <v>0</v>
      </c>
      <c r="AO36" s="172" t="s">
        <v>328</v>
      </c>
      <c r="AP36" s="173" t="s">
        <v>330</v>
      </c>
      <c r="AQ36" s="174" t="str">
        <f t="shared" si="0"/>
        <v> </v>
      </c>
    </row>
    <row r="37" spans="1:43" s="1" customFormat="1" ht="45" customHeight="1">
      <c r="A37" s="99">
        <v>30</v>
      </c>
      <c r="B37" s="100">
        <v>21</v>
      </c>
      <c r="C37" s="179" t="s">
        <v>369</v>
      </c>
      <c r="D37" s="32" t="s">
        <v>335</v>
      </c>
      <c r="E37" s="94" t="s">
        <v>194</v>
      </c>
      <c r="F37" s="94" t="s">
        <v>84</v>
      </c>
      <c r="G37" s="96">
        <v>20965.2</v>
      </c>
      <c r="H37" s="96">
        <v>1934.7</v>
      </c>
      <c r="I37" s="170">
        <v>1</v>
      </c>
      <c r="J37" s="170">
        <v>1</v>
      </c>
      <c r="K37" s="170">
        <v>1</v>
      </c>
      <c r="L37" s="96">
        <v>20965.2</v>
      </c>
      <c r="M37" s="97">
        <v>22899.9</v>
      </c>
      <c r="N37" s="61">
        <v>30</v>
      </c>
      <c r="O37" s="98">
        <v>5</v>
      </c>
      <c r="P37" s="171">
        <v>0</v>
      </c>
      <c r="Q37" s="172" t="s">
        <v>328</v>
      </c>
      <c r="R37" s="173" t="s">
        <v>330</v>
      </c>
      <c r="S37" s="174" t="s">
        <v>328</v>
      </c>
      <c r="T37" s="171">
        <v>0</v>
      </c>
      <c r="U37" s="172" t="s">
        <v>328</v>
      </c>
      <c r="V37" s="173" t="s">
        <v>330</v>
      </c>
      <c r="W37" s="174" t="s">
        <v>328</v>
      </c>
      <c r="X37" s="171">
        <v>0</v>
      </c>
      <c r="Y37" s="172" t="s">
        <v>328</v>
      </c>
      <c r="Z37" s="173" t="s">
        <v>330</v>
      </c>
      <c r="AA37" s="174" t="s">
        <v>328</v>
      </c>
      <c r="AB37" s="171">
        <v>0</v>
      </c>
      <c r="AC37" s="172" t="s">
        <v>328</v>
      </c>
      <c r="AD37" s="173" t="s">
        <v>330</v>
      </c>
      <c r="AE37" s="174" t="s">
        <v>328</v>
      </c>
      <c r="AF37" s="171">
        <v>0</v>
      </c>
      <c r="AG37" s="172" t="s">
        <v>328</v>
      </c>
      <c r="AH37" s="173" t="s">
        <v>330</v>
      </c>
      <c r="AI37" s="174" t="s">
        <v>328</v>
      </c>
      <c r="AJ37" s="171">
        <v>0</v>
      </c>
      <c r="AK37" s="172" t="s">
        <v>328</v>
      </c>
      <c r="AL37" s="173" t="s">
        <v>330</v>
      </c>
      <c r="AM37" s="174" t="s">
        <v>328</v>
      </c>
      <c r="AN37" s="171">
        <v>0</v>
      </c>
      <c r="AO37" s="172" t="s">
        <v>328</v>
      </c>
      <c r="AP37" s="173" t="s">
        <v>330</v>
      </c>
      <c r="AQ37" s="174" t="str">
        <f t="shared" si="0"/>
        <v> </v>
      </c>
    </row>
    <row r="38" spans="1:43" s="1" customFormat="1" ht="45" customHeight="1">
      <c r="A38" s="99">
        <v>31</v>
      </c>
      <c r="B38" s="100">
        <v>30</v>
      </c>
      <c r="C38" s="179" t="s">
        <v>370</v>
      </c>
      <c r="D38" s="32" t="s">
        <v>371</v>
      </c>
      <c r="E38" s="94" t="s">
        <v>125</v>
      </c>
      <c r="F38" s="94" t="s">
        <v>217</v>
      </c>
      <c r="G38" s="96" t="s">
        <v>261</v>
      </c>
      <c r="H38" s="96" t="s">
        <v>262</v>
      </c>
      <c r="I38" s="170">
        <v>1</v>
      </c>
      <c r="J38" s="170">
        <v>0</v>
      </c>
      <c r="K38" s="170">
        <v>0</v>
      </c>
      <c r="L38" s="96" t="s">
        <v>261</v>
      </c>
      <c r="M38" s="97" t="s">
        <v>261</v>
      </c>
      <c r="N38" s="61" t="s">
        <v>331</v>
      </c>
      <c r="O38" s="98">
        <v>0</v>
      </c>
      <c r="P38" s="171">
        <v>0</v>
      </c>
      <c r="Q38" s="172" t="s">
        <v>328</v>
      </c>
      <c r="R38" s="173" t="s">
        <v>330</v>
      </c>
      <c r="S38" s="174" t="s">
        <v>328</v>
      </c>
      <c r="T38" s="171">
        <v>0</v>
      </c>
      <c r="U38" s="172" t="s">
        <v>328</v>
      </c>
      <c r="V38" s="173" t="s">
        <v>330</v>
      </c>
      <c r="W38" s="174" t="s">
        <v>328</v>
      </c>
      <c r="X38" s="171">
        <v>0</v>
      </c>
      <c r="Y38" s="172" t="s">
        <v>328</v>
      </c>
      <c r="Z38" s="173" t="s">
        <v>330</v>
      </c>
      <c r="AA38" s="174" t="s">
        <v>328</v>
      </c>
      <c r="AB38" s="171">
        <v>0</v>
      </c>
      <c r="AC38" s="172" t="s">
        <v>328</v>
      </c>
      <c r="AD38" s="173" t="s">
        <v>330</v>
      </c>
      <c r="AE38" s="174" t="s">
        <v>328</v>
      </c>
      <c r="AF38" s="171">
        <v>0</v>
      </c>
      <c r="AG38" s="172" t="s">
        <v>328</v>
      </c>
      <c r="AH38" s="173" t="s">
        <v>330</v>
      </c>
      <c r="AI38" s="174" t="s">
        <v>328</v>
      </c>
      <c r="AJ38" s="171">
        <v>0</v>
      </c>
      <c r="AK38" s="172" t="s">
        <v>328</v>
      </c>
      <c r="AL38" s="173" t="s">
        <v>330</v>
      </c>
      <c r="AM38" s="174" t="s">
        <v>328</v>
      </c>
      <c r="AN38" s="171">
        <v>0</v>
      </c>
      <c r="AO38" s="172" t="s">
        <v>328</v>
      </c>
      <c r="AP38" s="173" t="s">
        <v>330</v>
      </c>
      <c r="AQ38" s="174" t="str">
        <f t="shared" si="0"/>
        <v> </v>
      </c>
    </row>
    <row r="39" spans="1:43" s="1" customFormat="1" ht="45" customHeight="1">
      <c r="A39" s="99">
        <v>32</v>
      </c>
      <c r="B39" s="100">
        <v>33</v>
      </c>
      <c r="C39" s="179" t="s">
        <v>372</v>
      </c>
      <c r="D39" s="32" t="s">
        <v>335</v>
      </c>
      <c r="E39" s="94" t="s">
        <v>252</v>
      </c>
      <c r="F39" s="94" t="s">
        <v>129</v>
      </c>
      <c r="G39" s="96" t="s">
        <v>261</v>
      </c>
      <c r="H39" s="96" t="s">
        <v>262</v>
      </c>
      <c r="I39" s="170">
        <v>1</v>
      </c>
      <c r="J39" s="170">
        <v>0</v>
      </c>
      <c r="K39" s="170">
        <v>0</v>
      </c>
      <c r="L39" s="96" t="s">
        <v>261</v>
      </c>
      <c r="M39" s="97" t="s">
        <v>261</v>
      </c>
      <c r="N39" s="61" t="s">
        <v>331</v>
      </c>
      <c r="O39" s="98">
        <v>0</v>
      </c>
      <c r="P39" s="171">
        <v>0</v>
      </c>
      <c r="Q39" s="172" t="s">
        <v>328</v>
      </c>
      <c r="R39" s="173" t="s">
        <v>330</v>
      </c>
      <c r="S39" s="174" t="s">
        <v>328</v>
      </c>
      <c r="T39" s="171">
        <v>0</v>
      </c>
      <c r="U39" s="172" t="s">
        <v>328</v>
      </c>
      <c r="V39" s="173" t="s">
        <v>330</v>
      </c>
      <c r="W39" s="174" t="s">
        <v>328</v>
      </c>
      <c r="X39" s="171">
        <v>0</v>
      </c>
      <c r="Y39" s="172" t="s">
        <v>328</v>
      </c>
      <c r="Z39" s="173" t="s">
        <v>330</v>
      </c>
      <c r="AA39" s="174" t="s">
        <v>328</v>
      </c>
      <c r="AB39" s="171">
        <v>0</v>
      </c>
      <c r="AC39" s="172" t="s">
        <v>328</v>
      </c>
      <c r="AD39" s="173" t="s">
        <v>330</v>
      </c>
      <c r="AE39" s="174" t="s">
        <v>328</v>
      </c>
      <c r="AF39" s="171">
        <v>0</v>
      </c>
      <c r="AG39" s="172" t="s">
        <v>328</v>
      </c>
      <c r="AH39" s="173" t="s">
        <v>330</v>
      </c>
      <c r="AI39" s="174" t="s">
        <v>328</v>
      </c>
      <c r="AJ39" s="171">
        <v>0</v>
      </c>
      <c r="AK39" s="172" t="s">
        <v>328</v>
      </c>
      <c r="AL39" s="173" t="s">
        <v>330</v>
      </c>
      <c r="AM39" s="174" t="s">
        <v>328</v>
      </c>
      <c r="AN39" s="171">
        <v>0</v>
      </c>
      <c r="AO39" s="172" t="s">
        <v>328</v>
      </c>
      <c r="AP39" s="173" t="s">
        <v>330</v>
      </c>
      <c r="AQ39" s="174" t="str">
        <f t="shared" si="0"/>
        <v> </v>
      </c>
    </row>
    <row r="40" spans="1:43" s="1" customFormat="1" ht="45" customHeight="1" hidden="1">
      <c r="A40" s="99">
        <v>33</v>
      </c>
      <c r="B40" s="100">
        <v>0</v>
      </c>
      <c r="C40" s="179" t="e">
        <v>#VALUE!</v>
      </c>
      <c r="D40" s="32" t="s">
        <v>373</v>
      </c>
      <c r="E40" s="94">
        <v>0</v>
      </c>
      <c r="F40" s="94">
        <v>0</v>
      </c>
      <c r="G40" s="96" t="e">
        <v>#VALUE!</v>
      </c>
      <c r="H40" s="96" t="e">
        <v>#VALUE!</v>
      </c>
      <c r="I40" s="170">
        <v>0</v>
      </c>
      <c r="J40" s="170">
        <v>0</v>
      </c>
      <c r="K40" s="170">
        <v>0</v>
      </c>
      <c r="L40" s="96" t="s">
        <v>262</v>
      </c>
      <c r="M40" s="97" t="s">
        <v>262</v>
      </c>
      <c r="N40" s="61" t="s">
        <v>331</v>
      </c>
      <c r="O40" s="98">
        <v>0</v>
      </c>
      <c r="P40" s="171">
        <v>0</v>
      </c>
      <c r="Q40" s="172" t="s">
        <v>328</v>
      </c>
      <c r="R40" s="173" t="s">
        <v>330</v>
      </c>
      <c r="S40" s="174" t="s">
        <v>328</v>
      </c>
      <c r="T40" s="171">
        <v>0</v>
      </c>
      <c r="U40" s="172" t="s">
        <v>328</v>
      </c>
      <c r="V40" s="173" t="s">
        <v>330</v>
      </c>
      <c r="W40" s="174" t="s">
        <v>328</v>
      </c>
      <c r="X40" s="171">
        <v>0</v>
      </c>
      <c r="Y40" s="172" t="s">
        <v>328</v>
      </c>
      <c r="Z40" s="173" t="s">
        <v>330</v>
      </c>
      <c r="AA40" s="174" t="s">
        <v>328</v>
      </c>
      <c r="AB40" s="171">
        <v>0</v>
      </c>
      <c r="AC40" s="172" t="s">
        <v>328</v>
      </c>
      <c r="AD40" s="173" t="s">
        <v>330</v>
      </c>
      <c r="AE40" s="174" t="s">
        <v>328</v>
      </c>
      <c r="AF40" s="171">
        <v>0</v>
      </c>
      <c r="AG40" s="172" t="s">
        <v>328</v>
      </c>
      <c r="AH40" s="173" t="s">
        <v>330</v>
      </c>
      <c r="AI40" s="174" t="s">
        <v>328</v>
      </c>
      <c r="AJ40" s="171">
        <v>0</v>
      </c>
      <c r="AK40" s="172" t="s">
        <v>328</v>
      </c>
      <c r="AL40" s="173" t="s">
        <v>330</v>
      </c>
      <c r="AM40" s="174" t="s">
        <v>328</v>
      </c>
      <c r="AN40" s="171">
        <v>0</v>
      </c>
      <c r="AO40" s="172" t="s">
        <v>328</v>
      </c>
      <c r="AP40" s="173" t="s">
        <v>330</v>
      </c>
      <c r="AQ40" s="174" t="str">
        <f aca="true" t="shared" si="1" ref="AQ40:AQ67">IF(TYPE(AP40)=1,ROUND($Q$68-(($Q$68-1)*(SQRT(AP40)-1)/(SQRT($R$68)-1)),0)," ")</f>
        <v> </v>
      </c>
    </row>
    <row r="41" spans="1:43" s="1" customFormat="1" ht="45" customHeight="1" hidden="1">
      <c r="A41" s="99">
        <v>34</v>
      </c>
      <c r="B41" s="100">
        <v>0</v>
      </c>
      <c r="C41" s="179" t="e">
        <v>#VALUE!</v>
      </c>
      <c r="D41" s="32" t="s">
        <v>373</v>
      </c>
      <c r="E41" s="94">
        <v>0</v>
      </c>
      <c r="F41" s="94">
        <v>0</v>
      </c>
      <c r="G41" s="96" t="e">
        <v>#VALUE!</v>
      </c>
      <c r="H41" s="96" t="e">
        <v>#VALUE!</v>
      </c>
      <c r="I41" s="170">
        <v>0</v>
      </c>
      <c r="J41" s="170">
        <v>0</v>
      </c>
      <c r="K41" s="170">
        <v>0</v>
      </c>
      <c r="L41" s="96" t="s">
        <v>262</v>
      </c>
      <c r="M41" s="97" t="s">
        <v>262</v>
      </c>
      <c r="N41" s="61" t="s">
        <v>331</v>
      </c>
      <c r="O41" s="98">
        <v>0</v>
      </c>
      <c r="P41" s="171">
        <v>0</v>
      </c>
      <c r="Q41" s="172" t="s">
        <v>328</v>
      </c>
      <c r="R41" s="173" t="s">
        <v>330</v>
      </c>
      <c r="S41" s="174" t="s">
        <v>328</v>
      </c>
      <c r="T41" s="171">
        <v>0</v>
      </c>
      <c r="U41" s="172" t="s">
        <v>328</v>
      </c>
      <c r="V41" s="173" t="s">
        <v>330</v>
      </c>
      <c r="W41" s="174" t="s">
        <v>328</v>
      </c>
      <c r="X41" s="171">
        <v>0</v>
      </c>
      <c r="Y41" s="172" t="s">
        <v>328</v>
      </c>
      <c r="Z41" s="173" t="s">
        <v>330</v>
      </c>
      <c r="AA41" s="174" t="s">
        <v>328</v>
      </c>
      <c r="AB41" s="171">
        <v>0</v>
      </c>
      <c r="AC41" s="172" t="s">
        <v>328</v>
      </c>
      <c r="AD41" s="173" t="s">
        <v>330</v>
      </c>
      <c r="AE41" s="174" t="s">
        <v>328</v>
      </c>
      <c r="AF41" s="171">
        <v>0</v>
      </c>
      <c r="AG41" s="172" t="s">
        <v>328</v>
      </c>
      <c r="AH41" s="173" t="s">
        <v>330</v>
      </c>
      <c r="AI41" s="174" t="s">
        <v>328</v>
      </c>
      <c r="AJ41" s="171">
        <v>0</v>
      </c>
      <c r="AK41" s="172" t="s">
        <v>328</v>
      </c>
      <c r="AL41" s="173" t="s">
        <v>330</v>
      </c>
      <c r="AM41" s="174" t="s">
        <v>328</v>
      </c>
      <c r="AN41" s="171">
        <v>0</v>
      </c>
      <c r="AO41" s="172" t="s">
        <v>328</v>
      </c>
      <c r="AP41" s="173" t="s">
        <v>330</v>
      </c>
      <c r="AQ41" s="174" t="str">
        <f t="shared" si="1"/>
        <v> </v>
      </c>
    </row>
    <row r="42" spans="1:43" s="1" customFormat="1" ht="45" customHeight="1" hidden="1">
      <c r="A42" s="99">
        <v>35</v>
      </c>
      <c r="B42" s="100">
        <v>0</v>
      </c>
      <c r="C42" s="179" t="e">
        <v>#VALUE!</v>
      </c>
      <c r="D42" s="32" t="s">
        <v>373</v>
      </c>
      <c r="E42" s="94">
        <v>0</v>
      </c>
      <c r="F42" s="94">
        <v>0</v>
      </c>
      <c r="G42" s="96" t="e">
        <v>#VALUE!</v>
      </c>
      <c r="H42" s="96" t="e">
        <v>#VALUE!</v>
      </c>
      <c r="I42" s="170">
        <v>0</v>
      </c>
      <c r="J42" s="170">
        <v>0</v>
      </c>
      <c r="K42" s="170">
        <v>0</v>
      </c>
      <c r="L42" s="96" t="s">
        <v>262</v>
      </c>
      <c r="M42" s="97" t="s">
        <v>262</v>
      </c>
      <c r="N42" s="61" t="s">
        <v>331</v>
      </c>
      <c r="O42" s="98">
        <v>0</v>
      </c>
      <c r="P42" s="171">
        <v>0</v>
      </c>
      <c r="Q42" s="172" t="s">
        <v>328</v>
      </c>
      <c r="R42" s="173" t="s">
        <v>330</v>
      </c>
      <c r="S42" s="174" t="s">
        <v>328</v>
      </c>
      <c r="T42" s="171">
        <v>0</v>
      </c>
      <c r="U42" s="172" t="s">
        <v>328</v>
      </c>
      <c r="V42" s="173" t="s">
        <v>330</v>
      </c>
      <c r="W42" s="174" t="s">
        <v>328</v>
      </c>
      <c r="X42" s="171">
        <v>0</v>
      </c>
      <c r="Y42" s="172" t="s">
        <v>328</v>
      </c>
      <c r="Z42" s="173" t="s">
        <v>330</v>
      </c>
      <c r="AA42" s="174" t="s">
        <v>328</v>
      </c>
      <c r="AB42" s="171">
        <v>0</v>
      </c>
      <c r="AC42" s="172" t="s">
        <v>328</v>
      </c>
      <c r="AD42" s="173" t="s">
        <v>330</v>
      </c>
      <c r="AE42" s="174" t="s">
        <v>328</v>
      </c>
      <c r="AF42" s="171">
        <v>0</v>
      </c>
      <c r="AG42" s="172" t="s">
        <v>328</v>
      </c>
      <c r="AH42" s="173" t="s">
        <v>330</v>
      </c>
      <c r="AI42" s="174" t="s">
        <v>328</v>
      </c>
      <c r="AJ42" s="171">
        <v>0</v>
      </c>
      <c r="AK42" s="172" t="s">
        <v>328</v>
      </c>
      <c r="AL42" s="173" t="s">
        <v>330</v>
      </c>
      <c r="AM42" s="174" t="s">
        <v>328</v>
      </c>
      <c r="AN42" s="171">
        <v>0</v>
      </c>
      <c r="AO42" s="172" t="s">
        <v>328</v>
      </c>
      <c r="AP42" s="173" t="s">
        <v>330</v>
      </c>
      <c r="AQ42" s="174" t="str">
        <f t="shared" si="1"/>
        <v> </v>
      </c>
    </row>
    <row r="43" spans="1:43" s="1" customFormat="1" ht="45" customHeight="1" hidden="1">
      <c r="A43" s="99">
        <v>36</v>
      </c>
      <c r="B43" s="100">
        <v>0</v>
      </c>
      <c r="C43" s="179" t="e">
        <v>#VALUE!</v>
      </c>
      <c r="D43" s="32" t="s">
        <v>373</v>
      </c>
      <c r="E43" s="94">
        <v>0</v>
      </c>
      <c r="F43" s="94">
        <v>0</v>
      </c>
      <c r="G43" s="96" t="e">
        <v>#VALUE!</v>
      </c>
      <c r="H43" s="96" t="e">
        <v>#VALUE!</v>
      </c>
      <c r="I43" s="170">
        <v>0</v>
      </c>
      <c r="J43" s="170">
        <v>0</v>
      </c>
      <c r="K43" s="170">
        <v>0</v>
      </c>
      <c r="L43" s="96" t="s">
        <v>262</v>
      </c>
      <c r="M43" s="97" t="s">
        <v>262</v>
      </c>
      <c r="N43" s="61" t="s">
        <v>331</v>
      </c>
      <c r="O43" s="98">
        <v>0</v>
      </c>
      <c r="P43" s="171">
        <v>0</v>
      </c>
      <c r="Q43" s="172" t="s">
        <v>328</v>
      </c>
      <c r="R43" s="173" t="s">
        <v>330</v>
      </c>
      <c r="S43" s="174" t="s">
        <v>328</v>
      </c>
      <c r="T43" s="171">
        <v>0</v>
      </c>
      <c r="U43" s="172" t="s">
        <v>328</v>
      </c>
      <c r="V43" s="173" t="s">
        <v>330</v>
      </c>
      <c r="W43" s="174" t="s">
        <v>328</v>
      </c>
      <c r="X43" s="171">
        <v>0</v>
      </c>
      <c r="Y43" s="172" t="s">
        <v>328</v>
      </c>
      <c r="Z43" s="173" t="s">
        <v>330</v>
      </c>
      <c r="AA43" s="174" t="s">
        <v>328</v>
      </c>
      <c r="AB43" s="171">
        <v>0</v>
      </c>
      <c r="AC43" s="172" t="s">
        <v>328</v>
      </c>
      <c r="AD43" s="173" t="s">
        <v>330</v>
      </c>
      <c r="AE43" s="174" t="s">
        <v>328</v>
      </c>
      <c r="AF43" s="171">
        <v>0</v>
      </c>
      <c r="AG43" s="172" t="s">
        <v>328</v>
      </c>
      <c r="AH43" s="173" t="s">
        <v>330</v>
      </c>
      <c r="AI43" s="174" t="s">
        <v>328</v>
      </c>
      <c r="AJ43" s="171">
        <v>0</v>
      </c>
      <c r="AK43" s="172" t="s">
        <v>328</v>
      </c>
      <c r="AL43" s="173" t="s">
        <v>330</v>
      </c>
      <c r="AM43" s="174" t="s">
        <v>328</v>
      </c>
      <c r="AN43" s="171">
        <v>0</v>
      </c>
      <c r="AO43" s="172" t="s">
        <v>328</v>
      </c>
      <c r="AP43" s="173" t="s">
        <v>330</v>
      </c>
      <c r="AQ43" s="174" t="str">
        <f t="shared" si="1"/>
        <v> </v>
      </c>
    </row>
    <row r="44" spans="1:43" s="1" customFormat="1" ht="45" customHeight="1" hidden="1">
      <c r="A44" s="99">
        <v>37</v>
      </c>
      <c r="B44" s="100">
        <v>0</v>
      </c>
      <c r="C44" s="179" t="e">
        <v>#VALUE!</v>
      </c>
      <c r="D44" s="32" t="s">
        <v>373</v>
      </c>
      <c r="E44" s="94">
        <v>0</v>
      </c>
      <c r="F44" s="94">
        <v>0</v>
      </c>
      <c r="G44" s="96" t="e">
        <v>#VALUE!</v>
      </c>
      <c r="H44" s="96" t="e">
        <v>#VALUE!</v>
      </c>
      <c r="I44" s="170">
        <v>0</v>
      </c>
      <c r="J44" s="170">
        <v>0</v>
      </c>
      <c r="K44" s="170">
        <v>0</v>
      </c>
      <c r="L44" s="96" t="s">
        <v>262</v>
      </c>
      <c r="M44" s="97" t="s">
        <v>262</v>
      </c>
      <c r="N44" s="61" t="s">
        <v>331</v>
      </c>
      <c r="O44" s="98">
        <v>0</v>
      </c>
      <c r="P44" s="171">
        <v>0</v>
      </c>
      <c r="Q44" s="172" t="s">
        <v>328</v>
      </c>
      <c r="R44" s="173" t="s">
        <v>330</v>
      </c>
      <c r="S44" s="174" t="s">
        <v>328</v>
      </c>
      <c r="T44" s="171">
        <v>0</v>
      </c>
      <c r="U44" s="172" t="s">
        <v>328</v>
      </c>
      <c r="V44" s="173" t="s">
        <v>330</v>
      </c>
      <c r="W44" s="174" t="s">
        <v>328</v>
      </c>
      <c r="X44" s="171">
        <v>0</v>
      </c>
      <c r="Y44" s="172" t="s">
        <v>328</v>
      </c>
      <c r="Z44" s="173" t="s">
        <v>330</v>
      </c>
      <c r="AA44" s="174" t="s">
        <v>328</v>
      </c>
      <c r="AB44" s="171">
        <v>0</v>
      </c>
      <c r="AC44" s="172" t="s">
        <v>328</v>
      </c>
      <c r="AD44" s="173" t="s">
        <v>330</v>
      </c>
      <c r="AE44" s="174" t="s">
        <v>328</v>
      </c>
      <c r="AF44" s="171">
        <v>0</v>
      </c>
      <c r="AG44" s="172" t="s">
        <v>328</v>
      </c>
      <c r="AH44" s="173" t="s">
        <v>330</v>
      </c>
      <c r="AI44" s="174" t="s">
        <v>328</v>
      </c>
      <c r="AJ44" s="171">
        <v>0</v>
      </c>
      <c r="AK44" s="172" t="s">
        <v>328</v>
      </c>
      <c r="AL44" s="173" t="s">
        <v>330</v>
      </c>
      <c r="AM44" s="174" t="s">
        <v>328</v>
      </c>
      <c r="AN44" s="171">
        <v>0</v>
      </c>
      <c r="AO44" s="172" t="s">
        <v>328</v>
      </c>
      <c r="AP44" s="173" t="s">
        <v>330</v>
      </c>
      <c r="AQ44" s="174" t="str">
        <f t="shared" si="1"/>
        <v> </v>
      </c>
    </row>
    <row r="45" spans="1:43" s="1" customFormat="1" ht="45" customHeight="1" hidden="1">
      <c r="A45" s="99">
        <v>38</v>
      </c>
      <c r="B45" s="100">
        <v>0</v>
      </c>
      <c r="C45" s="179" t="e">
        <v>#VALUE!</v>
      </c>
      <c r="D45" s="32" t="s">
        <v>373</v>
      </c>
      <c r="E45" s="94">
        <v>0</v>
      </c>
      <c r="F45" s="94">
        <v>0</v>
      </c>
      <c r="G45" s="96" t="e">
        <v>#VALUE!</v>
      </c>
      <c r="H45" s="96" t="e">
        <v>#VALUE!</v>
      </c>
      <c r="I45" s="170">
        <v>0</v>
      </c>
      <c r="J45" s="170">
        <v>0</v>
      </c>
      <c r="K45" s="170">
        <v>0</v>
      </c>
      <c r="L45" s="96" t="s">
        <v>262</v>
      </c>
      <c r="M45" s="97" t="s">
        <v>262</v>
      </c>
      <c r="N45" s="61" t="s">
        <v>331</v>
      </c>
      <c r="O45" s="98">
        <v>0</v>
      </c>
      <c r="P45" s="171">
        <v>0</v>
      </c>
      <c r="Q45" s="172" t="s">
        <v>328</v>
      </c>
      <c r="R45" s="173" t="s">
        <v>330</v>
      </c>
      <c r="S45" s="174" t="s">
        <v>328</v>
      </c>
      <c r="T45" s="171">
        <v>0</v>
      </c>
      <c r="U45" s="172" t="s">
        <v>328</v>
      </c>
      <c r="V45" s="173" t="s">
        <v>330</v>
      </c>
      <c r="W45" s="174" t="s">
        <v>328</v>
      </c>
      <c r="X45" s="171">
        <v>0</v>
      </c>
      <c r="Y45" s="172" t="s">
        <v>328</v>
      </c>
      <c r="Z45" s="173" t="s">
        <v>330</v>
      </c>
      <c r="AA45" s="174" t="s">
        <v>328</v>
      </c>
      <c r="AB45" s="171">
        <v>0</v>
      </c>
      <c r="AC45" s="172" t="s">
        <v>328</v>
      </c>
      <c r="AD45" s="173" t="s">
        <v>330</v>
      </c>
      <c r="AE45" s="174" t="s">
        <v>328</v>
      </c>
      <c r="AF45" s="171">
        <v>0</v>
      </c>
      <c r="AG45" s="172" t="s">
        <v>328</v>
      </c>
      <c r="AH45" s="173" t="s">
        <v>330</v>
      </c>
      <c r="AI45" s="174" t="s">
        <v>328</v>
      </c>
      <c r="AJ45" s="171">
        <v>0</v>
      </c>
      <c r="AK45" s="172" t="s">
        <v>328</v>
      </c>
      <c r="AL45" s="173" t="s">
        <v>330</v>
      </c>
      <c r="AM45" s="174" t="s">
        <v>328</v>
      </c>
      <c r="AN45" s="171">
        <v>0</v>
      </c>
      <c r="AO45" s="172" t="s">
        <v>328</v>
      </c>
      <c r="AP45" s="173" t="s">
        <v>330</v>
      </c>
      <c r="AQ45" s="174" t="str">
        <f t="shared" si="1"/>
        <v> </v>
      </c>
    </row>
    <row r="46" spans="1:43" s="1" customFormat="1" ht="45" customHeight="1" hidden="1">
      <c r="A46" s="99">
        <v>39</v>
      </c>
      <c r="B46" s="100">
        <v>0</v>
      </c>
      <c r="C46" s="179" t="e">
        <v>#VALUE!</v>
      </c>
      <c r="D46" s="32" t="s">
        <v>373</v>
      </c>
      <c r="E46" s="94">
        <v>0</v>
      </c>
      <c r="F46" s="94">
        <v>0</v>
      </c>
      <c r="G46" s="96" t="e">
        <v>#VALUE!</v>
      </c>
      <c r="H46" s="96" t="e">
        <v>#VALUE!</v>
      </c>
      <c r="I46" s="170">
        <v>0</v>
      </c>
      <c r="J46" s="170">
        <v>0</v>
      </c>
      <c r="K46" s="170">
        <v>0</v>
      </c>
      <c r="L46" s="96" t="s">
        <v>262</v>
      </c>
      <c r="M46" s="97" t="s">
        <v>262</v>
      </c>
      <c r="N46" s="61" t="s">
        <v>331</v>
      </c>
      <c r="O46" s="98">
        <v>0</v>
      </c>
      <c r="P46" s="171">
        <v>0</v>
      </c>
      <c r="Q46" s="172" t="s">
        <v>328</v>
      </c>
      <c r="R46" s="173" t="s">
        <v>330</v>
      </c>
      <c r="S46" s="174" t="s">
        <v>328</v>
      </c>
      <c r="T46" s="171">
        <v>0</v>
      </c>
      <c r="U46" s="172" t="s">
        <v>328</v>
      </c>
      <c r="V46" s="173" t="s">
        <v>330</v>
      </c>
      <c r="W46" s="174" t="s">
        <v>328</v>
      </c>
      <c r="X46" s="171">
        <v>0</v>
      </c>
      <c r="Y46" s="172" t="s">
        <v>328</v>
      </c>
      <c r="Z46" s="173" t="s">
        <v>330</v>
      </c>
      <c r="AA46" s="174" t="s">
        <v>328</v>
      </c>
      <c r="AB46" s="171">
        <v>0</v>
      </c>
      <c r="AC46" s="172" t="s">
        <v>328</v>
      </c>
      <c r="AD46" s="173" t="s">
        <v>330</v>
      </c>
      <c r="AE46" s="174" t="s">
        <v>328</v>
      </c>
      <c r="AF46" s="171">
        <v>0</v>
      </c>
      <c r="AG46" s="172" t="s">
        <v>328</v>
      </c>
      <c r="AH46" s="173" t="s">
        <v>330</v>
      </c>
      <c r="AI46" s="174" t="s">
        <v>328</v>
      </c>
      <c r="AJ46" s="171">
        <v>0</v>
      </c>
      <c r="AK46" s="172" t="s">
        <v>328</v>
      </c>
      <c r="AL46" s="173" t="s">
        <v>330</v>
      </c>
      <c r="AM46" s="174" t="s">
        <v>328</v>
      </c>
      <c r="AN46" s="171">
        <v>0</v>
      </c>
      <c r="AO46" s="172" t="s">
        <v>328</v>
      </c>
      <c r="AP46" s="173" t="s">
        <v>330</v>
      </c>
      <c r="AQ46" s="174" t="str">
        <f t="shared" si="1"/>
        <v> </v>
      </c>
    </row>
    <row r="47" spans="1:43" s="1" customFormat="1" ht="45" customHeight="1" hidden="1">
      <c r="A47" s="99">
        <v>40</v>
      </c>
      <c r="B47" s="100">
        <v>0</v>
      </c>
      <c r="C47" s="179" t="e">
        <v>#VALUE!</v>
      </c>
      <c r="D47" s="32" t="s">
        <v>373</v>
      </c>
      <c r="E47" s="94">
        <v>0</v>
      </c>
      <c r="F47" s="94">
        <v>0</v>
      </c>
      <c r="G47" s="96" t="e">
        <v>#VALUE!</v>
      </c>
      <c r="H47" s="96" t="e">
        <v>#VALUE!</v>
      </c>
      <c r="I47" s="170">
        <v>0</v>
      </c>
      <c r="J47" s="170">
        <v>0</v>
      </c>
      <c r="K47" s="170">
        <v>0</v>
      </c>
      <c r="L47" s="96" t="s">
        <v>262</v>
      </c>
      <c r="M47" s="97" t="s">
        <v>262</v>
      </c>
      <c r="N47" s="61" t="s">
        <v>331</v>
      </c>
      <c r="O47" s="98">
        <v>0</v>
      </c>
      <c r="P47" s="171">
        <v>0</v>
      </c>
      <c r="Q47" s="172" t="s">
        <v>328</v>
      </c>
      <c r="R47" s="173" t="s">
        <v>330</v>
      </c>
      <c r="S47" s="174" t="s">
        <v>328</v>
      </c>
      <c r="T47" s="171">
        <v>0</v>
      </c>
      <c r="U47" s="172" t="s">
        <v>328</v>
      </c>
      <c r="V47" s="173" t="s">
        <v>330</v>
      </c>
      <c r="W47" s="174" t="s">
        <v>328</v>
      </c>
      <c r="X47" s="171">
        <v>0</v>
      </c>
      <c r="Y47" s="172" t="s">
        <v>328</v>
      </c>
      <c r="Z47" s="173" t="s">
        <v>330</v>
      </c>
      <c r="AA47" s="174" t="s">
        <v>328</v>
      </c>
      <c r="AB47" s="171">
        <v>0</v>
      </c>
      <c r="AC47" s="172" t="s">
        <v>328</v>
      </c>
      <c r="AD47" s="173" t="s">
        <v>330</v>
      </c>
      <c r="AE47" s="174" t="s">
        <v>328</v>
      </c>
      <c r="AF47" s="171">
        <v>0</v>
      </c>
      <c r="AG47" s="172" t="s">
        <v>328</v>
      </c>
      <c r="AH47" s="173" t="s">
        <v>330</v>
      </c>
      <c r="AI47" s="174" t="s">
        <v>328</v>
      </c>
      <c r="AJ47" s="171">
        <v>0</v>
      </c>
      <c r="AK47" s="172" t="s">
        <v>328</v>
      </c>
      <c r="AL47" s="173" t="s">
        <v>330</v>
      </c>
      <c r="AM47" s="174" t="s">
        <v>328</v>
      </c>
      <c r="AN47" s="171">
        <v>0</v>
      </c>
      <c r="AO47" s="172" t="s">
        <v>328</v>
      </c>
      <c r="AP47" s="173" t="s">
        <v>330</v>
      </c>
      <c r="AQ47" s="174" t="str">
        <f t="shared" si="1"/>
        <v> </v>
      </c>
    </row>
    <row r="48" spans="1:43" s="1" customFormat="1" ht="45" customHeight="1" hidden="1">
      <c r="A48" s="99">
        <v>41</v>
      </c>
      <c r="B48" s="100">
        <v>0</v>
      </c>
      <c r="C48" s="179" t="e">
        <v>#VALUE!</v>
      </c>
      <c r="D48" s="32" t="s">
        <v>373</v>
      </c>
      <c r="E48" s="94">
        <v>0</v>
      </c>
      <c r="F48" s="94">
        <v>0</v>
      </c>
      <c r="G48" s="96" t="e">
        <v>#VALUE!</v>
      </c>
      <c r="H48" s="96" t="e">
        <v>#VALUE!</v>
      </c>
      <c r="I48" s="170">
        <v>0</v>
      </c>
      <c r="J48" s="170">
        <v>0</v>
      </c>
      <c r="K48" s="170">
        <v>0</v>
      </c>
      <c r="L48" s="96" t="s">
        <v>262</v>
      </c>
      <c r="M48" s="97" t="s">
        <v>262</v>
      </c>
      <c r="N48" s="61" t="s">
        <v>331</v>
      </c>
      <c r="O48" s="98">
        <v>0</v>
      </c>
      <c r="P48" s="171">
        <v>0</v>
      </c>
      <c r="Q48" s="172" t="s">
        <v>328</v>
      </c>
      <c r="R48" s="173" t="s">
        <v>330</v>
      </c>
      <c r="S48" s="174" t="s">
        <v>328</v>
      </c>
      <c r="T48" s="171">
        <v>0</v>
      </c>
      <c r="U48" s="172" t="s">
        <v>328</v>
      </c>
      <c r="V48" s="173" t="s">
        <v>330</v>
      </c>
      <c r="W48" s="174" t="s">
        <v>328</v>
      </c>
      <c r="X48" s="171">
        <v>0</v>
      </c>
      <c r="Y48" s="172" t="s">
        <v>328</v>
      </c>
      <c r="Z48" s="173" t="s">
        <v>330</v>
      </c>
      <c r="AA48" s="174" t="s">
        <v>328</v>
      </c>
      <c r="AB48" s="171">
        <v>0</v>
      </c>
      <c r="AC48" s="172" t="s">
        <v>328</v>
      </c>
      <c r="AD48" s="173" t="s">
        <v>330</v>
      </c>
      <c r="AE48" s="174" t="s">
        <v>328</v>
      </c>
      <c r="AF48" s="171">
        <v>0</v>
      </c>
      <c r="AG48" s="172" t="s">
        <v>328</v>
      </c>
      <c r="AH48" s="173" t="s">
        <v>330</v>
      </c>
      <c r="AI48" s="174" t="s">
        <v>328</v>
      </c>
      <c r="AJ48" s="171">
        <v>0</v>
      </c>
      <c r="AK48" s="172" t="s">
        <v>328</v>
      </c>
      <c r="AL48" s="173" t="s">
        <v>330</v>
      </c>
      <c r="AM48" s="174" t="s">
        <v>328</v>
      </c>
      <c r="AN48" s="171">
        <v>0</v>
      </c>
      <c r="AO48" s="172" t="s">
        <v>328</v>
      </c>
      <c r="AP48" s="173" t="s">
        <v>330</v>
      </c>
      <c r="AQ48" s="174" t="str">
        <f t="shared" si="1"/>
        <v> </v>
      </c>
    </row>
    <row r="49" spans="1:43" s="1" customFormat="1" ht="45" customHeight="1" hidden="1">
      <c r="A49" s="99">
        <v>42</v>
      </c>
      <c r="B49" s="100">
        <v>0</v>
      </c>
      <c r="C49" s="179" t="e">
        <v>#VALUE!</v>
      </c>
      <c r="D49" s="32" t="s">
        <v>373</v>
      </c>
      <c r="E49" s="94">
        <v>0</v>
      </c>
      <c r="F49" s="94">
        <v>0</v>
      </c>
      <c r="G49" s="96" t="e">
        <v>#VALUE!</v>
      </c>
      <c r="H49" s="96" t="e">
        <v>#VALUE!</v>
      </c>
      <c r="I49" s="170">
        <v>0</v>
      </c>
      <c r="J49" s="170">
        <v>0</v>
      </c>
      <c r="K49" s="170">
        <v>0</v>
      </c>
      <c r="L49" s="96" t="s">
        <v>262</v>
      </c>
      <c r="M49" s="97" t="s">
        <v>262</v>
      </c>
      <c r="N49" s="61" t="s">
        <v>331</v>
      </c>
      <c r="O49" s="98">
        <v>0</v>
      </c>
      <c r="P49" s="171">
        <v>0</v>
      </c>
      <c r="Q49" s="172" t="s">
        <v>328</v>
      </c>
      <c r="R49" s="173" t="s">
        <v>330</v>
      </c>
      <c r="S49" s="174" t="s">
        <v>328</v>
      </c>
      <c r="T49" s="171">
        <v>0</v>
      </c>
      <c r="U49" s="172" t="s">
        <v>328</v>
      </c>
      <c r="V49" s="173" t="s">
        <v>330</v>
      </c>
      <c r="W49" s="174" t="s">
        <v>328</v>
      </c>
      <c r="X49" s="171">
        <v>0</v>
      </c>
      <c r="Y49" s="172" t="s">
        <v>328</v>
      </c>
      <c r="Z49" s="173" t="s">
        <v>330</v>
      </c>
      <c r="AA49" s="174" t="s">
        <v>328</v>
      </c>
      <c r="AB49" s="171">
        <v>0</v>
      </c>
      <c r="AC49" s="172" t="s">
        <v>328</v>
      </c>
      <c r="AD49" s="173" t="s">
        <v>330</v>
      </c>
      <c r="AE49" s="174" t="s">
        <v>328</v>
      </c>
      <c r="AF49" s="171">
        <v>0</v>
      </c>
      <c r="AG49" s="172" t="s">
        <v>328</v>
      </c>
      <c r="AH49" s="173" t="s">
        <v>330</v>
      </c>
      <c r="AI49" s="174" t="s">
        <v>328</v>
      </c>
      <c r="AJ49" s="171">
        <v>0</v>
      </c>
      <c r="AK49" s="172" t="s">
        <v>328</v>
      </c>
      <c r="AL49" s="173" t="s">
        <v>330</v>
      </c>
      <c r="AM49" s="174" t="s">
        <v>328</v>
      </c>
      <c r="AN49" s="171">
        <v>0</v>
      </c>
      <c r="AO49" s="172" t="s">
        <v>328</v>
      </c>
      <c r="AP49" s="173" t="s">
        <v>330</v>
      </c>
      <c r="AQ49" s="174" t="str">
        <f t="shared" si="1"/>
        <v> </v>
      </c>
    </row>
    <row r="50" spans="1:43" s="1" customFormat="1" ht="45" customHeight="1" hidden="1">
      <c r="A50" s="99">
        <v>43</v>
      </c>
      <c r="B50" s="100">
        <v>0</v>
      </c>
      <c r="C50" s="179" t="e">
        <v>#VALUE!</v>
      </c>
      <c r="D50" s="32" t="s">
        <v>373</v>
      </c>
      <c r="E50" s="94">
        <v>0</v>
      </c>
      <c r="F50" s="94">
        <v>0</v>
      </c>
      <c r="G50" s="96" t="e">
        <v>#VALUE!</v>
      </c>
      <c r="H50" s="96" t="e">
        <v>#VALUE!</v>
      </c>
      <c r="I50" s="170">
        <v>0</v>
      </c>
      <c r="J50" s="170">
        <v>0</v>
      </c>
      <c r="K50" s="170">
        <v>0</v>
      </c>
      <c r="L50" s="96" t="s">
        <v>262</v>
      </c>
      <c r="M50" s="97" t="s">
        <v>262</v>
      </c>
      <c r="N50" s="61" t="s">
        <v>331</v>
      </c>
      <c r="O50" s="98">
        <v>0</v>
      </c>
      <c r="P50" s="171">
        <v>0</v>
      </c>
      <c r="Q50" s="172" t="s">
        <v>328</v>
      </c>
      <c r="R50" s="173" t="s">
        <v>330</v>
      </c>
      <c r="S50" s="174" t="s">
        <v>328</v>
      </c>
      <c r="T50" s="171">
        <v>0</v>
      </c>
      <c r="U50" s="172" t="s">
        <v>328</v>
      </c>
      <c r="V50" s="173" t="s">
        <v>330</v>
      </c>
      <c r="W50" s="174" t="s">
        <v>328</v>
      </c>
      <c r="X50" s="171">
        <v>0</v>
      </c>
      <c r="Y50" s="172" t="s">
        <v>328</v>
      </c>
      <c r="Z50" s="173" t="s">
        <v>330</v>
      </c>
      <c r="AA50" s="174" t="s">
        <v>328</v>
      </c>
      <c r="AB50" s="171">
        <v>0</v>
      </c>
      <c r="AC50" s="172" t="s">
        <v>328</v>
      </c>
      <c r="AD50" s="173" t="s">
        <v>330</v>
      </c>
      <c r="AE50" s="174" t="s">
        <v>328</v>
      </c>
      <c r="AF50" s="171">
        <v>0</v>
      </c>
      <c r="AG50" s="172" t="s">
        <v>328</v>
      </c>
      <c r="AH50" s="173" t="s">
        <v>330</v>
      </c>
      <c r="AI50" s="174" t="s">
        <v>328</v>
      </c>
      <c r="AJ50" s="171">
        <v>0</v>
      </c>
      <c r="AK50" s="172" t="s">
        <v>328</v>
      </c>
      <c r="AL50" s="173" t="s">
        <v>330</v>
      </c>
      <c r="AM50" s="174" t="s">
        <v>328</v>
      </c>
      <c r="AN50" s="171">
        <v>0</v>
      </c>
      <c r="AO50" s="172" t="s">
        <v>328</v>
      </c>
      <c r="AP50" s="173" t="s">
        <v>330</v>
      </c>
      <c r="AQ50" s="174" t="str">
        <f t="shared" si="1"/>
        <v> </v>
      </c>
    </row>
    <row r="51" spans="1:43" s="1" customFormat="1" ht="45" customHeight="1" hidden="1">
      <c r="A51" s="99">
        <v>44</v>
      </c>
      <c r="B51" s="100">
        <v>0</v>
      </c>
      <c r="C51" s="179" t="e">
        <v>#VALUE!</v>
      </c>
      <c r="D51" s="32" t="s">
        <v>373</v>
      </c>
      <c r="E51" s="94">
        <v>0</v>
      </c>
      <c r="F51" s="94">
        <v>0</v>
      </c>
      <c r="G51" s="96" t="e">
        <v>#VALUE!</v>
      </c>
      <c r="H51" s="96" t="e">
        <v>#VALUE!</v>
      </c>
      <c r="I51" s="170">
        <v>0</v>
      </c>
      <c r="J51" s="170">
        <v>0</v>
      </c>
      <c r="K51" s="170">
        <v>0</v>
      </c>
      <c r="L51" s="96" t="s">
        <v>262</v>
      </c>
      <c r="M51" s="97" t="s">
        <v>262</v>
      </c>
      <c r="N51" s="61" t="s">
        <v>331</v>
      </c>
      <c r="O51" s="98">
        <v>0</v>
      </c>
      <c r="P51" s="171">
        <v>0</v>
      </c>
      <c r="Q51" s="172" t="s">
        <v>328</v>
      </c>
      <c r="R51" s="173" t="s">
        <v>330</v>
      </c>
      <c r="S51" s="174" t="s">
        <v>328</v>
      </c>
      <c r="T51" s="171">
        <v>0</v>
      </c>
      <c r="U51" s="172" t="s">
        <v>328</v>
      </c>
      <c r="V51" s="173" t="s">
        <v>330</v>
      </c>
      <c r="W51" s="174" t="s">
        <v>328</v>
      </c>
      <c r="X51" s="171">
        <v>0</v>
      </c>
      <c r="Y51" s="172" t="s">
        <v>328</v>
      </c>
      <c r="Z51" s="173" t="s">
        <v>330</v>
      </c>
      <c r="AA51" s="174" t="s">
        <v>328</v>
      </c>
      <c r="AB51" s="171">
        <v>0</v>
      </c>
      <c r="AC51" s="172" t="s">
        <v>328</v>
      </c>
      <c r="AD51" s="173" t="s">
        <v>330</v>
      </c>
      <c r="AE51" s="174" t="s">
        <v>328</v>
      </c>
      <c r="AF51" s="171">
        <v>0</v>
      </c>
      <c r="AG51" s="172" t="s">
        <v>328</v>
      </c>
      <c r="AH51" s="173" t="s">
        <v>330</v>
      </c>
      <c r="AI51" s="174" t="s">
        <v>328</v>
      </c>
      <c r="AJ51" s="171">
        <v>0</v>
      </c>
      <c r="AK51" s="172" t="s">
        <v>328</v>
      </c>
      <c r="AL51" s="173" t="s">
        <v>330</v>
      </c>
      <c r="AM51" s="174" t="s">
        <v>328</v>
      </c>
      <c r="AN51" s="171">
        <v>0</v>
      </c>
      <c r="AO51" s="172" t="s">
        <v>328</v>
      </c>
      <c r="AP51" s="173" t="s">
        <v>330</v>
      </c>
      <c r="AQ51" s="174" t="str">
        <f t="shared" si="1"/>
        <v> </v>
      </c>
    </row>
    <row r="52" spans="1:43" s="1" customFormat="1" ht="45" customHeight="1" hidden="1">
      <c r="A52" s="99">
        <v>45</v>
      </c>
      <c r="B52" s="100">
        <v>0</v>
      </c>
      <c r="C52" s="179" t="e">
        <v>#VALUE!</v>
      </c>
      <c r="D52" s="32" t="s">
        <v>373</v>
      </c>
      <c r="E52" s="94">
        <v>0</v>
      </c>
      <c r="F52" s="94">
        <v>0</v>
      </c>
      <c r="G52" s="96" t="e">
        <v>#VALUE!</v>
      </c>
      <c r="H52" s="96" t="e">
        <v>#VALUE!</v>
      </c>
      <c r="I52" s="170">
        <v>0</v>
      </c>
      <c r="J52" s="170">
        <v>0</v>
      </c>
      <c r="K52" s="170">
        <v>0</v>
      </c>
      <c r="L52" s="96" t="s">
        <v>262</v>
      </c>
      <c r="M52" s="97" t="s">
        <v>262</v>
      </c>
      <c r="N52" s="61" t="s">
        <v>331</v>
      </c>
      <c r="O52" s="98">
        <v>0</v>
      </c>
      <c r="P52" s="171">
        <v>0</v>
      </c>
      <c r="Q52" s="172" t="s">
        <v>328</v>
      </c>
      <c r="R52" s="173" t="s">
        <v>330</v>
      </c>
      <c r="S52" s="174" t="s">
        <v>328</v>
      </c>
      <c r="T52" s="171">
        <v>0</v>
      </c>
      <c r="U52" s="172" t="s">
        <v>328</v>
      </c>
      <c r="V52" s="173" t="s">
        <v>330</v>
      </c>
      <c r="W52" s="174" t="s">
        <v>328</v>
      </c>
      <c r="X52" s="171">
        <v>0</v>
      </c>
      <c r="Y52" s="172" t="s">
        <v>328</v>
      </c>
      <c r="Z52" s="173" t="s">
        <v>330</v>
      </c>
      <c r="AA52" s="174" t="s">
        <v>328</v>
      </c>
      <c r="AB52" s="171">
        <v>0</v>
      </c>
      <c r="AC52" s="172" t="s">
        <v>328</v>
      </c>
      <c r="AD52" s="173" t="s">
        <v>330</v>
      </c>
      <c r="AE52" s="174" t="s">
        <v>328</v>
      </c>
      <c r="AF52" s="171">
        <v>0</v>
      </c>
      <c r="AG52" s="172" t="s">
        <v>328</v>
      </c>
      <c r="AH52" s="173" t="s">
        <v>330</v>
      </c>
      <c r="AI52" s="174" t="s">
        <v>328</v>
      </c>
      <c r="AJ52" s="171">
        <v>0</v>
      </c>
      <c r="AK52" s="172" t="s">
        <v>328</v>
      </c>
      <c r="AL52" s="173" t="s">
        <v>330</v>
      </c>
      <c r="AM52" s="174" t="s">
        <v>328</v>
      </c>
      <c r="AN52" s="171">
        <v>0</v>
      </c>
      <c r="AO52" s="172" t="s">
        <v>328</v>
      </c>
      <c r="AP52" s="173" t="s">
        <v>330</v>
      </c>
      <c r="AQ52" s="174" t="str">
        <f t="shared" si="1"/>
        <v> </v>
      </c>
    </row>
    <row r="53" spans="1:43" s="1" customFormat="1" ht="45" customHeight="1" hidden="1">
      <c r="A53" s="99">
        <v>46</v>
      </c>
      <c r="B53" s="100">
        <v>0</v>
      </c>
      <c r="C53" s="179" t="e">
        <v>#VALUE!</v>
      </c>
      <c r="D53" s="32" t="s">
        <v>373</v>
      </c>
      <c r="E53" s="94">
        <v>0</v>
      </c>
      <c r="F53" s="94">
        <v>0</v>
      </c>
      <c r="G53" s="96" t="e">
        <v>#VALUE!</v>
      </c>
      <c r="H53" s="96" t="e">
        <v>#VALUE!</v>
      </c>
      <c r="I53" s="170">
        <v>0</v>
      </c>
      <c r="J53" s="170">
        <v>0</v>
      </c>
      <c r="K53" s="170">
        <v>0</v>
      </c>
      <c r="L53" s="96" t="s">
        <v>262</v>
      </c>
      <c r="M53" s="97" t="s">
        <v>262</v>
      </c>
      <c r="N53" s="61" t="s">
        <v>331</v>
      </c>
      <c r="O53" s="98">
        <v>0</v>
      </c>
      <c r="P53" s="171">
        <v>0</v>
      </c>
      <c r="Q53" s="172" t="s">
        <v>328</v>
      </c>
      <c r="R53" s="173" t="s">
        <v>330</v>
      </c>
      <c r="S53" s="174" t="s">
        <v>328</v>
      </c>
      <c r="T53" s="171">
        <v>0</v>
      </c>
      <c r="U53" s="172" t="s">
        <v>328</v>
      </c>
      <c r="V53" s="173" t="s">
        <v>330</v>
      </c>
      <c r="W53" s="174" t="s">
        <v>328</v>
      </c>
      <c r="X53" s="171">
        <v>0</v>
      </c>
      <c r="Y53" s="172" t="s">
        <v>328</v>
      </c>
      <c r="Z53" s="173" t="s">
        <v>330</v>
      </c>
      <c r="AA53" s="174" t="s">
        <v>328</v>
      </c>
      <c r="AB53" s="171">
        <v>0</v>
      </c>
      <c r="AC53" s="172" t="s">
        <v>328</v>
      </c>
      <c r="AD53" s="173" t="s">
        <v>330</v>
      </c>
      <c r="AE53" s="174" t="s">
        <v>328</v>
      </c>
      <c r="AF53" s="171">
        <v>0</v>
      </c>
      <c r="AG53" s="172" t="s">
        <v>328</v>
      </c>
      <c r="AH53" s="173" t="s">
        <v>330</v>
      </c>
      <c r="AI53" s="174" t="s">
        <v>328</v>
      </c>
      <c r="AJ53" s="171">
        <v>0</v>
      </c>
      <c r="AK53" s="172" t="s">
        <v>328</v>
      </c>
      <c r="AL53" s="173" t="s">
        <v>330</v>
      </c>
      <c r="AM53" s="174" t="s">
        <v>328</v>
      </c>
      <c r="AN53" s="171">
        <v>0</v>
      </c>
      <c r="AO53" s="172" t="s">
        <v>328</v>
      </c>
      <c r="AP53" s="173" t="s">
        <v>330</v>
      </c>
      <c r="AQ53" s="174" t="str">
        <f t="shared" si="1"/>
        <v> </v>
      </c>
    </row>
    <row r="54" spans="1:43" s="1" customFormat="1" ht="45" customHeight="1" hidden="1">
      <c r="A54" s="99">
        <v>47</v>
      </c>
      <c r="B54" s="100">
        <v>0</v>
      </c>
      <c r="C54" s="179" t="e">
        <v>#VALUE!</v>
      </c>
      <c r="D54" s="32" t="s">
        <v>373</v>
      </c>
      <c r="E54" s="94">
        <v>0</v>
      </c>
      <c r="F54" s="94">
        <v>0</v>
      </c>
      <c r="G54" s="96" t="e">
        <v>#VALUE!</v>
      </c>
      <c r="H54" s="96" t="e">
        <v>#VALUE!</v>
      </c>
      <c r="I54" s="170">
        <v>0</v>
      </c>
      <c r="J54" s="170">
        <v>0</v>
      </c>
      <c r="K54" s="170">
        <v>0</v>
      </c>
      <c r="L54" s="96" t="s">
        <v>262</v>
      </c>
      <c r="M54" s="97" t="s">
        <v>262</v>
      </c>
      <c r="N54" s="61" t="s">
        <v>331</v>
      </c>
      <c r="O54" s="98">
        <v>0</v>
      </c>
      <c r="P54" s="171">
        <v>0</v>
      </c>
      <c r="Q54" s="172" t="s">
        <v>328</v>
      </c>
      <c r="R54" s="173" t="s">
        <v>330</v>
      </c>
      <c r="S54" s="174" t="s">
        <v>328</v>
      </c>
      <c r="T54" s="171">
        <v>0</v>
      </c>
      <c r="U54" s="172" t="s">
        <v>328</v>
      </c>
      <c r="V54" s="173" t="s">
        <v>330</v>
      </c>
      <c r="W54" s="174" t="s">
        <v>328</v>
      </c>
      <c r="X54" s="171">
        <v>0</v>
      </c>
      <c r="Y54" s="172" t="s">
        <v>328</v>
      </c>
      <c r="Z54" s="173" t="s">
        <v>330</v>
      </c>
      <c r="AA54" s="174" t="s">
        <v>328</v>
      </c>
      <c r="AB54" s="171">
        <v>0</v>
      </c>
      <c r="AC54" s="172" t="s">
        <v>328</v>
      </c>
      <c r="AD54" s="173" t="s">
        <v>330</v>
      </c>
      <c r="AE54" s="174" t="s">
        <v>328</v>
      </c>
      <c r="AF54" s="171">
        <v>0</v>
      </c>
      <c r="AG54" s="172" t="s">
        <v>328</v>
      </c>
      <c r="AH54" s="173" t="s">
        <v>330</v>
      </c>
      <c r="AI54" s="174" t="s">
        <v>328</v>
      </c>
      <c r="AJ54" s="171">
        <v>0</v>
      </c>
      <c r="AK54" s="172" t="s">
        <v>328</v>
      </c>
      <c r="AL54" s="173" t="s">
        <v>330</v>
      </c>
      <c r="AM54" s="174" t="s">
        <v>328</v>
      </c>
      <c r="AN54" s="171">
        <v>0</v>
      </c>
      <c r="AO54" s="172" t="s">
        <v>328</v>
      </c>
      <c r="AP54" s="173" t="s">
        <v>330</v>
      </c>
      <c r="AQ54" s="174" t="str">
        <f t="shared" si="1"/>
        <v> </v>
      </c>
    </row>
    <row r="55" spans="1:43" s="1" customFormat="1" ht="45" customHeight="1" hidden="1">
      <c r="A55" s="99">
        <v>48</v>
      </c>
      <c r="B55" s="100">
        <v>0</v>
      </c>
      <c r="C55" s="179" t="e">
        <v>#VALUE!</v>
      </c>
      <c r="D55" s="32" t="s">
        <v>373</v>
      </c>
      <c r="E55" s="94">
        <v>0</v>
      </c>
      <c r="F55" s="94">
        <v>0</v>
      </c>
      <c r="G55" s="96" t="e">
        <v>#VALUE!</v>
      </c>
      <c r="H55" s="96" t="e">
        <v>#VALUE!</v>
      </c>
      <c r="I55" s="170">
        <v>0</v>
      </c>
      <c r="J55" s="170">
        <v>0</v>
      </c>
      <c r="K55" s="170">
        <v>0</v>
      </c>
      <c r="L55" s="96" t="s">
        <v>262</v>
      </c>
      <c r="M55" s="97" t="s">
        <v>262</v>
      </c>
      <c r="N55" s="61" t="s">
        <v>331</v>
      </c>
      <c r="O55" s="98">
        <v>0</v>
      </c>
      <c r="P55" s="171">
        <v>0</v>
      </c>
      <c r="Q55" s="172" t="s">
        <v>328</v>
      </c>
      <c r="R55" s="173" t="s">
        <v>330</v>
      </c>
      <c r="S55" s="174" t="s">
        <v>328</v>
      </c>
      <c r="T55" s="171">
        <v>0</v>
      </c>
      <c r="U55" s="172" t="s">
        <v>328</v>
      </c>
      <c r="V55" s="173" t="s">
        <v>330</v>
      </c>
      <c r="W55" s="174" t="s">
        <v>328</v>
      </c>
      <c r="X55" s="171">
        <v>0</v>
      </c>
      <c r="Y55" s="172" t="s">
        <v>328</v>
      </c>
      <c r="Z55" s="173" t="s">
        <v>330</v>
      </c>
      <c r="AA55" s="174" t="s">
        <v>328</v>
      </c>
      <c r="AB55" s="171">
        <v>0</v>
      </c>
      <c r="AC55" s="172" t="s">
        <v>328</v>
      </c>
      <c r="AD55" s="173" t="s">
        <v>330</v>
      </c>
      <c r="AE55" s="174" t="s">
        <v>328</v>
      </c>
      <c r="AF55" s="171">
        <v>0</v>
      </c>
      <c r="AG55" s="172" t="s">
        <v>328</v>
      </c>
      <c r="AH55" s="173" t="s">
        <v>330</v>
      </c>
      <c r="AI55" s="174" t="s">
        <v>328</v>
      </c>
      <c r="AJ55" s="171">
        <v>0</v>
      </c>
      <c r="AK55" s="172" t="s">
        <v>328</v>
      </c>
      <c r="AL55" s="173" t="s">
        <v>330</v>
      </c>
      <c r="AM55" s="174" t="s">
        <v>328</v>
      </c>
      <c r="AN55" s="171">
        <v>0</v>
      </c>
      <c r="AO55" s="172" t="s">
        <v>328</v>
      </c>
      <c r="AP55" s="173" t="s">
        <v>330</v>
      </c>
      <c r="AQ55" s="174" t="str">
        <f t="shared" si="1"/>
        <v> </v>
      </c>
    </row>
    <row r="56" spans="1:43" s="1" customFormat="1" ht="45" customHeight="1" hidden="1">
      <c r="A56" s="99">
        <v>49</v>
      </c>
      <c r="B56" s="100">
        <v>0</v>
      </c>
      <c r="C56" s="179" t="e">
        <v>#VALUE!</v>
      </c>
      <c r="D56" s="32" t="s">
        <v>373</v>
      </c>
      <c r="E56" s="94">
        <v>0</v>
      </c>
      <c r="F56" s="94">
        <v>0</v>
      </c>
      <c r="G56" s="96" t="e">
        <v>#VALUE!</v>
      </c>
      <c r="H56" s="96" t="e">
        <v>#VALUE!</v>
      </c>
      <c r="I56" s="170">
        <v>0</v>
      </c>
      <c r="J56" s="170">
        <v>0</v>
      </c>
      <c r="K56" s="170">
        <v>0</v>
      </c>
      <c r="L56" s="96" t="s">
        <v>262</v>
      </c>
      <c r="M56" s="97" t="s">
        <v>262</v>
      </c>
      <c r="N56" s="61" t="s">
        <v>331</v>
      </c>
      <c r="O56" s="98">
        <v>0</v>
      </c>
      <c r="P56" s="171">
        <v>0</v>
      </c>
      <c r="Q56" s="172" t="s">
        <v>328</v>
      </c>
      <c r="R56" s="173" t="s">
        <v>330</v>
      </c>
      <c r="S56" s="174" t="s">
        <v>328</v>
      </c>
      <c r="T56" s="171">
        <v>0</v>
      </c>
      <c r="U56" s="172" t="s">
        <v>328</v>
      </c>
      <c r="V56" s="173" t="s">
        <v>330</v>
      </c>
      <c r="W56" s="174" t="s">
        <v>328</v>
      </c>
      <c r="X56" s="171">
        <v>0</v>
      </c>
      <c r="Y56" s="172" t="s">
        <v>328</v>
      </c>
      <c r="Z56" s="173" t="s">
        <v>330</v>
      </c>
      <c r="AA56" s="174" t="s">
        <v>328</v>
      </c>
      <c r="AB56" s="171">
        <v>0</v>
      </c>
      <c r="AC56" s="172" t="s">
        <v>328</v>
      </c>
      <c r="AD56" s="173" t="s">
        <v>330</v>
      </c>
      <c r="AE56" s="174" t="s">
        <v>328</v>
      </c>
      <c r="AF56" s="171">
        <v>0</v>
      </c>
      <c r="AG56" s="172" t="s">
        <v>328</v>
      </c>
      <c r="AH56" s="173" t="s">
        <v>330</v>
      </c>
      <c r="AI56" s="174" t="s">
        <v>328</v>
      </c>
      <c r="AJ56" s="171">
        <v>0</v>
      </c>
      <c r="AK56" s="172" t="s">
        <v>328</v>
      </c>
      <c r="AL56" s="173" t="s">
        <v>330</v>
      </c>
      <c r="AM56" s="174" t="s">
        <v>328</v>
      </c>
      <c r="AN56" s="171">
        <v>0</v>
      </c>
      <c r="AO56" s="172" t="s">
        <v>328</v>
      </c>
      <c r="AP56" s="173" t="s">
        <v>330</v>
      </c>
      <c r="AQ56" s="174" t="str">
        <f t="shared" si="1"/>
        <v> </v>
      </c>
    </row>
    <row r="57" spans="1:43" s="1" customFormat="1" ht="45" customHeight="1" hidden="1">
      <c r="A57" s="99">
        <v>50</v>
      </c>
      <c r="B57" s="100">
        <v>0</v>
      </c>
      <c r="C57" s="179" t="e">
        <v>#VALUE!</v>
      </c>
      <c r="D57" s="32" t="s">
        <v>373</v>
      </c>
      <c r="E57" s="94">
        <v>0</v>
      </c>
      <c r="F57" s="94">
        <v>0</v>
      </c>
      <c r="G57" s="96" t="e">
        <v>#VALUE!</v>
      </c>
      <c r="H57" s="96" t="e">
        <v>#VALUE!</v>
      </c>
      <c r="I57" s="170">
        <v>0</v>
      </c>
      <c r="J57" s="170">
        <v>0</v>
      </c>
      <c r="K57" s="170">
        <v>0</v>
      </c>
      <c r="L57" s="96" t="s">
        <v>262</v>
      </c>
      <c r="M57" s="97" t="s">
        <v>262</v>
      </c>
      <c r="N57" s="61" t="s">
        <v>331</v>
      </c>
      <c r="O57" s="98">
        <v>0</v>
      </c>
      <c r="P57" s="171">
        <v>0</v>
      </c>
      <c r="Q57" s="172" t="s">
        <v>328</v>
      </c>
      <c r="R57" s="173" t="s">
        <v>330</v>
      </c>
      <c r="S57" s="174" t="s">
        <v>328</v>
      </c>
      <c r="T57" s="171">
        <v>0</v>
      </c>
      <c r="U57" s="172" t="s">
        <v>328</v>
      </c>
      <c r="V57" s="173" t="s">
        <v>330</v>
      </c>
      <c r="W57" s="174" t="s">
        <v>328</v>
      </c>
      <c r="X57" s="171">
        <v>0</v>
      </c>
      <c r="Y57" s="172" t="s">
        <v>328</v>
      </c>
      <c r="Z57" s="173" t="s">
        <v>330</v>
      </c>
      <c r="AA57" s="174" t="s">
        <v>328</v>
      </c>
      <c r="AB57" s="171">
        <v>0</v>
      </c>
      <c r="AC57" s="172" t="s">
        <v>328</v>
      </c>
      <c r="AD57" s="173" t="s">
        <v>330</v>
      </c>
      <c r="AE57" s="174" t="s">
        <v>328</v>
      </c>
      <c r="AF57" s="171">
        <v>0</v>
      </c>
      <c r="AG57" s="172" t="s">
        <v>328</v>
      </c>
      <c r="AH57" s="173" t="s">
        <v>330</v>
      </c>
      <c r="AI57" s="174" t="s">
        <v>328</v>
      </c>
      <c r="AJ57" s="171">
        <v>0</v>
      </c>
      <c r="AK57" s="172" t="s">
        <v>328</v>
      </c>
      <c r="AL57" s="173" t="s">
        <v>330</v>
      </c>
      <c r="AM57" s="174" t="s">
        <v>328</v>
      </c>
      <c r="AN57" s="171">
        <v>0</v>
      </c>
      <c r="AO57" s="172" t="s">
        <v>328</v>
      </c>
      <c r="AP57" s="173" t="s">
        <v>330</v>
      </c>
      <c r="AQ57" s="174" t="str">
        <f t="shared" si="1"/>
        <v> </v>
      </c>
    </row>
    <row r="58" spans="1:43" s="1" customFormat="1" ht="45" customHeight="1" hidden="1">
      <c r="A58" s="99">
        <v>51</v>
      </c>
      <c r="B58" s="100">
        <v>0</v>
      </c>
      <c r="C58" s="179" t="e">
        <v>#VALUE!</v>
      </c>
      <c r="D58" s="32" t="s">
        <v>373</v>
      </c>
      <c r="E58" s="94">
        <v>0</v>
      </c>
      <c r="F58" s="94">
        <v>0</v>
      </c>
      <c r="G58" s="96" t="e">
        <v>#VALUE!</v>
      </c>
      <c r="H58" s="96" t="e">
        <v>#VALUE!</v>
      </c>
      <c r="I58" s="170">
        <v>0</v>
      </c>
      <c r="J58" s="170">
        <v>0</v>
      </c>
      <c r="K58" s="170">
        <v>0</v>
      </c>
      <c r="L58" s="96" t="s">
        <v>262</v>
      </c>
      <c r="M58" s="97" t="s">
        <v>262</v>
      </c>
      <c r="N58" s="61" t="s">
        <v>331</v>
      </c>
      <c r="O58" s="98">
        <v>0</v>
      </c>
      <c r="P58" s="171">
        <v>0</v>
      </c>
      <c r="Q58" s="172" t="s">
        <v>328</v>
      </c>
      <c r="R58" s="173" t="s">
        <v>330</v>
      </c>
      <c r="S58" s="174" t="s">
        <v>328</v>
      </c>
      <c r="T58" s="171">
        <v>0</v>
      </c>
      <c r="U58" s="172" t="s">
        <v>328</v>
      </c>
      <c r="V58" s="173" t="s">
        <v>330</v>
      </c>
      <c r="W58" s="174" t="s">
        <v>328</v>
      </c>
      <c r="X58" s="171">
        <v>0</v>
      </c>
      <c r="Y58" s="172" t="s">
        <v>328</v>
      </c>
      <c r="Z58" s="173" t="s">
        <v>330</v>
      </c>
      <c r="AA58" s="174" t="s">
        <v>328</v>
      </c>
      <c r="AB58" s="171">
        <v>0</v>
      </c>
      <c r="AC58" s="172" t="s">
        <v>328</v>
      </c>
      <c r="AD58" s="173" t="s">
        <v>330</v>
      </c>
      <c r="AE58" s="174" t="s">
        <v>328</v>
      </c>
      <c r="AF58" s="171">
        <v>0</v>
      </c>
      <c r="AG58" s="172" t="s">
        <v>328</v>
      </c>
      <c r="AH58" s="173" t="s">
        <v>330</v>
      </c>
      <c r="AI58" s="174" t="s">
        <v>328</v>
      </c>
      <c r="AJ58" s="171">
        <v>0</v>
      </c>
      <c r="AK58" s="172" t="s">
        <v>328</v>
      </c>
      <c r="AL58" s="173" t="s">
        <v>330</v>
      </c>
      <c r="AM58" s="174" t="s">
        <v>328</v>
      </c>
      <c r="AN58" s="171">
        <v>0</v>
      </c>
      <c r="AO58" s="172" t="s">
        <v>328</v>
      </c>
      <c r="AP58" s="173" t="s">
        <v>330</v>
      </c>
      <c r="AQ58" s="174" t="str">
        <f t="shared" si="1"/>
        <v> </v>
      </c>
    </row>
    <row r="59" spans="1:43" s="1" customFormat="1" ht="45" customHeight="1" hidden="1">
      <c r="A59" s="99">
        <v>52</v>
      </c>
      <c r="B59" s="100">
        <v>0</v>
      </c>
      <c r="C59" s="179" t="e">
        <v>#VALUE!</v>
      </c>
      <c r="D59" s="32" t="s">
        <v>373</v>
      </c>
      <c r="E59" s="94">
        <v>0</v>
      </c>
      <c r="F59" s="94">
        <v>0</v>
      </c>
      <c r="G59" s="96" t="e">
        <v>#VALUE!</v>
      </c>
      <c r="H59" s="96" t="e">
        <v>#VALUE!</v>
      </c>
      <c r="I59" s="170">
        <v>0</v>
      </c>
      <c r="J59" s="170">
        <v>0</v>
      </c>
      <c r="K59" s="170">
        <v>0</v>
      </c>
      <c r="L59" s="96" t="s">
        <v>262</v>
      </c>
      <c r="M59" s="97" t="s">
        <v>262</v>
      </c>
      <c r="N59" s="61" t="s">
        <v>331</v>
      </c>
      <c r="O59" s="98">
        <v>0</v>
      </c>
      <c r="P59" s="171">
        <v>0</v>
      </c>
      <c r="Q59" s="172" t="s">
        <v>328</v>
      </c>
      <c r="R59" s="173" t="s">
        <v>330</v>
      </c>
      <c r="S59" s="174" t="s">
        <v>328</v>
      </c>
      <c r="T59" s="171">
        <v>0</v>
      </c>
      <c r="U59" s="172" t="s">
        <v>328</v>
      </c>
      <c r="V59" s="173" t="s">
        <v>330</v>
      </c>
      <c r="W59" s="174" t="s">
        <v>328</v>
      </c>
      <c r="X59" s="171">
        <v>0</v>
      </c>
      <c r="Y59" s="172" t="s">
        <v>328</v>
      </c>
      <c r="Z59" s="173" t="s">
        <v>330</v>
      </c>
      <c r="AA59" s="174" t="s">
        <v>328</v>
      </c>
      <c r="AB59" s="171">
        <v>0</v>
      </c>
      <c r="AC59" s="172" t="s">
        <v>328</v>
      </c>
      <c r="AD59" s="173" t="s">
        <v>330</v>
      </c>
      <c r="AE59" s="174" t="s">
        <v>328</v>
      </c>
      <c r="AF59" s="171">
        <v>0</v>
      </c>
      <c r="AG59" s="172" t="s">
        <v>328</v>
      </c>
      <c r="AH59" s="173" t="s">
        <v>330</v>
      </c>
      <c r="AI59" s="174" t="s">
        <v>328</v>
      </c>
      <c r="AJ59" s="171">
        <v>0</v>
      </c>
      <c r="AK59" s="172" t="s">
        <v>328</v>
      </c>
      <c r="AL59" s="173" t="s">
        <v>330</v>
      </c>
      <c r="AM59" s="174" t="s">
        <v>328</v>
      </c>
      <c r="AN59" s="171">
        <v>0</v>
      </c>
      <c r="AO59" s="172" t="s">
        <v>328</v>
      </c>
      <c r="AP59" s="173" t="s">
        <v>330</v>
      </c>
      <c r="AQ59" s="174" t="str">
        <f t="shared" si="1"/>
        <v> </v>
      </c>
    </row>
    <row r="60" spans="1:43" s="1" customFormat="1" ht="45" customHeight="1" hidden="1">
      <c r="A60" s="99">
        <v>53</v>
      </c>
      <c r="B60" s="100">
        <v>0</v>
      </c>
      <c r="C60" s="179" t="e">
        <v>#VALUE!</v>
      </c>
      <c r="D60" s="32" t="s">
        <v>373</v>
      </c>
      <c r="E60" s="94">
        <v>0</v>
      </c>
      <c r="F60" s="94">
        <v>0</v>
      </c>
      <c r="G60" s="96" t="e">
        <v>#VALUE!</v>
      </c>
      <c r="H60" s="96" t="e">
        <v>#VALUE!</v>
      </c>
      <c r="I60" s="170">
        <v>0</v>
      </c>
      <c r="J60" s="170">
        <v>0</v>
      </c>
      <c r="K60" s="170">
        <v>0</v>
      </c>
      <c r="L60" s="96" t="s">
        <v>262</v>
      </c>
      <c r="M60" s="97" t="s">
        <v>262</v>
      </c>
      <c r="N60" s="61" t="s">
        <v>331</v>
      </c>
      <c r="O60" s="98">
        <v>0</v>
      </c>
      <c r="P60" s="171">
        <v>0</v>
      </c>
      <c r="Q60" s="172" t="s">
        <v>328</v>
      </c>
      <c r="R60" s="173" t="s">
        <v>330</v>
      </c>
      <c r="S60" s="174" t="s">
        <v>328</v>
      </c>
      <c r="T60" s="171">
        <v>0</v>
      </c>
      <c r="U60" s="172" t="s">
        <v>328</v>
      </c>
      <c r="V60" s="173" t="s">
        <v>330</v>
      </c>
      <c r="W60" s="174" t="s">
        <v>328</v>
      </c>
      <c r="X60" s="171">
        <v>0</v>
      </c>
      <c r="Y60" s="172" t="s">
        <v>328</v>
      </c>
      <c r="Z60" s="173" t="s">
        <v>330</v>
      </c>
      <c r="AA60" s="174" t="s">
        <v>328</v>
      </c>
      <c r="AB60" s="171">
        <v>0</v>
      </c>
      <c r="AC60" s="172" t="s">
        <v>328</v>
      </c>
      <c r="AD60" s="173" t="s">
        <v>330</v>
      </c>
      <c r="AE60" s="174" t="s">
        <v>328</v>
      </c>
      <c r="AF60" s="171">
        <v>0</v>
      </c>
      <c r="AG60" s="172" t="s">
        <v>328</v>
      </c>
      <c r="AH60" s="173" t="s">
        <v>330</v>
      </c>
      <c r="AI60" s="174" t="s">
        <v>328</v>
      </c>
      <c r="AJ60" s="171">
        <v>0</v>
      </c>
      <c r="AK60" s="172" t="s">
        <v>328</v>
      </c>
      <c r="AL60" s="173" t="s">
        <v>330</v>
      </c>
      <c r="AM60" s="174" t="s">
        <v>328</v>
      </c>
      <c r="AN60" s="171">
        <v>0</v>
      </c>
      <c r="AO60" s="172" t="s">
        <v>328</v>
      </c>
      <c r="AP60" s="173" t="s">
        <v>330</v>
      </c>
      <c r="AQ60" s="174" t="str">
        <f t="shared" si="1"/>
        <v> </v>
      </c>
    </row>
    <row r="61" spans="1:43" s="1" customFormat="1" ht="45" customHeight="1" hidden="1">
      <c r="A61" s="99">
        <v>54</v>
      </c>
      <c r="B61" s="100">
        <v>0</v>
      </c>
      <c r="C61" s="179" t="e">
        <v>#VALUE!</v>
      </c>
      <c r="D61" s="32" t="s">
        <v>373</v>
      </c>
      <c r="E61" s="94">
        <v>0</v>
      </c>
      <c r="F61" s="94">
        <v>0</v>
      </c>
      <c r="G61" s="96" t="e">
        <v>#VALUE!</v>
      </c>
      <c r="H61" s="96" t="e">
        <v>#VALUE!</v>
      </c>
      <c r="I61" s="170">
        <v>0</v>
      </c>
      <c r="J61" s="170">
        <v>0</v>
      </c>
      <c r="K61" s="170">
        <v>0</v>
      </c>
      <c r="L61" s="96" t="s">
        <v>262</v>
      </c>
      <c r="M61" s="97" t="s">
        <v>262</v>
      </c>
      <c r="N61" s="61" t="s">
        <v>331</v>
      </c>
      <c r="O61" s="98">
        <v>0</v>
      </c>
      <c r="P61" s="171">
        <v>0</v>
      </c>
      <c r="Q61" s="172" t="s">
        <v>328</v>
      </c>
      <c r="R61" s="173" t="s">
        <v>330</v>
      </c>
      <c r="S61" s="174" t="s">
        <v>328</v>
      </c>
      <c r="T61" s="171">
        <v>0</v>
      </c>
      <c r="U61" s="172" t="s">
        <v>328</v>
      </c>
      <c r="V61" s="173" t="s">
        <v>330</v>
      </c>
      <c r="W61" s="174" t="s">
        <v>328</v>
      </c>
      <c r="X61" s="171">
        <v>0</v>
      </c>
      <c r="Y61" s="172" t="s">
        <v>328</v>
      </c>
      <c r="Z61" s="173" t="s">
        <v>330</v>
      </c>
      <c r="AA61" s="174" t="s">
        <v>328</v>
      </c>
      <c r="AB61" s="171">
        <v>0</v>
      </c>
      <c r="AC61" s="172" t="s">
        <v>328</v>
      </c>
      <c r="AD61" s="173" t="s">
        <v>330</v>
      </c>
      <c r="AE61" s="174" t="s">
        <v>328</v>
      </c>
      <c r="AF61" s="171">
        <v>0</v>
      </c>
      <c r="AG61" s="172" t="s">
        <v>328</v>
      </c>
      <c r="AH61" s="173" t="s">
        <v>330</v>
      </c>
      <c r="AI61" s="174" t="s">
        <v>328</v>
      </c>
      <c r="AJ61" s="171">
        <v>0</v>
      </c>
      <c r="AK61" s="172" t="s">
        <v>328</v>
      </c>
      <c r="AL61" s="173" t="s">
        <v>330</v>
      </c>
      <c r="AM61" s="174" t="s">
        <v>328</v>
      </c>
      <c r="AN61" s="171">
        <v>0</v>
      </c>
      <c r="AO61" s="172" t="s">
        <v>328</v>
      </c>
      <c r="AP61" s="173" t="s">
        <v>330</v>
      </c>
      <c r="AQ61" s="174" t="str">
        <f t="shared" si="1"/>
        <v> </v>
      </c>
    </row>
    <row r="62" spans="1:43" s="1" customFormat="1" ht="45" customHeight="1" hidden="1">
      <c r="A62" s="99">
        <v>55</v>
      </c>
      <c r="B62" s="100">
        <v>0</v>
      </c>
      <c r="C62" s="179" t="e">
        <v>#VALUE!</v>
      </c>
      <c r="D62" s="32" t="s">
        <v>373</v>
      </c>
      <c r="E62" s="94">
        <v>0</v>
      </c>
      <c r="F62" s="94">
        <v>0</v>
      </c>
      <c r="G62" s="96" t="e">
        <v>#VALUE!</v>
      </c>
      <c r="H62" s="96" t="e">
        <v>#VALUE!</v>
      </c>
      <c r="I62" s="170">
        <v>0</v>
      </c>
      <c r="J62" s="170">
        <v>0</v>
      </c>
      <c r="K62" s="170">
        <v>0</v>
      </c>
      <c r="L62" s="96" t="s">
        <v>262</v>
      </c>
      <c r="M62" s="97" t="s">
        <v>262</v>
      </c>
      <c r="N62" s="61" t="s">
        <v>331</v>
      </c>
      <c r="O62" s="98">
        <v>0</v>
      </c>
      <c r="P62" s="171">
        <v>0</v>
      </c>
      <c r="Q62" s="172" t="s">
        <v>328</v>
      </c>
      <c r="R62" s="173" t="s">
        <v>330</v>
      </c>
      <c r="S62" s="174" t="s">
        <v>328</v>
      </c>
      <c r="T62" s="171">
        <v>0</v>
      </c>
      <c r="U62" s="172" t="s">
        <v>328</v>
      </c>
      <c r="V62" s="173" t="s">
        <v>330</v>
      </c>
      <c r="W62" s="174" t="s">
        <v>328</v>
      </c>
      <c r="X62" s="171">
        <v>0</v>
      </c>
      <c r="Y62" s="172" t="s">
        <v>328</v>
      </c>
      <c r="Z62" s="173" t="s">
        <v>330</v>
      </c>
      <c r="AA62" s="174" t="s">
        <v>328</v>
      </c>
      <c r="AB62" s="171">
        <v>0</v>
      </c>
      <c r="AC62" s="172" t="s">
        <v>328</v>
      </c>
      <c r="AD62" s="173" t="s">
        <v>330</v>
      </c>
      <c r="AE62" s="174" t="s">
        <v>328</v>
      </c>
      <c r="AF62" s="171">
        <v>0</v>
      </c>
      <c r="AG62" s="172" t="s">
        <v>328</v>
      </c>
      <c r="AH62" s="173" t="s">
        <v>330</v>
      </c>
      <c r="AI62" s="174" t="s">
        <v>328</v>
      </c>
      <c r="AJ62" s="171">
        <v>0</v>
      </c>
      <c r="AK62" s="172" t="s">
        <v>328</v>
      </c>
      <c r="AL62" s="173" t="s">
        <v>330</v>
      </c>
      <c r="AM62" s="174" t="s">
        <v>328</v>
      </c>
      <c r="AN62" s="171">
        <v>0</v>
      </c>
      <c r="AO62" s="172" t="s">
        <v>328</v>
      </c>
      <c r="AP62" s="173" t="s">
        <v>330</v>
      </c>
      <c r="AQ62" s="174" t="str">
        <f t="shared" si="1"/>
        <v> </v>
      </c>
    </row>
    <row r="63" spans="1:43" s="1" customFormat="1" ht="45" customHeight="1" hidden="1">
      <c r="A63" s="99">
        <v>56</v>
      </c>
      <c r="B63" s="100">
        <v>0</v>
      </c>
      <c r="C63" s="179" t="e">
        <v>#VALUE!</v>
      </c>
      <c r="D63" s="32" t="s">
        <v>373</v>
      </c>
      <c r="E63" s="94">
        <v>0</v>
      </c>
      <c r="F63" s="94">
        <v>0</v>
      </c>
      <c r="G63" s="96" t="e">
        <v>#VALUE!</v>
      </c>
      <c r="H63" s="96" t="e">
        <v>#VALUE!</v>
      </c>
      <c r="I63" s="170">
        <v>0</v>
      </c>
      <c r="J63" s="170">
        <v>0</v>
      </c>
      <c r="K63" s="170">
        <v>0</v>
      </c>
      <c r="L63" s="96" t="s">
        <v>262</v>
      </c>
      <c r="M63" s="97" t="s">
        <v>262</v>
      </c>
      <c r="N63" s="61" t="s">
        <v>331</v>
      </c>
      <c r="O63" s="98">
        <v>0</v>
      </c>
      <c r="P63" s="171">
        <v>0</v>
      </c>
      <c r="Q63" s="172" t="s">
        <v>328</v>
      </c>
      <c r="R63" s="173" t="s">
        <v>330</v>
      </c>
      <c r="S63" s="174" t="s">
        <v>328</v>
      </c>
      <c r="T63" s="171">
        <v>0</v>
      </c>
      <c r="U63" s="172" t="s">
        <v>328</v>
      </c>
      <c r="V63" s="173" t="s">
        <v>330</v>
      </c>
      <c r="W63" s="174" t="s">
        <v>328</v>
      </c>
      <c r="X63" s="171">
        <v>0</v>
      </c>
      <c r="Y63" s="172" t="s">
        <v>328</v>
      </c>
      <c r="Z63" s="173" t="s">
        <v>330</v>
      </c>
      <c r="AA63" s="174" t="s">
        <v>328</v>
      </c>
      <c r="AB63" s="171">
        <v>0</v>
      </c>
      <c r="AC63" s="172" t="s">
        <v>328</v>
      </c>
      <c r="AD63" s="173" t="s">
        <v>330</v>
      </c>
      <c r="AE63" s="174" t="s">
        <v>328</v>
      </c>
      <c r="AF63" s="171">
        <v>0</v>
      </c>
      <c r="AG63" s="172" t="s">
        <v>328</v>
      </c>
      <c r="AH63" s="173" t="s">
        <v>330</v>
      </c>
      <c r="AI63" s="174" t="s">
        <v>328</v>
      </c>
      <c r="AJ63" s="171">
        <v>0</v>
      </c>
      <c r="AK63" s="172" t="s">
        <v>328</v>
      </c>
      <c r="AL63" s="173" t="s">
        <v>330</v>
      </c>
      <c r="AM63" s="174" t="s">
        <v>328</v>
      </c>
      <c r="AN63" s="171">
        <v>0</v>
      </c>
      <c r="AO63" s="172" t="s">
        <v>328</v>
      </c>
      <c r="AP63" s="173" t="s">
        <v>330</v>
      </c>
      <c r="AQ63" s="174" t="str">
        <f t="shared" si="1"/>
        <v> </v>
      </c>
    </row>
    <row r="64" spans="1:43" s="1" customFormat="1" ht="45" customHeight="1" hidden="1">
      <c r="A64" s="99">
        <v>57</v>
      </c>
      <c r="B64" s="100">
        <v>0</v>
      </c>
      <c r="C64" s="179" t="e">
        <v>#VALUE!</v>
      </c>
      <c r="D64" s="32" t="s">
        <v>373</v>
      </c>
      <c r="E64" s="94">
        <v>0</v>
      </c>
      <c r="F64" s="94">
        <v>0</v>
      </c>
      <c r="G64" s="96" t="e">
        <v>#VALUE!</v>
      </c>
      <c r="H64" s="96" t="e">
        <v>#VALUE!</v>
      </c>
      <c r="I64" s="170">
        <v>0</v>
      </c>
      <c r="J64" s="170">
        <v>0</v>
      </c>
      <c r="K64" s="170">
        <v>0</v>
      </c>
      <c r="L64" s="96" t="s">
        <v>262</v>
      </c>
      <c r="M64" s="97" t="s">
        <v>262</v>
      </c>
      <c r="N64" s="61" t="s">
        <v>331</v>
      </c>
      <c r="O64" s="98">
        <v>0</v>
      </c>
      <c r="P64" s="171">
        <v>0</v>
      </c>
      <c r="Q64" s="172" t="s">
        <v>328</v>
      </c>
      <c r="R64" s="173" t="s">
        <v>330</v>
      </c>
      <c r="S64" s="174" t="s">
        <v>328</v>
      </c>
      <c r="T64" s="171">
        <v>0</v>
      </c>
      <c r="U64" s="172" t="s">
        <v>328</v>
      </c>
      <c r="V64" s="173" t="s">
        <v>330</v>
      </c>
      <c r="W64" s="174" t="s">
        <v>328</v>
      </c>
      <c r="X64" s="171">
        <v>0</v>
      </c>
      <c r="Y64" s="172" t="s">
        <v>328</v>
      </c>
      <c r="Z64" s="173" t="s">
        <v>330</v>
      </c>
      <c r="AA64" s="174" t="s">
        <v>328</v>
      </c>
      <c r="AB64" s="171">
        <v>0</v>
      </c>
      <c r="AC64" s="172" t="s">
        <v>328</v>
      </c>
      <c r="AD64" s="173" t="s">
        <v>330</v>
      </c>
      <c r="AE64" s="174" t="s">
        <v>328</v>
      </c>
      <c r="AF64" s="171">
        <v>0</v>
      </c>
      <c r="AG64" s="172" t="s">
        <v>328</v>
      </c>
      <c r="AH64" s="173" t="s">
        <v>330</v>
      </c>
      <c r="AI64" s="174" t="s">
        <v>328</v>
      </c>
      <c r="AJ64" s="171">
        <v>0</v>
      </c>
      <c r="AK64" s="172" t="s">
        <v>328</v>
      </c>
      <c r="AL64" s="173" t="s">
        <v>330</v>
      </c>
      <c r="AM64" s="174" t="s">
        <v>328</v>
      </c>
      <c r="AN64" s="171">
        <v>0</v>
      </c>
      <c r="AO64" s="172" t="s">
        <v>328</v>
      </c>
      <c r="AP64" s="173" t="s">
        <v>330</v>
      </c>
      <c r="AQ64" s="174" t="str">
        <f t="shared" si="1"/>
        <v> </v>
      </c>
    </row>
    <row r="65" spans="1:43" s="1" customFormat="1" ht="45" customHeight="1" hidden="1">
      <c r="A65" s="99">
        <v>58</v>
      </c>
      <c r="B65" s="100">
        <v>0</v>
      </c>
      <c r="C65" s="179" t="e">
        <v>#VALUE!</v>
      </c>
      <c r="D65" s="32" t="s">
        <v>373</v>
      </c>
      <c r="E65" s="94">
        <v>0</v>
      </c>
      <c r="F65" s="94">
        <v>0</v>
      </c>
      <c r="G65" s="96" t="e">
        <v>#VALUE!</v>
      </c>
      <c r="H65" s="96" t="e">
        <v>#VALUE!</v>
      </c>
      <c r="I65" s="170">
        <v>0</v>
      </c>
      <c r="J65" s="170">
        <v>0</v>
      </c>
      <c r="K65" s="170">
        <v>0</v>
      </c>
      <c r="L65" s="96" t="s">
        <v>262</v>
      </c>
      <c r="M65" s="97" t="s">
        <v>262</v>
      </c>
      <c r="N65" s="61" t="s">
        <v>331</v>
      </c>
      <c r="O65" s="98">
        <v>0</v>
      </c>
      <c r="P65" s="171">
        <v>0</v>
      </c>
      <c r="Q65" s="172" t="s">
        <v>328</v>
      </c>
      <c r="R65" s="173" t="s">
        <v>330</v>
      </c>
      <c r="S65" s="174" t="s">
        <v>328</v>
      </c>
      <c r="T65" s="171">
        <v>0</v>
      </c>
      <c r="U65" s="172" t="s">
        <v>328</v>
      </c>
      <c r="V65" s="173" t="s">
        <v>330</v>
      </c>
      <c r="W65" s="174" t="s">
        <v>328</v>
      </c>
      <c r="X65" s="171">
        <v>0</v>
      </c>
      <c r="Y65" s="172" t="s">
        <v>328</v>
      </c>
      <c r="Z65" s="173" t="s">
        <v>330</v>
      </c>
      <c r="AA65" s="174" t="s">
        <v>328</v>
      </c>
      <c r="AB65" s="171">
        <v>0</v>
      </c>
      <c r="AC65" s="172" t="s">
        <v>328</v>
      </c>
      <c r="AD65" s="173" t="s">
        <v>330</v>
      </c>
      <c r="AE65" s="174" t="s">
        <v>328</v>
      </c>
      <c r="AF65" s="171">
        <v>0</v>
      </c>
      <c r="AG65" s="172" t="s">
        <v>328</v>
      </c>
      <c r="AH65" s="173" t="s">
        <v>330</v>
      </c>
      <c r="AI65" s="174" t="s">
        <v>328</v>
      </c>
      <c r="AJ65" s="171">
        <v>0</v>
      </c>
      <c r="AK65" s="172" t="s">
        <v>328</v>
      </c>
      <c r="AL65" s="173" t="s">
        <v>330</v>
      </c>
      <c r="AM65" s="174" t="s">
        <v>328</v>
      </c>
      <c r="AN65" s="171">
        <v>0</v>
      </c>
      <c r="AO65" s="172" t="s">
        <v>328</v>
      </c>
      <c r="AP65" s="173" t="s">
        <v>330</v>
      </c>
      <c r="AQ65" s="174" t="str">
        <f t="shared" si="1"/>
        <v> </v>
      </c>
    </row>
    <row r="66" spans="1:43" s="1" customFormat="1" ht="45" customHeight="1" hidden="1">
      <c r="A66" s="99">
        <v>59</v>
      </c>
      <c r="B66" s="100">
        <v>0</v>
      </c>
      <c r="C66" s="179" t="e">
        <v>#N/A</v>
      </c>
      <c r="D66" s="32" t="e">
        <v>#N/A</v>
      </c>
      <c r="E66" s="94" t="e">
        <v>#N/A</v>
      </c>
      <c r="F66" s="94" t="e">
        <v>#N/A</v>
      </c>
      <c r="G66" s="96" t="e">
        <v>#VALUE!</v>
      </c>
      <c r="H66" s="96" t="e">
        <v>#VALUE!</v>
      </c>
      <c r="I66" s="170">
        <v>0</v>
      </c>
      <c r="J66" s="170">
        <v>0</v>
      </c>
      <c r="K66" s="170">
        <v>0</v>
      </c>
      <c r="L66" s="96" t="s">
        <v>262</v>
      </c>
      <c r="M66" s="97" t="s">
        <v>262</v>
      </c>
      <c r="N66" s="61" t="s">
        <v>331</v>
      </c>
      <c r="O66" s="98">
        <v>0</v>
      </c>
      <c r="P66" s="171">
        <v>0</v>
      </c>
      <c r="Q66" s="172" t="s">
        <v>328</v>
      </c>
      <c r="R66" s="173" t="s">
        <v>330</v>
      </c>
      <c r="S66" s="174" t="s">
        <v>328</v>
      </c>
      <c r="T66" s="171">
        <v>0</v>
      </c>
      <c r="U66" s="172" t="s">
        <v>328</v>
      </c>
      <c r="V66" s="173" t="s">
        <v>330</v>
      </c>
      <c r="W66" s="174" t="s">
        <v>328</v>
      </c>
      <c r="X66" s="171">
        <v>0</v>
      </c>
      <c r="Y66" s="172" t="s">
        <v>328</v>
      </c>
      <c r="Z66" s="173" t="s">
        <v>330</v>
      </c>
      <c r="AA66" s="174" t="s">
        <v>328</v>
      </c>
      <c r="AB66" s="171">
        <v>0</v>
      </c>
      <c r="AC66" s="172" t="s">
        <v>328</v>
      </c>
      <c r="AD66" s="173" t="s">
        <v>330</v>
      </c>
      <c r="AE66" s="174" t="s">
        <v>328</v>
      </c>
      <c r="AF66" s="171">
        <v>0</v>
      </c>
      <c r="AG66" s="172" t="s">
        <v>328</v>
      </c>
      <c r="AH66" s="173" t="s">
        <v>330</v>
      </c>
      <c r="AI66" s="174" t="s">
        <v>328</v>
      </c>
      <c r="AJ66" s="171">
        <v>0</v>
      </c>
      <c r="AK66" s="172" t="s">
        <v>328</v>
      </c>
      <c r="AL66" s="173" t="s">
        <v>330</v>
      </c>
      <c r="AM66" s="174" t="s">
        <v>328</v>
      </c>
      <c r="AN66" s="171">
        <v>0</v>
      </c>
      <c r="AO66" s="172" t="s">
        <v>328</v>
      </c>
      <c r="AP66" s="173" t="s">
        <v>330</v>
      </c>
      <c r="AQ66" s="174" t="str">
        <f t="shared" si="1"/>
        <v> </v>
      </c>
    </row>
    <row r="67" spans="1:43" s="1" customFormat="1" ht="45" customHeight="1" hidden="1">
      <c r="A67" s="99">
        <v>60</v>
      </c>
      <c r="B67" s="100">
        <v>0</v>
      </c>
      <c r="C67" s="179" t="e">
        <v>#N/A</v>
      </c>
      <c r="D67" s="32" t="e">
        <v>#N/A</v>
      </c>
      <c r="E67" s="94" t="e">
        <v>#N/A</v>
      </c>
      <c r="F67" s="94" t="e">
        <v>#N/A</v>
      </c>
      <c r="G67" s="96" t="e">
        <v>#VALUE!</v>
      </c>
      <c r="H67" s="96" t="e">
        <v>#VALUE!</v>
      </c>
      <c r="I67" s="170">
        <v>0</v>
      </c>
      <c r="J67" s="170">
        <v>0</v>
      </c>
      <c r="K67" s="170">
        <v>0</v>
      </c>
      <c r="L67" s="96" t="s">
        <v>262</v>
      </c>
      <c r="M67" s="97" t="s">
        <v>262</v>
      </c>
      <c r="N67" s="61" t="s">
        <v>331</v>
      </c>
      <c r="O67" s="98">
        <v>0</v>
      </c>
      <c r="P67" s="171">
        <v>0</v>
      </c>
      <c r="Q67" s="172" t="s">
        <v>328</v>
      </c>
      <c r="R67" s="173" t="s">
        <v>330</v>
      </c>
      <c r="S67" s="174" t="s">
        <v>328</v>
      </c>
      <c r="T67" s="171">
        <v>0</v>
      </c>
      <c r="U67" s="172" t="s">
        <v>328</v>
      </c>
      <c r="V67" s="173" t="s">
        <v>330</v>
      </c>
      <c r="W67" s="174" t="s">
        <v>328</v>
      </c>
      <c r="X67" s="171">
        <v>0</v>
      </c>
      <c r="Y67" s="172" t="s">
        <v>328</v>
      </c>
      <c r="Z67" s="173" t="s">
        <v>330</v>
      </c>
      <c r="AA67" s="174" t="s">
        <v>328</v>
      </c>
      <c r="AB67" s="171">
        <v>0</v>
      </c>
      <c r="AC67" s="172" t="s">
        <v>328</v>
      </c>
      <c r="AD67" s="173" t="s">
        <v>330</v>
      </c>
      <c r="AE67" s="174" t="s">
        <v>328</v>
      </c>
      <c r="AF67" s="171">
        <v>0</v>
      </c>
      <c r="AG67" s="172" t="s">
        <v>328</v>
      </c>
      <c r="AH67" s="173" t="s">
        <v>330</v>
      </c>
      <c r="AI67" s="174" t="s">
        <v>328</v>
      </c>
      <c r="AJ67" s="171">
        <v>0</v>
      </c>
      <c r="AK67" s="172" t="s">
        <v>328</v>
      </c>
      <c r="AL67" s="173" t="s">
        <v>330</v>
      </c>
      <c r="AM67" s="174" t="s">
        <v>328</v>
      </c>
      <c r="AN67" s="171">
        <v>0</v>
      </c>
      <c r="AO67" s="172" t="s">
        <v>328</v>
      </c>
      <c r="AP67" s="173" t="s">
        <v>330</v>
      </c>
      <c r="AQ67" s="174" t="str">
        <f t="shared" si="1"/>
        <v> </v>
      </c>
    </row>
    <row r="68" spans="9:43" ht="23.25" customHeight="1">
      <c r="I68" s="175">
        <v>32</v>
      </c>
      <c r="J68" s="175"/>
      <c r="K68" s="175">
        <v>30</v>
      </c>
      <c r="L68" s="175"/>
      <c r="M68" s="176" t="s">
        <v>110</v>
      </c>
      <c r="N68" s="37">
        <v>32</v>
      </c>
      <c r="O68" s="64"/>
      <c r="P68" s="37">
        <v>0</v>
      </c>
      <c r="Q68" s="37">
        <v>0</v>
      </c>
      <c r="R68" s="37">
        <v>0</v>
      </c>
      <c r="S68" s="37"/>
      <c r="T68" s="37">
        <v>0</v>
      </c>
      <c r="U68" s="37">
        <v>0</v>
      </c>
      <c r="V68" s="37">
        <v>0</v>
      </c>
      <c r="W68" s="37"/>
      <c r="X68" s="37">
        <v>0</v>
      </c>
      <c r="Y68" s="37">
        <v>0</v>
      </c>
      <c r="Z68" s="37">
        <v>0</v>
      </c>
      <c r="AA68" s="37"/>
      <c r="AB68" s="37">
        <v>8</v>
      </c>
      <c r="AC68" s="37">
        <v>80</v>
      </c>
      <c r="AD68" s="37">
        <v>8</v>
      </c>
      <c r="AE68" s="37"/>
      <c r="AF68" s="37">
        <v>6</v>
      </c>
      <c r="AG68" s="37">
        <v>60</v>
      </c>
      <c r="AH68" s="37">
        <v>6</v>
      </c>
      <c r="AI68" s="37"/>
      <c r="AJ68" s="37">
        <v>6</v>
      </c>
      <c r="AK68" s="37">
        <v>60</v>
      </c>
      <c r="AL68" s="37">
        <v>6</v>
      </c>
      <c r="AM68" s="37"/>
      <c r="AN68" s="37">
        <v>7</v>
      </c>
      <c r="AO68" s="37">
        <v>70</v>
      </c>
      <c r="AP68" s="37">
        <v>7</v>
      </c>
      <c r="AQ68" s="37"/>
    </row>
    <row r="69" spans="3:12" ht="18">
      <c r="C69" s="13" t="s">
        <v>54</v>
      </c>
      <c r="D69" s="1"/>
      <c r="E69"/>
      <c r="F69" s="13" t="s">
        <v>66</v>
      </c>
      <c r="H69" s="175"/>
      <c r="I69" s="177"/>
      <c r="J69" s="177"/>
      <c r="K69" s="177"/>
      <c r="L69" s="177"/>
    </row>
    <row r="70" spans="3:7" ht="9" customHeight="1">
      <c r="C70" s="36"/>
      <c r="F70" s="95"/>
      <c r="G70" s="178"/>
    </row>
    <row r="71" spans="3:6" ht="18">
      <c r="C71" s="28" t="s">
        <v>17</v>
      </c>
      <c r="E71"/>
      <c r="F71" s="28" t="s">
        <v>67</v>
      </c>
    </row>
    <row r="72" spans="1:15" ht="15.75">
      <c r="A72" s="4">
        <v>1</v>
      </c>
      <c r="B72" s="20">
        <f aca="true" t="shared" si="2" ref="B72:O72">1+A72</f>
        <v>2</v>
      </c>
      <c r="C72" s="20">
        <f t="shared" si="2"/>
        <v>3</v>
      </c>
      <c r="D72" s="20">
        <f t="shared" si="2"/>
        <v>4</v>
      </c>
      <c r="E72" s="20">
        <f t="shared" si="2"/>
        <v>5</v>
      </c>
      <c r="F72" s="20">
        <f t="shared" si="2"/>
        <v>6</v>
      </c>
      <c r="G72" s="20">
        <f t="shared" si="2"/>
        <v>7</v>
      </c>
      <c r="H72" s="20">
        <f t="shared" si="2"/>
        <v>8</v>
      </c>
      <c r="I72" s="20">
        <f t="shared" si="2"/>
        <v>9</v>
      </c>
      <c r="J72" s="20">
        <f t="shared" si="2"/>
        <v>10</v>
      </c>
      <c r="K72" s="20">
        <f t="shared" si="2"/>
        <v>11</v>
      </c>
      <c r="L72" s="20">
        <f t="shared" si="2"/>
        <v>12</v>
      </c>
      <c r="M72" s="20">
        <f t="shared" si="2"/>
        <v>13</v>
      </c>
      <c r="N72" s="20">
        <f t="shared" si="2"/>
        <v>14</v>
      </c>
      <c r="O72" s="20">
        <f t="shared" si="2"/>
        <v>15</v>
      </c>
    </row>
  </sheetData>
  <sheetProtection/>
  <mergeCells count="8">
    <mergeCell ref="N3:O6"/>
    <mergeCell ref="AF3:AI6"/>
    <mergeCell ref="AJ3:AM6"/>
    <mergeCell ref="AN3:AQ6"/>
    <mergeCell ref="P3:S6"/>
    <mergeCell ref="T3:W6"/>
    <mergeCell ref="X3:AA6"/>
    <mergeCell ref="AB3:AE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</dc:creator>
  <cp:keywords/>
  <dc:description/>
  <cp:lastModifiedBy>Baraholkin</cp:lastModifiedBy>
  <cp:lastPrinted>2013-10-19T16:01:55Z</cp:lastPrinted>
  <dcterms:created xsi:type="dcterms:W3CDTF">2004-11-17T21:52:13Z</dcterms:created>
  <dcterms:modified xsi:type="dcterms:W3CDTF">2020-10-27T21:17:28Z</dcterms:modified>
  <cp:category/>
  <cp:version/>
  <cp:contentType/>
  <cp:contentStatus/>
</cp:coreProperties>
</file>