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8265"/>
  </bookViews>
  <sheets>
    <sheet name="Лист1" sheetId="1" r:id="rId1"/>
    <sheet name="Лист3" sheetId="3" r:id="rId2"/>
    <sheet name="Лист2" sheetId="2" r:id="rId3"/>
  </sheets>
  <definedNames>
    <definedName name="_xlnm._FilterDatabase" localSheetId="0" hidden="1">Лист1!$A$3:$JC$73</definedName>
    <definedName name="_xlnm._FilterDatabase" localSheetId="1" hidden="1">Лист3!$B$1:$I$68</definedName>
    <definedName name="_xlnm.Print_Area" localSheetId="0">Лист1!$A$1:$X$4</definedName>
  </definedNames>
  <calcPr calcId="152511"/>
</workbook>
</file>

<file path=xl/calcChain.xml><?xml version="1.0" encoding="utf-8"?>
<calcChain xmlns="http://schemas.openxmlformats.org/spreadsheetml/2006/main">
  <c r="IZ71" i="1" l="1"/>
  <c r="IZ70" i="1"/>
  <c r="IZ69" i="1"/>
  <c r="IZ68" i="1"/>
  <c r="IZ67" i="1"/>
  <c r="IZ66" i="1"/>
  <c r="IZ65" i="1"/>
  <c r="IZ64" i="1"/>
  <c r="IZ63" i="1"/>
  <c r="IZ62" i="1"/>
  <c r="IZ61" i="1"/>
  <c r="IZ60" i="1"/>
  <c r="IZ59" i="1"/>
  <c r="IZ58" i="1"/>
  <c r="IZ57" i="1"/>
  <c r="IZ56" i="1"/>
  <c r="IZ55" i="1"/>
  <c r="IZ54" i="1"/>
  <c r="IZ53" i="1"/>
  <c r="IZ52" i="1"/>
  <c r="IZ51" i="1"/>
  <c r="IZ50" i="1"/>
  <c r="IZ49" i="1"/>
  <c r="IZ48" i="1"/>
  <c r="IZ47" i="1"/>
  <c r="IZ46" i="1"/>
  <c r="IZ45" i="1"/>
  <c r="IZ44" i="1"/>
  <c r="IZ43" i="1"/>
  <c r="IZ42" i="1"/>
  <c r="IZ41" i="1"/>
  <c r="IZ40" i="1"/>
  <c r="IZ39" i="1"/>
  <c r="IZ38" i="1"/>
  <c r="IZ37" i="1"/>
  <c r="IZ36" i="1"/>
  <c r="IZ35" i="1"/>
  <c r="IZ34" i="1"/>
  <c r="IZ33" i="1"/>
  <c r="IZ32" i="1"/>
  <c r="IZ31" i="1"/>
  <c r="IZ30" i="1"/>
  <c r="IZ29" i="1"/>
  <c r="IZ28" i="1"/>
  <c r="IZ27" i="1"/>
  <c r="IZ26" i="1"/>
  <c r="IZ25" i="1"/>
  <c r="IZ24" i="1"/>
  <c r="IZ23" i="1"/>
  <c r="IZ22" i="1"/>
  <c r="IZ21" i="1"/>
  <c r="IZ20" i="1"/>
  <c r="IZ19" i="1"/>
  <c r="IZ18" i="1"/>
  <c r="IZ17" i="1"/>
  <c r="IZ16" i="1"/>
  <c r="IZ15" i="1"/>
  <c r="IZ14" i="1"/>
  <c r="IZ13" i="1"/>
  <c r="IZ12" i="1"/>
  <c r="IZ11" i="1"/>
  <c r="IZ10" i="1"/>
  <c r="IZ9" i="1"/>
  <c r="IZ8" i="1"/>
  <c r="IZ7" i="1"/>
  <c r="IZ6" i="1"/>
  <c r="IZ5" i="1"/>
  <c r="IZ4" i="1"/>
  <c r="I69" i="1"/>
  <c r="I65" i="1"/>
  <c r="I60" i="1"/>
  <c r="I43" i="1"/>
  <c r="I42" i="1"/>
  <c r="I29" i="1"/>
  <c r="I28" i="1"/>
  <c r="I26" i="1"/>
  <c r="I25" i="1"/>
  <c r="I17" i="1"/>
  <c r="I15" i="1"/>
  <c r="I14" i="1"/>
  <c r="I13" i="1"/>
  <c r="I12" i="1"/>
  <c r="I10" i="1"/>
  <c r="I8" i="1"/>
  <c r="I5" i="1"/>
  <c r="I4" i="1"/>
  <c r="GY63" i="1"/>
  <c r="C71" i="1"/>
  <c r="HP71" i="1" s="1"/>
  <c r="C70" i="1"/>
  <c r="HP70" i="1" s="1"/>
  <c r="C69" i="1"/>
  <c r="HP69" i="1" s="1"/>
  <c r="C68" i="1"/>
  <c r="HP68" i="1" s="1"/>
  <c r="C67" i="1"/>
  <c r="HP67" i="1" s="1"/>
  <c r="C66" i="1"/>
  <c r="HP66" i="1" s="1"/>
  <c r="C65" i="1"/>
  <c r="HP65" i="1" s="1"/>
  <c r="C64" i="1"/>
  <c r="HP64" i="1" s="1"/>
  <c r="C63" i="1"/>
  <c r="HP63" i="1" s="1"/>
  <c r="C62" i="1"/>
  <c r="HP62" i="1" s="1"/>
  <c r="C61" i="1"/>
  <c r="HP61" i="1" s="1"/>
  <c r="C60" i="1"/>
  <c r="HP60" i="1" s="1"/>
  <c r="C59" i="1"/>
  <c r="HP59" i="1" s="1"/>
  <c r="C58" i="1"/>
  <c r="HP58" i="1" s="1"/>
  <c r="C57" i="1"/>
  <c r="HP57" i="1" s="1"/>
  <c r="C56" i="1"/>
  <c r="HP56" i="1" s="1"/>
  <c r="C55" i="1"/>
  <c r="HP55" i="1" s="1"/>
  <c r="C54" i="1"/>
  <c r="HP54" i="1" s="1"/>
  <c r="C53" i="1"/>
  <c r="HP53" i="1" s="1"/>
  <c r="C52" i="1"/>
  <c r="HP52" i="1" s="1"/>
  <c r="C51" i="1"/>
  <c r="HP51" i="1" s="1"/>
  <c r="C50" i="1"/>
  <c r="HP50" i="1" s="1"/>
  <c r="C49" i="1"/>
  <c r="HP49" i="1" s="1"/>
  <c r="C48" i="1"/>
  <c r="HP48" i="1" s="1"/>
  <c r="C47" i="1"/>
  <c r="HP47" i="1" s="1"/>
  <c r="C46" i="1"/>
  <c r="HP46" i="1" s="1"/>
  <c r="C45" i="1"/>
  <c r="HP45" i="1" s="1"/>
  <c r="C44" i="1"/>
  <c r="HP44" i="1" s="1"/>
  <c r="C43" i="1"/>
  <c r="HP43" i="1" s="1"/>
  <c r="C42" i="1"/>
  <c r="HP42" i="1" s="1"/>
  <c r="C41" i="1"/>
  <c r="HP41" i="1" s="1"/>
  <c r="C40" i="1"/>
  <c r="HP40" i="1" s="1"/>
  <c r="C39" i="1"/>
  <c r="HP39" i="1" s="1"/>
  <c r="C38" i="1"/>
  <c r="HP38" i="1" s="1"/>
  <c r="C37" i="1"/>
  <c r="HP37" i="1" s="1"/>
  <c r="C36" i="1"/>
  <c r="HP36" i="1" s="1"/>
  <c r="C35" i="1"/>
  <c r="HP35" i="1" s="1"/>
  <c r="C34" i="1"/>
  <c r="HP34" i="1" s="1"/>
  <c r="C33" i="1"/>
  <c r="HP33" i="1" s="1"/>
  <c r="C32" i="1"/>
  <c r="HP32" i="1" s="1"/>
  <c r="C31" i="1"/>
  <c r="HP31" i="1" s="1"/>
  <c r="C30" i="1"/>
  <c r="HP30" i="1" s="1"/>
  <c r="C29" i="1"/>
  <c r="HP29" i="1" s="1"/>
  <c r="C28" i="1"/>
  <c r="HP28" i="1" s="1"/>
  <c r="C27" i="1"/>
  <c r="HP27" i="1" s="1"/>
  <c r="C26" i="1"/>
  <c r="HP26" i="1" s="1"/>
  <c r="C25" i="1"/>
  <c r="HP25" i="1" s="1"/>
  <c r="C24" i="1"/>
  <c r="HP24" i="1" s="1"/>
  <c r="C23" i="1"/>
  <c r="HP23" i="1" s="1"/>
  <c r="C22" i="1"/>
  <c r="HP22" i="1" s="1"/>
  <c r="C21" i="1"/>
  <c r="HP21" i="1" s="1"/>
  <c r="C20" i="1"/>
  <c r="HP20" i="1" s="1"/>
  <c r="C19" i="1"/>
  <c r="HP19" i="1" s="1"/>
  <c r="C18" i="1"/>
  <c r="HP18" i="1" s="1"/>
  <c r="C17" i="1"/>
  <c r="HP17" i="1" s="1"/>
  <c r="C16" i="1"/>
  <c r="HP16" i="1" s="1"/>
  <c r="C15" i="1"/>
  <c r="HP15" i="1" s="1"/>
  <c r="C14" i="1"/>
  <c r="HP14" i="1" s="1"/>
  <c r="C13" i="1"/>
  <c r="HP13" i="1" s="1"/>
  <c r="C12" i="1"/>
  <c r="HP12" i="1" s="1"/>
  <c r="C11" i="1"/>
  <c r="HP11" i="1" s="1"/>
  <c r="C10" i="1"/>
  <c r="HP10" i="1" s="1"/>
  <c r="C9" i="1"/>
  <c r="HP9" i="1" s="1"/>
  <c r="C8" i="1"/>
  <c r="HP8" i="1" s="1"/>
  <c r="C7" i="1"/>
  <c r="HP7" i="1" s="1"/>
  <c r="C6" i="1"/>
  <c r="HP6" i="1" s="1"/>
  <c r="C5" i="1"/>
  <c r="HP5" i="1" s="1"/>
  <c r="C4" i="1"/>
  <c r="HP4" i="1" s="1"/>
  <c r="A68" i="3" l="1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GW7" i="1"/>
  <c r="GW20" i="1"/>
  <c r="GW21" i="1"/>
  <c r="GW30" i="1"/>
  <c r="GW44" i="1"/>
  <c r="GW49" i="1"/>
  <c r="GW53" i="1"/>
  <c r="GW54" i="1"/>
  <c r="GW56" i="1"/>
  <c r="GW58" i="1"/>
  <c r="GW66" i="1"/>
  <c r="GW70" i="1"/>
  <c r="GS66" i="1"/>
  <c r="GS67" i="1"/>
  <c r="GN5" i="1"/>
  <c r="GN6" i="1"/>
  <c r="GN7" i="1"/>
  <c r="GN8" i="1"/>
  <c r="GN9" i="1"/>
  <c r="GN10" i="1"/>
  <c r="GN11" i="1"/>
  <c r="GN12" i="1"/>
  <c r="GN13" i="1"/>
  <c r="GN14" i="1"/>
  <c r="GN15" i="1"/>
  <c r="GN16" i="1"/>
  <c r="GN17" i="1"/>
  <c r="GN18" i="1"/>
  <c r="GN19" i="1"/>
  <c r="GN20" i="1"/>
  <c r="GN21" i="1"/>
  <c r="GN22" i="1"/>
  <c r="GN23" i="1"/>
  <c r="GN24" i="1"/>
  <c r="GN25" i="1"/>
  <c r="GN26" i="1"/>
  <c r="GN27" i="1"/>
  <c r="GN28" i="1"/>
  <c r="GN29" i="1"/>
  <c r="GN30" i="1"/>
  <c r="GN31" i="1"/>
  <c r="GN32" i="1"/>
  <c r="GN33" i="1"/>
  <c r="GN34" i="1"/>
  <c r="GN35" i="1"/>
  <c r="GN36" i="1"/>
  <c r="GN37" i="1"/>
  <c r="GN38" i="1"/>
  <c r="GN39" i="1"/>
  <c r="GN40" i="1"/>
  <c r="GN41" i="1"/>
  <c r="GN42" i="1"/>
  <c r="GN43" i="1"/>
  <c r="GN44" i="1"/>
  <c r="GN45" i="1"/>
  <c r="GN46" i="1"/>
  <c r="GN47" i="1"/>
  <c r="GN48" i="1"/>
  <c r="GN49" i="1"/>
  <c r="GN50" i="1"/>
  <c r="GN51" i="1"/>
  <c r="GN52" i="1"/>
  <c r="GN53" i="1"/>
  <c r="GN54" i="1"/>
  <c r="GN55" i="1"/>
  <c r="GN56" i="1"/>
  <c r="GN57" i="1"/>
  <c r="GN58" i="1"/>
  <c r="GN59" i="1"/>
  <c r="GN60" i="1"/>
  <c r="GN61" i="1"/>
  <c r="GN62" i="1"/>
  <c r="GN63" i="1"/>
  <c r="GN64" i="1"/>
  <c r="GN65" i="1"/>
  <c r="GN66" i="1"/>
  <c r="GN67" i="1"/>
  <c r="GN68" i="1"/>
  <c r="GN69" i="1"/>
  <c r="GN70" i="1"/>
  <c r="GN71" i="1"/>
  <c r="GN72" i="1"/>
  <c r="GN73" i="1"/>
  <c r="GN4" i="1"/>
  <c r="GF58" i="1"/>
  <c r="FI61" i="1"/>
  <c r="FF39" i="1"/>
  <c r="FF7" i="1"/>
  <c r="DR33" i="1" l="1"/>
  <c r="DM10" i="1" l="1"/>
  <c r="FY4" i="1" l="1"/>
  <c r="EH67" i="1"/>
  <c r="EE68" i="1"/>
  <c r="EE69" i="1"/>
  <c r="EE70" i="1"/>
  <c r="EE71" i="1"/>
  <c r="EE72" i="1"/>
  <c r="EE73" i="1"/>
  <c r="EE4" i="1"/>
  <c r="EE5" i="1"/>
  <c r="EE6" i="1"/>
  <c r="EE7" i="1"/>
  <c r="EE8" i="1"/>
  <c r="EE9" i="1"/>
  <c r="EE10" i="1"/>
  <c r="EE11" i="1"/>
  <c r="EE12" i="1"/>
  <c r="EE13" i="1"/>
  <c r="EE14" i="1"/>
  <c r="EE15" i="1"/>
  <c r="EE16" i="1"/>
  <c r="EE17" i="1"/>
  <c r="EE18" i="1"/>
  <c r="EE19" i="1"/>
  <c r="EE20" i="1"/>
  <c r="EE21" i="1"/>
  <c r="EE22" i="1"/>
  <c r="EE23" i="1"/>
  <c r="EE24" i="1"/>
  <c r="EE25" i="1"/>
  <c r="EE26" i="1"/>
  <c r="EE27" i="1"/>
  <c r="EE28" i="1"/>
  <c r="EE29" i="1"/>
  <c r="EE30" i="1"/>
  <c r="EE31" i="1"/>
  <c r="EE32" i="1"/>
  <c r="EE33" i="1"/>
  <c r="EE34" i="1"/>
  <c r="EE35" i="1"/>
  <c r="EE36" i="1"/>
  <c r="EE37" i="1"/>
  <c r="EE38" i="1"/>
  <c r="EE39" i="1"/>
  <c r="EE40" i="1"/>
  <c r="EE41" i="1"/>
  <c r="EE42" i="1"/>
  <c r="EE43" i="1"/>
  <c r="EE44" i="1"/>
  <c r="EE45" i="1"/>
  <c r="EE46" i="1"/>
  <c r="EE47" i="1"/>
  <c r="EE48" i="1"/>
  <c r="EE49" i="1"/>
  <c r="EE50" i="1"/>
  <c r="EE51" i="1"/>
  <c r="EE52" i="1"/>
  <c r="EE53" i="1"/>
  <c r="EE54" i="1"/>
  <c r="EE55" i="1"/>
  <c r="EE56" i="1"/>
  <c r="EE57" i="1"/>
  <c r="EE58" i="1"/>
  <c r="EE59" i="1"/>
  <c r="EE60" i="1"/>
  <c r="EE61" i="1"/>
  <c r="EE62" i="1"/>
  <c r="EE63" i="1"/>
  <c r="EE64" i="1"/>
  <c r="EE65" i="1"/>
  <c r="EH66" i="1"/>
  <c r="DW4" i="1"/>
  <c r="DW5" i="1"/>
  <c r="DW6" i="1"/>
  <c r="DW7" i="1"/>
  <c r="DW8" i="1"/>
  <c r="DW9" i="1"/>
  <c r="DW10" i="1"/>
  <c r="DW11" i="1"/>
  <c r="DW12" i="1"/>
  <c r="DW13" i="1"/>
  <c r="DW14" i="1"/>
  <c r="DW15" i="1"/>
  <c r="DW16" i="1"/>
  <c r="DW17" i="1"/>
  <c r="DW18" i="1"/>
  <c r="DW19" i="1"/>
  <c r="DW20" i="1"/>
  <c r="DW21" i="1"/>
  <c r="DW22" i="1"/>
  <c r="DW23" i="1"/>
  <c r="DW24" i="1"/>
  <c r="DW25" i="1"/>
  <c r="DW26" i="1"/>
  <c r="DW27" i="1"/>
  <c r="DW28" i="1"/>
  <c r="DW29" i="1"/>
  <c r="DW30" i="1"/>
  <c r="DW31" i="1"/>
  <c r="DW32" i="1"/>
  <c r="DW33" i="1"/>
  <c r="DW34" i="1"/>
  <c r="DW35" i="1"/>
  <c r="DW36" i="1"/>
  <c r="DW37" i="1"/>
  <c r="DW38" i="1"/>
  <c r="DW39" i="1"/>
  <c r="DW40" i="1"/>
  <c r="DW41" i="1"/>
  <c r="DW42" i="1"/>
  <c r="DW43" i="1"/>
  <c r="DW44" i="1"/>
  <c r="DW45" i="1"/>
  <c r="DW46" i="1"/>
  <c r="DW47" i="1"/>
  <c r="DW48" i="1"/>
  <c r="DW49" i="1"/>
  <c r="DW50" i="1"/>
  <c r="DW51" i="1"/>
  <c r="DW52" i="1"/>
  <c r="DW53" i="1"/>
  <c r="DW54" i="1"/>
  <c r="DW55" i="1"/>
  <c r="DW56" i="1"/>
  <c r="DW57" i="1"/>
  <c r="DW58" i="1"/>
  <c r="DW59" i="1"/>
  <c r="DW60" i="1"/>
  <c r="DW61" i="1"/>
  <c r="DW62" i="1"/>
  <c r="DW63" i="1"/>
  <c r="DW64" i="1"/>
  <c r="DW65" i="1"/>
  <c r="DW68" i="1"/>
  <c r="DW69" i="1"/>
  <c r="DW70" i="1"/>
  <c r="DW71" i="1"/>
  <c r="DW72" i="1"/>
  <c r="DW73" i="1"/>
  <c r="DU4" i="1"/>
  <c r="DU5" i="1"/>
  <c r="DU6" i="1"/>
  <c r="DU7" i="1"/>
  <c r="DU8" i="1"/>
  <c r="DU9" i="1"/>
  <c r="DU10" i="1"/>
  <c r="DU11" i="1"/>
  <c r="DU12" i="1"/>
  <c r="DU13" i="1"/>
  <c r="DU14" i="1"/>
  <c r="DU15" i="1"/>
  <c r="DU16" i="1"/>
  <c r="DU17" i="1"/>
  <c r="DU18" i="1"/>
  <c r="DU19" i="1"/>
  <c r="DU20" i="1"/>
  <c r="DU21" i="1"/>
  <c r="DU22" i="1"/>
  <c r="DU23" i="1"/>
  <c r="DU24" i="1"/>
  <c r="DU25" i="1"/>
  <c r="DU26" i="1"/>
  <c r="DU27" i="1"/>
  <c r="DU28" i="1"/>
  <c r="DU29" i="1"/>
  <c r="DU30" i="1"/>
  <c r="DU31" i="1"/>
  <c r="DU32" i="1"/>
  <c r="DU33" i="1"/>
  <c r="DU34" i="1"/>
  <c r="DU35" i="1"/>
  <c r="DU36" i="1"/>
  <c r="DU37" i="1"/>
  <c r="DU38" i="1"/>
  <c r="DU39" i="1"/>
  <c r="DU40" i="1"/>
  <c r="DU41" i="1"/>
  <c r="DU42" i="1"/>
  <c r="DU43" i="1"/>
  <c r="DU44" i="1"/>
  <c r="DU45" i="1"/>
  <c r="DU46" i="1"/>
  <c r="DU47" i="1"/>
  <c r="DU48" i="1"/>
  <c r="DU49" i="1"/>
  <c r="DU50" i="1"/>
  <c r="DU51" i="1"/>
  <c r="DU52" i="1"/>
  <c r="DU53" i="1"/>
  <c r="DU54" i="1"/>
  <c r="DU55" i="1"/>
  <c r="DU56" i="1"/>
  <c r="DU57" i="1"/>
  <c r="DU58" i="1"/>
  <c r="DU59" i="1"/>
  <c r="DU60" i="1"/>
  <c r="DU61" i="1"/>
  <c r="DU62" i="1"/>
  <c r="DU63" i="1"/>
  <c r="DU64" i="1"/>
  <c r="DU65" i="1"/>
  <c r="DU67" i="1"/>
  <c r="GR67" i="1" s="1"/>
  <c r="GT67" i="1" s="1"/>
  <c r="DU68" i="1"/>
  <c r="DU69" i="1"/>
  <c r="DU70" i="1"/>
  <c r="DU71" i="1"/>
  <c r="DU72" i="1"/>
  <c r="DU73" i="1"/>
  <c r="DU66" i="1"/>
  <c r="GR66" i="1" s="1"/>
  <c r="GT66" i="1" s="1"/>
  <c r="FQ6" i="1"/>
  <c r="FQ7" i="1"/>
  <c r="FQ8" i="1"/>
  <c r="FQ9" i="1"/>
  <c r="FQ10" i="1"/>
  <c r="FQ11" i="1"/>
  <c r="FQ12" i="1"/>
  <c r="FQ13" i="1"/>
  <c r="FQ14" i="1"/>
  <c r="FQ15" i="1"/>
  <c r="FQ16" i="1"/>
  <c r="FQ17" i="1"/>
  <c r="FQ18" i="1"/>
  <c r="FQ19" i="1"/>
  <c r="FQ20" i="1"/>
  <c r="FQ21" i="1"/>
  <c r="FQ22" i="1"/>
  <c r="FQ23" i="1"/>
  <c r="FQ24" i="1"/>
  <c r="FQ25" i="1"/>
  <c r="FQ26" i="1"/>
  <c r="FQ27" i="1"/>
  <c r="FQ28" i="1"/>
  <c r="FQ29" i="1"/>
  <c r="FQ30" i="1"/>
  <c r="FQ31" i="1"/>
  <c r="FQ32" i="1"/>
  <c r="FQ33" i="1"/>
  <c r="FQ34" i="1"/>
  <c r="FQ35" i="1"/>
  <c r="FQ36" i="1"/>
  <c r="FQ37" i="1"/>
  <c r="FQ38" i="1"/>
  <c r="FQ39" i="1"/>
  <c r="FQ40" i="1"/>
  <c r="FQ41" i="1"/>
  <c r="FQ42" i="1"/>
  <c r="FQ43" i="1"/>
  <c r="FQ44" i="1"/>
  <c r="FQ45" i="1"/>
  <c r="FQ46" i="1"/>
  <c r="FQ47" i="1"/>
  <c r="FQ48" i="1"/>
  <c r="FQ49" i="1"/>
  <c r="FQ50" i="1"/>
  <c r="FQ51" i="1"/>
  <c r="FQ52" i="1"/>
  <c r="FQ53" i="1"/>
  <c r="FQ54" i="1"/>
  <c r="FQ55" i="1"/>
  <c r="FQ56" i="1"/>
  <c r="FQ57" i="1"/>
  <c r="FQ58" i="1"/>
  <c r="FQ59" i="1"/>
  <c r="FQ60" i="1"/>
  <c r="FQ61" i="1"/>
  <c r="FQ62" i="1"/>
  <c r="FQ64" i="1"/>
  <c r="FQ65" i="1"/>
  <c r="FQ66" i="1"/>
  <c r="GY67" i="1"/>
  <c r="FQ68" i="1"/>
  <c r="FQ69" i="1"/>
  <c r="GY70" i="1"/>
  <c r="FQ71" i="1"/>
  <c r="FV72" i="1"/>
  <c r="GY72" i="1" s="1"/>
  <c r="FQ73" i="1"/>
  <c r="FQ4" i="1"/>
  <c r="FQ5" i="1"/>
  <c r="FO6" i="1"/>
  <c r="FO7" i="1"/>
  <c r="FO8" i="1"/>
  <c r="FO9" i="1"/>
  <c r="FO10" i="1"/>
  <c r="FO11" i="1"/>
  <c r="FO12" i="1"/>
  <c r="FO13" i="1"/>
  <c r="FO14" i="1"/>
  <c r="FO15" i="1"/>
  <c r="FO16" i="1"/>
  <c r="FO17" i="1"/>
  <c r="FO18" i="1"/>
  <c r="FO19" i="1"/>
  <c r="FO20" i="1"/>
  <c r="FO21" i="1"/>
  <c r="FO22" i="1"/>
  <c r="FO23" i="1"/>
  <c r="FO24" i="1"/>
  <c r="FO25" i="1"/>
  <c r="FO26" i="1"/>
  <c r="FO27" i="1"/>
  <c r="FO28" i="1"/>
  <c r="FO29" i="1"/>
  <c r="FO30" i="1"/>
  <c r="FO31" i="1"/>
  <c r="FO32" i="1"/>
  <c r="FO33" i="1"/>
  <c r="FO34" i="1"/>
  <c r="FO35" i="1"/>
  <c r="FO36" i="1"/>
  <c r="FO37" i="1"/>
  <c r="FO38" i="1"/>
  <c r="FO39" i="1"/>
  <c r="FO40" i="1"/>
  <c r="FO41" i="1"/>
  <c r="FO42" i="1"/>
  <c r="FO43" i="1"/>
  <c r="FO44" i="1"/>
  <c r="FO45" i="1"/>
  <c r="FO46" i="1"/>
  <c r="FO47" i="1"/>
  <c r="FO48" i="1"/>
  <c r="FO49" i="1"/>
  <c r="FO50" i="1"/>
  <c r="FO51" i="1"/>
  <c r="FO52" i="1"/>
  <c r="FO53" i="1"/>
  <c r="FO54" i="1"/>
  <c r="FO55" i="1"/>
  <c r="FO56" i="1"/>
  <c r="FO57" i="1"/>
  <c r="FO58" i="1"/>
  <c r="FO59" i="1"/>
  <c r="FO60" i="1"/>
  <c r="FO61" i="1"/>
  <c r="FO62" i="1"/>
  <c r="FO63" i="1"/>
  <c r="FU63" i="1" s="1"/>
  <c r="FO64" i="1"/>
  <c r="FO65" i="1"/>
  <c r="FO66" i="1"/>
  <c r="FO67" i="1"/>
  <c r="FO68" i="1"/>
  <c r="FO69" i="1"/>
  <c r="FO70" i="1"/>
  <c r="FU70" i="1" s="1"/>
  <c r="FO71" i="1"/>
  <c r="FO72" i="1"/>
  <c r="FU72" i="1" s="1"/>
  <c r="FO73" i="1"/>
  <c r="FO4" i="1"/>
  <c r="FO5" i="1"/>
  <c r="FF6" i="1"/>
  <c r="FF8" i="1"/>
  <c r="FF9" i="1"/>
  <c r="FF10" i="1"/>
  <c r="FF11" i="1"/>
  <c r="FF12" i="1"/>
  <c r="FF13" i="1"/>
  <c r="FF14" i="1"/>
  <c r="FF15" i="1"/>
  <c r="FF16" i="1"/>
  <c r="FF17" i="1"/>
  <c r="FG17" i="1" s="1"/>
  <c r="FF18" i="1"/>
  <c r="FI19" i="1"/>
  <c r="GW19" i="1" s="1"/>
  <c r="FF22" i="1"/>
  <c r="FF23" i="1"/>
  <c r="FF24" i="1"/>
  <c r="FF25" i="1"/>
  <c r="FF26" i="1"/>
  <c r="FF27" i="1"/>
  <c r="FF28" i="1"/>
  <c r="FF29" i="1"/>
  <c r="FF31" i="1"/>
  <c r="FF32" i="1"/>
  <c r="FF33" i="1"/>
  <c r="FF34" i="1"/>
  <c r="FF35" i="1"/>
  <c r="FF36" i="1"/>
  <c r="FF37" i="1"/>
  <c r="FF38" i="1"/>
  <c r="FG39" i="1"/>
  <c r="FI39" i="1" s="1"/>
  <c r="FF40" i="1"/>
  <c r="FF41" i="1"/>
  <c r="FF42" i="1"/>
  <c r="FF43" i="1"/>
  <c r="FF45" i="1"/>
  <c r="FF46" i="1"/>
  <c r="FF47" i="1"/>
  <c r="FF48" i="1"/>
  <c r="FF50" i="1"/>
  <c r="FF51" i="1"/>
  <c r="FF52" i="1"/>
  <c r="FF55" i="1"/>
  <c r="FF57" i="1"/>
  <c r="FF59" i="1"/>
  <c r="FF60" i="1"/>
  <c r="FK61" i="1"/>
  <c r="GW61" i="1" s="1"/>
  <c r="FF62" i="1"/>
  <c r="FF63" i="1"/>
  <c r="FF64" i="1"/>
  <c r="FF65" i="1"/>
  <c r="FF67" i="1"/>
  <c r="FF68" i="1"/>
  <c r="FF69" i="1"/>
  <c r="FF71" i="1"/>
  <c r="FF72" i="1"/>
  <c r="FF73" i="1"/>
  <c r="FF4" i="1"/>
  <c r="FF5" i="1"/>
  <c r="FF20" i="1"/>
  <c r="FF21" i="1"/>
  <c r="FF30" i="1"/>
  <c r="FF44" i="1"/>
  <c r="FF49" i="1"/>
  <c r="FF53" i="1"/>
  <c r="FI54" i="1"/>
  <c r="FI56" i="1"/>
  <c r="FF58" i="1"/>
  <c r="FI66" i="1"/>
  <c r="FI70" i="1"/>
  <c r="EX6" i="1"/>
  <c r="FC7" i="1"/>
  <c r="GV7" i="1" s="1"/>
  <c r="EX8" i="1"/>
  <c r="EX9" i="1"/>
  <c r="EX10" i="1"/>
  <c r="EX11" i="1"/>
  <c r="EX12" i="1"/>
  <c r="EX13" i="1"/>
  <c r="EX14" i="1"/>
  <c r="EX15" i="1"/>
  <c r="EX16" i="1"/>
  <c r="EX17" i="1"/>
  <c r="EX18" i="1"/>
  <c r="EX19" i="1"/>
  <c r="FC20" i="1"/>
  <c r="GV20" i="1" s="1"/>
  <c r="FC21" i="1"/>
  <c r="GV21" i="1" s="1"/>
  <c r="EX22" i="1"/>
  <c r="EX23" i="1"/>
  <c r="EX24" i="1"/>
  <c r="EX25" i="1"/>
  <c r="EX26" i="1"/>
  <c r="EX27" i="1"/>
  <c r="EX28" i="1"/>
  <c r="EX29" i="1"/>
  <c r="FC30" i="1"/>
  <c r="GV30" i="1" s="1"/>
  <c r="EX31" i="1"/>
  <c r="EX32" i="1"/>
  <c r="EX33" i="1"/>
  <c r="EX34" i="1"/>
  <c r="EX35" i="1"/>
  <c r="EX36" i="1"/>
  <c r="EX37" i="1"/>
  <c r="EX38" i="1"/>
  <c r="EX39" i="1"/>
  <c r="EX40" i="1"/>
  <c r="EX41" i="1"/>
  <c r="EX42" i="1"/>
  <c r="EX43" i="1"/>
  <c r="FC44" i="1"/>
  <c r="GV44" i="1" s="1"/>
  <c r="EX45" i="1"/>
  <c r="EX46" i="1"/>
  <c r="EX47" i="1"/>
  <c r="EX48" i="1"/>
  <c r="FC49" i="1"/>
  <c r="GV49" i="1" s="1"/>
  <c r="EX50" i="1"/>
  <c r="EX51" i="1"/>
  <c r="EX52" i="1"/>
  <c r="FC53" i="1"/>
  <c r="GV53" i="1" s="1"/>
  <c r="FC54" i="1"/>
  <c r="GV54" i="1" s="1"/>
  <c r="EX55" i="1"/>
  <c r="FC56" i="1"/>
  <c r="GV56" i="1" s="1"/>
  <c r="EX57" i="1"/>
  <c r="FC58" i="1"/>
  <c r="GV58" i="1" s="1"/>
  <c r="EX59" i="1"/>
  <c r="EX60" i="1"/>
  <c r="EX61" i="1"/>
  <c r="EX62" i="1"/>
  <c r="EX63" i="1"/>
  <c r="EX64" i="1"/>
  <c r="EX65" i="1"/>
  <c r="FC66" i="1"/>
  <c r="GV66" i="1" s="1"/>
  <c r="EX67" i="1"/>
  <c r="EX68" i="1"/>
  <c r="EX69" i="1"/>
  <c r="FC70" i="1"/>
  <c r="GV70" i="1" s="1"/>
  <c r="EX71" i="1"/>
  <c r="EX72" i="1"/>
  <c r="EX73" i="1"/>
  <c r="EX4" i="1"/>
  <c r="EX5" i="1"/>
  <c r="FA7" i="1"/>
  <c r="FB7" i="1" s="1"/>
  <c r="FA20" i="1"/>
  <c r="FB20" i="1" s="1"/>
  <c r="FA21" i="1"/>
  <c r="FB21" i="1" s="1"/>
  <c r="FA30" i="1"/>
  <c r="FB30" i="1" s="1"/>
  <c r="FA44" i="1"/>
  <c r="FB44" i="1" s="1"/>
  <c r="FA49" i="1"/>
  <c r="FB49" i="1" s="1"/>
  <c r="FA53" i="1"/>
  <c r="FB53" i="1" s="1"/>
  <c r="FA54" i="1"/>
  <c r="FB54" i="1" s="1"/>
  <c r="FA56" i="1"/>
  <c r="FB56" i="1" s="1"/>
  <c r="FA58" i="1"/>
  <c r="FB58" i="1" s="1"/>
  <c r="FA66" i="1"/>
  <c r="FB66" i="1" s="1"/>
  <c r="FA70" i="1"/>
  <c r="FB70" i="1" s="1"/>
  <c r="DR6" i="1"/>
  <c r="DR7" i="1"/>
  <c r="DR8" i="1"/>
  <c r="DR9" i="1"/>
  <c r="DR10" i="1"/>
  <c r="DR11" i="1"/>
  <c r="DR12" i="1"/>
  <c r="DR13" i="1"/>
  <c r="DR14" i="1"/>
  <c r="DR15" i="1"/>
  <c r="DR16" i="1"/>
  <c r="DR17" i="1"/>
  <c r="DR18" i="1"/>
  <c r="DR19" i="1"/>
  <c r="DR20" i="1"/>
  <c r="DR21" i="1"/>
  <c r="DR22" i="1"/>
  <c r="DR23" i="1"/>
  <c r="DR24" i="1"/>
  <c r="DR25" i="1"/>
  <c r="DR26" i="1"/>
  <c r="DR27" i="1"/>
  <c r="DR28" i="1"/>
  <c r="DR29" i="1"/>
  <c r="DR30" i="1"/>
  <c r="DR31" i="1"/>
  <c r="DR32" i="1"/>
  <c r="DR34" i="1"/>
  <c r="DR35" i="1"/>
  <c r="DR36" i="1"/>
  <c r="DR37" i="1"/>
  <c r="DR38" i="1"/>
  <c r="DR39" i="1"/>
  <c r="DR40" i="1"/>
  <c r="DR41" i="1"/>
  <c r="DR42" i="1"/>
  <c r="DR43" i="1"/>
  <c r="DR44" i="1"/>
  <c r="DR45" i="1"/>
  <c r="DR46" i="1"/>
  <c r="DR47" i="1"/>
  <c r="DR48" i="1"/>
  <c r="DR49" i="1"/>
  <c r="DR50" i="1"/>
  <c r="DR51" i="1"/>
  <c r="DR52" i="1"/>
  <c r="DR53" i="1"/>
  <c r="DR55" i="1"/>
  <c r="DR56" i="1"/>
  <c r="DR57" i="1"/>
  <c r="DR59" i="1"/>
  <c r="DR60" i="1"/>
  <c r="DR61" i="1"/>
  <c r="DR62" i="1"/>
  <c r="DR63" i="1"/>
  <c r="DR65" i="1"/>
  <c r="DR66" i="1"/>
  <c r="DR67" i="1"/>
  <c r="DR68" i="1"/>
  <c r="DR69" i="1"/>
  <c r="DR70" i="1"/>
  <c r="DR71" i="1"/>
  <c r="DR72" i="1"/>
  <c r="DR73" i="1"/>
  <c r="DR5" i="1"/>
  <c r="DR4" i="1"/>
  <c r="DN6" i="1"/>
  <c r="HG6" i="1" s="1"/>
  <c r="DN7" i="1"/>
  <c r="HG7" i="1" s="1"/>
  <c r="DN8" i="1"/>
  <c r="HG8" i="1" s="1"/>
  <c r="DN9" i="1"/>
  <c r="HG9" i="1" s="1"/>
  <c r="DN10" i="1"/>
  <c r="HG10" i="1" s="1"/>
  <c r="DN11" i="1"/>
  <c r="HG11" i="1" s="1"/>
  <c r="DN12" i="1"/>
  <c r="HG12" i="1" s="1"/>
  <c r="DN13" i="1"/>
  <c r="HG13" i="1" s="1"/>
  <c r="DN14" i="1"/>
  <c r="HG14" i="1" s="1"/>
  <c r="DN15" i="1"/>
  <c r="HG15" i="1" s="1"/>
  <c r="DN16" i="1"/>
  <c r="HG16" i="1" s="1"/>
  <c r="DN17" i="1"/>
  <c r="HG17" i="1" s="1"/>
  <c r="DN18" i="1"/>
  <c r="HG18" i="1" s="1"/>
  <c r="DN19" i="1"/>
  <c r="HG19" i="1" s="1"/>
  <c r="DN20" i="1"/>
  <c r="HG20" i="1" s="1"/>
  <c r="DN21" i="1"/>
  <c r="HG21" i="1" s="1"/>
  <c r="DN22" i="1"/>
  <c r="HG22" i="1" s="1"/>
  <c r="DN23" i="1"/>
  <c r="HG23" i="1" s="1"/>
  <c r="DN24" i="1"/>
  <c r="HG24" i="1" s="1"/>
  <c r="DN25" i="1"/>
  <c r="HG25" i="1" s="1"/>
  <c r="DN26" i="1"/>
  <c r="HG26" i="1" s="1"/>
  <c r="DN27" i="1"/>
  <c r="HG27" i="1" s="1"/>
  <c r="DN28" i="1"/>
  <c r="HG28" i="1" s="1"/>
  <c r="HG29" i="1"/>
  <c r="DN30" i="1"/>
  <c r="HG30" i="1" s="1"/>
  <c r="DN31" i="1"/>
  <c r="HG31" i="1" s="1"/>
  <c r="DN32" i="1"/>
  <c r="HG32" i="1" s="1"/>
  <c r="HG33" i="1"/>
  <c r="DN34" i="1"/>
  <c r="HG34" i="1" s="1"/>
  <c r="DN35" i="1"/>
  <c r="HG35" i="1" s="1"/>
  <c r="DN36" i="1"/>
  <c r="HG36" i="1" s="1"/>
  <c r="DN37" i="1"/>
  <c r="HG37" i="1" s="1"/>
  <c r="DN38" i="1"/>
  <c r="HG38" i="1" s="1"/>
  <c r="DN39" i="1"/>
  <c r="HG39" i="1" s="1"/>
  <c r="DN40" i="1"/>
  <c r="HG40" i="1" s="1"/>
  <c r="DN41" i="1"/>
  <c r="HG41" i="1" s="1"/>
  <c r="DN42" i="1"/>
  <c r="HG42" i="1" s="1"/>
  <c r="DN43" i="1"/>
  <c r="HG43" i="1" s="1"/>
  <c r="DN44" i="1"/>
  <c r="HG44" i="1" s="1"/>
  <c r="DN45" i="1"/>
  <c r="HG45" i="1" s="1"/>
  <c r="DN46" i="1"/>
  <c r="HG46" i="1" s="1"/>
  <c r="DN47" i="1"/>
  <c r="HG47" i="1" s="1"/>
  <c r="DN48" i="1"/>
  <c r="HG48" i="1" s="1"/>
  <c r="DN49" i="1"/>
  <c r="HG49" i="1" s="1"/>
  <c r="DN50" i="1"/>
  <c r="HG50" i="1" s="1"/>
  <c r="DN51" i="1"/>
  <c r="HG51" i="1" s="1"/>
  <c r="DN52" i="1"/>
  <c r="HG52" i="1" s="1"/>
  <c r="DN53" i="1"/>
  <c r="HG53" i="1" s="1"/>
  <c r="DN54" i="1"/>
  <c r="HG54" i="1" s="1"/>
  <c r="DN55" i="1"/>
  <c r="HG55" i="1" s="1"/>
  <c r="HG56" i="1"/>
  <c r="DN57" i="1"/>
  <c r="HG57" i="1" s="1"/>
  <c r="DN58" i="1"/>
  <c r="HG58" i="1" s="1"/>
  <c r="DN59" i="1"/>
  <c r="HG59" i="1" s="1"/>
  <c r="DN60" i="1"/>
  <c r="HG60" i="1" s="1"/>
  <c r="DN61" i="1"/>
  <c r="HG61" i="1" s="1"/>
  <c r="DN62" i="1"/>
  <c r="HG62" i="1" s="1"/>
  <c r="HG63" i="1"/>
  <c r="DN64" i="1"/>
  <c r="HG64" i="1" s="1"/>
  <c r="DN65" i="1"/>
  <c r="HG65" i="1" s="1"/>
  <c r="HG66" i="1"/>
  <c r="HG67" i="1"/>
  <c r="DN68" i="1"/>
  <c r="HG68" i="1" s="1"/>
  <c r="DN69" i="1"/>
  <c r="HG69" i="1" s="1"/>
  <c r="HG70" i="1"/>
  <c r="DN71" i="1"/>
  <c r="HG71" i="1" s="1"/>
  <c r="DN72" i="1"/>
  <c r="HG72" i="1" s="1"/>
  <c r="DN73" i="1"/>
  <c r="HG73" i="1" s="1"/>
  <c r="DN5" i="1"/>
  <c r="HG5" i="1" s="1"/>
  <c r="DN4" i="1"/>
  <c r="HG4" i="1" s="1"/>
  <c r="CQ67" i="1"/>
  <c r="CS67" i="1" s="1"/>
  <c r="CL67" i="1"/>
  <c r="CH67" i="1"/>
  <c r="CX67" i="1"/>
  <c r="CF49" i="1"/>
  <c r="N11" i="1"/>
  <c r="O11" i="1" s="1"/>
  <c r="R11" i="1"/>
  <c r="GE11" i="1" s="1"/>
  <c r="V11" i="1"/>
  <c r="X11" i="1" s="1"/>
  <c r="GF11" i="1" s="1"/>
  <c r="AB11" i="1"/>
  <c r="AD11" i="1"/>
  <c r="AE11" i="1" s="1"/>
  <c r="AG11" i="1" s="1"/>
  <c r="AI11" i="1" s="1"/>
  <c r="GG11" i="1" s="1"/>
  <c r="AL11" i="1"/>
  <c r="AU11" i="1"/>
  <c r="AW11" i="1"/>
  <c r="BE11" i="1"/>
  <c r="BF11" i="1" s="1"/>
  <c r="BH11" i="1" s="1"/>
  <c r="BJ11" i="1" s="1"/>
  <c r="GK11" i="1" s="1"/>
  <c r="BN11" i="1"/>
  <c r="BP11" i="1"/>
  <c r="BX11" i="1"/>
  <c r="CG11" i="1"/>
  <c r="CH11" i="1" s="1"/>
  <c r="CL11" i="1"/>
  <c r="CN11" i="1"/>
  <c r="CW11" i="1"/>
  <c r="CX11" i="1" s="1"/>
  <c r="DB11" i="1"/>
  <c r="DD11" i="1"/>
  <c r="DM11" i="1"/>
  <c r="DQ11" i="1"/>
  <c r="EN11" i="1"/>
  <c r="EP11" i="1"/>
  <c r="FZ11" i="1"/>
  <c r="GA11" i="1" s="1"/>
  <c r="GC11" i="1"/>
  <c r="N12" i="1"/>
  <c r="O12" i="1" s="1"/>
  <c r="R12" i="1"/>
  <c r="GE12" i="1" s="1"/>
  <c r="V12" i="1"/>
  <c r="X12" i="1" s="1"/>
  <c r="GF12" i="1" s="1"/>
  <c r="AB12" i="1"/>
  <c r="AD12" i="1"/>
  <c r="AE12" i="1" s="1"/>
  <c r="AG12" i="1" s="1"/>
  <c r="AI12" i="1" s="1"/>
  <c r="GG12" i="1" s="1"/>
  <c r="AL12" i="1"/>
  <c r="AU12" i="1"/>
  <c r="AW12" i="1"/>
  <c r="BE12" i="1"/>
  <c r="BF12" i="1" s="1"/>
  <c r="BH12" i="1" s="1"/>
  <c r="BJ12" i="1" s="1"/>
  <c r="GK12" i="1" s="1"/>
  <c r="BN12" i="1"/>
  <c r="BP12" i="1"/>
  <c r="BX12" i="1"/>
  <c r="CG12" i="1"/>
  <c r="CH12" i="1" s="1"/>
  <c r="CL12" i="1"/>
  <c r="CN12" i="1"/>
  <c r="CW12" i="1"/>
  <c r="CX12" i="1" s="1"/>
  <c r="DB12" i="1"/>
  <c r="DD12" i="1"/>
  <c r="DM12" i="1"/>
  <c r="DQ12" i="1"/>
  <c r="EN12" i="1"/>
  <c r="EP12" i="1"/>
  <c r="FZ12" i="1"/>
  <c r="GA12" i="1" s="1"/>
  <c r="GC12" i="1"/>
  <c r="N13" i="1"/>
  <c r="O13" i="1" s="1"/>
  <c r="R13" i="1"/>
  <c r="GE13" i="1" s="1"/>
  <c r="V13" i="1"/>
  <c r="X13" i="1" s="1"/>
  <c r="GF13" i="1" s="1"/>
  <c r="AB13" i="1"/>
  <c r="AD13" i="1"/>
  <c r="AE13" i="1" s="1"/>
  <c r="AG13" i="1" s="1"/>
  <c r="AI13" i="1" s="1"/>
  <c r="GG13" i="1" s="1"/>
  <c r="AL13" i="1"/>
  <c r="AU13" i="1"/>
  <c r="AW13" i="1"/>
  <c r="BE13" i="1"/>
  <c r="BF13" i="1" s="1"/>
  <c r="BH13" i="1" s="1"/>
  <c r="BJ13" i="1" s="1"/>
  <c r="GK13" i="1" s="1"/>
  <c r="BN13" i="1"/>
  <c r="BP13" i="1"/>
  <c r="BX13" i="1"/>
  <c r="CG13" i="1"/>
  <c r="CH13" i="1" s="1"/>
  <c r="CL13" i="1"/>
  <c r="CN13" i="1"/>
  <c r="CW13" i="1"/>
  <c r="CX13" i="1" s="1"/>
  <c r="DB13" i="1"/>
  <c r="DD13" i="1"/>
  <c r="DM13" i="1"/>
  <c r="DQ13" i="1"/>
  <c r="EN13" i="1"/>
  <c r="EP13" i="1"/>
  <c r="FZ13" i="1"/>
  <c r="GA13" i="1" s="1"/>
  <c r="GC13" i="1"/>
  <c r="N14" i="1"/>
  <c r="O14" i="1" s="1"/>
  <c r="R14" i="1"/>
  <c r="GE14" i="1" s="1"/>
  <c r="V14" i="1"/>
  <c r="X14" i="1" s="1"/>
  <c r="GF14" i="1" s="1"/>
  <c r="AB14" i="1"/>
  <c r="AD14" i="1"/>
  <c r="AE14" i="1" s="1"/>
  <c r="AG14" i="1" s="1"/>
  <c r="AI14" i="1" s="1"/>
  <c r="GG14" i="1" s="1"/>
  <c r="AL14" i="1"/>
  <c r="AU14" i="1"/>
  <c r="AW14" i="1"/>
  <c r="BE14" i="1"/>
  <c r="BF14" i="1" s="1"/>
  <c r="BH14" i="1" s="1"/>
  <c r="BJ14" i="1" s="1"/>
  <c r="GK14" i="1" s="1"/>
  <c r="BN14" i="1"/>
  <c r="BP14" i="1"/>
  <c r="BX14" i="1"/>
  <c r="BY14" i="1" s="1"/>
  <c r="CA14" i="1" s="1"/>
  <c r="CG14" i="1"/>
  <c r="CH14" i="1" s="1"/>
  <c r="CL14" i="1"/>
  <c r="CN14" i="1"/>
  <c r="CW14" i="1"/>
  <c r="CX14" i="1" s="1"/>
  <c r="DB14" i="1"/>
  <c r="DD14" i="1"/>
  <c r="DM14" i="1"/>
  <c r="DQ14" i="1"/>
  <c r="EN14" i="1"/>
  <c r="EP14" i="1"/>
  <c r="FZ14" i="1"/>
  <c r="GA14" i="1" s="1"/>
  <c r="GC14" i="1"/>
  <c r="N15" i="1"/>
  <c r="O15" i="1" s="1"/>
  <c r="R15" i="1"/>
  <c r="GE15" i="1" s="1"/>
  <c r="V15" i="1"/>
  <c r="X15" i="1" s="1"/>
  <c r="GF15" i="1" s="1"/>
  <c r="AB15" i="1"/>
  <c r="AD15" i="1"/>
  <c r="AE15" i="1" s="1"/>
  <c r="AG15" i="1" s="1"/>
  <c r="AI15" i="1" s="1"/>
  <c r="GG15" i="1" s="1"/>
  <c r="AL15" i="1"/>
  <c r="AU15" i="1"/>
  <c r="AW15" i="1"/>
  <c r="BE15" i="1"/>
  <c r="BF15" i="1" s="1"/>
  <c r="BH15" i="1" s="1"/>
  <c r="BJ15" i="1" s="1"/>
  <c r="GK15" i="1" s="1"/>
  <c r="BN15" i="1"/>
  <c r="BP15" i="1"/>
  <c r="BX15" i="1"/>
  <c r="CG15" i="1"/>
  <c r="CH15" i="1" s="1"/>
  <c r="CL15" i="1"/>
  <c r="CN15" i="1"/>
  <c r="CW15" i="1"/>
  <c r="CX15" i="1" s="1"/>
  <c r="DB15" i="1"/>
  <c r="DD15" i="1"/>
  <c r="DM15" i="1"/>
  <c r="DQ15" i="1"/>
  <c r="EN15" i="1"/>
  <c r="EP15" i="1"/>
  <c r="FZ15" i="1"/>
  <c r="GA15" i="1" s="1"/>
  <c r="GC15" i="1"/>
  <c r="N16" i="1"/>
  <c r="O16" i="1" s="1"/>
  <c r="R16" i="1"/>
  <c r="GE16" i="1" s="1"/>
  <c r="V16" i="1"/>
  <c r="X16" i="1" s="1"/>
  <c r="GF16" i="1" s="1"/>
  <c r="AB16" i="1"/>
  <c r="AD16" i="1"/>
  <c r="AE16" i="1" s="1"/>
  <c r="AG16" i="1" s="1"/>
  <c r="AI16" i="1" s="1"/>
  <c r="GG16" i="1" s="1"/>
  <c r="AL16" i="1"/>
  <c r="AU16" i="1"/>
  <c r="AW16" i="1"/>
  <c r="BE16" i="1"/>
  <c r="BF16" i="1" s="1"/>
  <c r="BH16" i="1" s="1"/>
  <c r="BJ16" i="1" s="1"/>
  <c r="GK16" i="1" s="1"/>
  <c r="BN16" i="1"/>
  <c r="BP16" i="1"/>
  <c r="BX16" i="1"/>
  <c r="CG16" i="1"/>
  <c r="CH16" i="1" s="1"/>
  <c r="CL16" i="1"/>
  <c r="CN16" i="1"/>
  <c r="CW16" i="1"/>
  <c r="CX16" i="1" s="1"/>
  <c r="DB16" i="1"/>
  <c r="DD16" i="1"/>
  <c r="DM16" i="1"/>
  <c r="DQ16" i="1"/>
  <c r="EN16" i="1"/>
  <c r="EP16" i="1"/>
  <c r="FZ16" i="1"/>
  <c r="GA16" i="1" s="1"/>
  <c r="GC16" i="1"/>
  <c r="N17" i="1"/>
  <c r="O17" i="1" s="1"/>
  <c r="R17" i="1"/>
  <c r="GE17" i="1" s="1"/>
  <c r="V17" i="1"/>
  <c r="X17" i="1" s="1"/>
  <c r="GF17" i="1" s="1"/>
  <c r="AB17" i="1"/>
  <c r="AD17" i="1"/>
  <c r="AE17" i="1" s="1"/>
  <c r="AG17" i="1" s="1"/>
  <c r="AI17" i="1" s="1"/>
  <c r="GG17" i="1" s="1"/>
  <c r="AL17" i="1"/>
  <c r="AU17" i="1"/>
  <c r="AW17" i="1"/>
  <c r="BE17" i="1"/>
  <c r="BF17" i="1" s="1"/>
  <c r="BH17" i="1" s="1"/>
  <c r="BJ17" i="1" s="1"/>
  <c r="GK17" i="1" s="1"/>
  <c r="BN17" i="1"/>
  <c r="BP17" i="1"/>
  <c r="BX17" i="1"/>
  <c r="CG17" i="1"/>
  <c r="CH17" i="1" s="1"/>
  <c r="CL17" i="1"/>
  <c r="CN17" i="1"/>
  <c r="CW17" i="1"/>
  <c r="CX17" i="1" s="1"/>
  <c r="DB17" i="1"/>
  <c r="DD17" i="1"/>
  <c r="DM17" i="1"/>
  <c r="DQ17" i="1"/>
  <c r="EN17" i="1"/>
  <c r="EP17" i="1"/>
  <c r="FZ17" i="1"/>
  <c r="GA17" i="1" s="1"/>
  <c r="GC17" i="1"/>
  <c r="N18" i="1"/>
  <c r="O18" i="1" s="1"/>
  <c r="R18" i="1"/>
  <c r="GE18" i="1" s="1"/>
  <c r="V18" i="1"/>
  <c r="X18" i="1" s="1"/>
  <c r="GF18" i="1" s="1"/>
  <c r="AB18" i="1"/>
  <c r="AD18" i="1"/>
  <c r="AE18" i="1" s="1"/>
  <c r="AG18" i="1" s="1"/>
  <c r="AI18" i="1" s="1"/>
  <c r="GG18" i="1" s="1"/>
  <c r="AL18" i="1"/>
  <c r="AU18" i="1"/>
  <c r="AW18" i="1"/>
  <c r="BE18" i="1"/>
  <c r="BF18" i="1" s="1"/>
  <c r="BH18" i="1" s="1"/>
  <c r="BJ18" i="1" s="1"/>
  <c r="GK18" i="1" s="1"/>
  <c r="BN18" i="1"/>
  <c r="BP18" i="1"/>
  <c r="BX18" i="1"/>
  <c r="CG18" i="1"/>
  <c r="CH18" i="1" s="1"/>
  <c r="CL18" i="1"/>
  <c r="CN18" i="1"/>
  <c r="CW18" i="1"/>
  <c r="CX18" i="1" s="1"/>
  <c r="DB18" i="1"/>
  <c r="DD18" i="1"/>
  <c r="DM18" i="1"/>
  <c r="DQ18" i="1"/>
  <c r="EN18" i="1"/>
  <c r="EP18" i="1"/>
  <c r="FZ18" i="1"/>
  <c r="GA18" i="1" s="1"/>
  <c r="GC18" i="1"/>
  <c r="N19" i="1"/>
  <c r="O19" i="1" s="1"/>
  <c r="R19" i="1"/>
  <c r="GE19" i="1" s="1"/>
  <c r="V19" i="1"/>
  <c r="X19" i="1" s="1"/>
  <c r="GF19" i="1" s="1"/>
  <c r="AB19" i="1"/>
  <c r="AD19" i="1"/>
  <c r="AE19" i="1" s="1"/>
  <c r="AG19" i="1" s="1"/>
  <c r="AI19" i="1" s="1"/>
  <c r="GG19" i="1" s="1"/>
  <c r="AL19" i="1"/>
  <c r="AU19" i="1"/>
  <c r="AW19" i="1"/>
  <c r="BE19" i="1"/>
  <c r="BF19" i="1" s="1"/>
  <c r="BH19" i="1" s="1"/>
  <c r="BJ19" i="1" s="1"/>
  <c r="GK19" i="1" s="1"/>
  <c r="BN19" i="1"/>
  <c r="BP19" i="1"/>
  <c r="BX19" i="1"/>
  <c r="CG19" i="1"/>
  <c r="CH19" i="1" s="1"/>
  <c r="CL19" i="1"/>
  <c r="CN19" i="1"/>
  <c r="CW19" i="1"/>
  <c r="CX19" i="1" s="1"/>
  <c r="DB19" i="1"/>
  <c r="DD19" i="1"/>
  <c r="DM19" i="1"/>
  <c r="DQ19" i="1"/>
  <c r="EN19" i="1"/>
  <c r="EP19" i="1"/>
  <c r="FF19" i="1"/>
  <c r="FZ19" i="1"/>
  <c r="GA19" i="1" s="1"/>
  <c r="GC19" i="1"/>
  <c r="N20" i="1"/>
  <c r="O20" i="1" s="1"/>
  <c r="R20" i="1"/>
  <c r="GE20" i="1" s="1"/>
  <c r="V20" i="1"/>
  <c r="X20" i="1" s="1"/>
  <c r="GF20" i="1" s="1"/>
  <c r="AB20" i="1"/>
  <c r="AD20" i="1"/>
  <c r="AE20" i="1" s="1"/>
  <c r="AG20" i="1" s="1"/>
  <c r="AI20" i="1" s="1"/>
  <c r="GG20" i="1" s="1"/>
  <c r="AL20" i="1"/>
  <c r="AU20" i="1"/>
  <c r="AW20" i="1"/>
  <c r="BE20" i="1"/>
  <c r="BF20" i="1" s="1"/>
  <c r="BH20" i="1" s="1"/>
  <c r="BJ20" i="1" s="1"/>
  <c r="GK20" i="1" s="1"/>
  <c r="BN20" i="1"/>
  <c r="BP20" i="1"/>
  <c r="BX20" i="1"/>
  <c r="CG20" i="1"/>
  <c r="CH20" i="1" s="1"/>
  <c r="CL20" i="1"/>
  <c r="CN20" i="1"/>
  <c r="CW20" i="1"/>
  <c r="CX20" i="1" s="1"/>
  <c r="DB20" i="1"/>
  <c r="DD20" i="1"/>
  <c r="DM20" i="1"/>
  <c r="DQ20" i="1"/>
  <c r="EN20" i="1"/>
  <c r="EP20" i="1"/>
  <c r="FZ20" i="1"/>
  <c r="GA20" i="1" s="1"/>
  <c r="GC20" i="1"/>
  <c r="N21" i="1"/>
  <c r="O21" i="1" s="1"/>
  <c r="R21" i="1"/>
  <c r="GE21" i="1" s="1"/>
  <c r="V21" i="1"/>
  <c r="X21" i="1" s="1"/>
  <c r="GF21" i="1" s="1"/>
  <c r="AB21" i="1"/>
  <c r="AD21" i="1"/>
  <c r="AE21" i="1" s="1"/>
  <c r="AG21" i="1" s="1"/>
  <c r="AI21" i="1" s="1"/>
  <c r="GG21" i="1" s="1"/>
  <c r="AL21" i="1"/>
  <c r="AU21" i="1"/>
  <c r="AW21" i="1"/>
  <c r="BE21" i="1"/>
  <c r="BF21" i="1" s="1"/>
  <c r="BH21" i="1" s="1"/>
  <c r="BJ21" i="1" s="1"/>
  <c r="GK21" i="1" s="1"/>
  <c r="BN21" i="1"/>
  <c r="BP21" i="1"/>
  <c r="BX21" i="1"/>
  <c r="CG21" i="1"/>
  <c r="CH21" i="1" s="1"/>
  <c r="CL21" i="1"/>
  <c r="CN21" i="1"/>
  <c r="CW21" i="1"/>
  <c r="CX21" i="1" s="1"/>
  <c r="DB21" i="1"/>
  <c r="DD21" i="1"/>
  <c r="DM21" i="1"/>
  <c r="DQ21" i="1"/>
  <c r="EN21" i="1"/>
  <c r="EP21" i="1"/>
  <c r="FZ21" i="1"/>
  <c r="GA21" i="1" s="1"/>
  <c r="GC21" i="1"/>
  <c r="N22" i="1"/>
  <c r="O22" i="1" s="1"/>
  <c r="R22" i="1"/>
  <c r="GE22" i="1" s="1"/>
  <c r="V22" i="1"/>
  <c r="X22" i="1" s="1"/>
  <c r="GF22" i="1" s="1"/>
  <c r="AB22" i="1"/>
  <c r="AD22" i="1"/>
  <c r="AE22" i="1" s="1"/>
  <c r="AG22" i="1" s="1"/>
  <c r="AI22" i="1" s="1"/>
  <c r="GG22" i="1" s="1"/>
  <c r="AL22" i="1"/>
  <c r="AU22" i="1"/>
  <c r="AW22" i="1"/>
  <c r="BE22" i="1"/>
  <c r="BF22" i="1" s="1"/>
  <c r="BH22" i="1" s="1"/>
  <c r="BJ22" i="1" s="1"/>
  <c r="GK22" i="1" s="1"/>
  <c r="BN22" i="1"/>
  <c r="BP22" i="1"/>
  <c r="BX22" i="1"/>
  <c r="CG22" i="1"/>
  <c r="CH22" i="1" s="1"/>
  <c r="CL22" i="1"/>
  <c r="CN22" i="1"/>
  <c r="CW22" i="1"/>
  <c r="CX22" i="1" s="1"/>
  <c r="DB22" i="1"/>
  <c r="DD22" i="1"/>
  <c r="DM22" i="1"/>
  <c r="DQ22" i="1"/>
  <c r="EN22" i="1"/>
  <c r="EP22" i="1"/>
  <c r="FZ22" i="1"/>
  <c r="GA22" i="1" s="1"/>
  <c r="GC22" i="1"/>
  <c r="N23" i="1"/>
  <c r="O23" i="1" s="1"/>
  <c r="R23" i="1"/>
  <c r="GE23" i="1" s="1"/>
  <c r="V23" i="1"/>
  <c r="X23" i="1" s="1"/>
  <c r="GF23" i="1" s="1"/>
  <c r="AB23" i="1"/>
  <c r="AD23" i="1"/>
  <c r="AE23" i="1" s="1"/>
  <c r="AG23" i="1" s="1"/>
  <c r="AI23" i="1" s="1"/>
  <c r="GG23" i="1" s="1"/>
  <c r="AL23" i="1"/>
  <c r="AU23" i="1"/>
  <c r="AW23" i="1"/>
  <c r="BE23" i="1"/>
  <c r="BF23" i="1" s="1"/>
  <c r="BH23" i="1" s="1"/>
  <c r="BJ23" i="1" s="1"/>
  <c r="GK23" i="1" s="1"/>
  <c r="BN23" i="1"/>
  <c r="BP23" i="1"/>
  <c r="BX23" i="1"/>
  <c r="CG23" i="1"/>
  <c r="CH23" i="1" s="1"/>
  <c r="CL23" i="1"/>
  <c r="CN23" i="1"/>
  <c r="CW23" i="1"/>
  <c r="CX23" i="1" s="1"/>
  <c r="DB23" i="1"/>
  <c r="DD23" i="1"/>
  <c r="DM23" i="1"/>
  <c r="DQ23" i="1"/>
  <c r="EN23" i="1"/>
  <c r="EP23" i="1"/>
  <c r="FZ23" i="1"/>
  <c r="GA23" i="1" s="1"/>
  <c r="GC23" i="1"/>
  <c r="N24" i="1"/>
  <c r="O24" i="1" s="1"/>
  <c r="R24" i="1"/>
  <c r="GE24" i="1" s="1"/>
  <c r="V24" i="1"/>
  <c r="X24" i="1" s="1"/>
  <c r="GF24" i="1" s="1"/>
  <c r="AB24" i="1"/>
  <c r="AD24" i="1"/>
  <c r="AE24" i="1" s="1"/>
  <c r="AG24" i="1" s="1"/>
  <c r="AI24" i="1" s="1"/>
  <c r="GG24" i="1" s="1"/>
  <c r="AL24" i="1"/>
  <c r="AU24" i="1"/>
  <c r="AW24" i="1"/>
  <c r="BE24" i="1"/>
  <c r="BF24" i="1" s="1"/>
  <c r="BH24" i="1" s="1"/>
  <c r="BJ24" i="1" s="1"/>
  <c r="GK24" i="1" s="1"/>
  <c r="BN24" i="1"/>
  <c r="BP24" i="1"/>
  <c r="BX24" i="1"/>
  <c r="BY24" i="1" s="1"/>
  <c r="CA24" i="1" s="1"/>
  <c r="CG24" i="1"/>
  <c r="CH24" i="1" s="1"/>
  <c r="CL24" i="1"/>
  <c r="CN24" i="1"/>
  <c r="CW24" i="1"/>
  <c r="CX24" i="1" s="1"/>
  <c r="DB24" i="1"/>
  <c r="DD24" i="1"/>
  <c r="DM24" i="1"/>
  <c r="DQ24" i="1"/>
  <c r="EN24" i="1"/>
  <c r="EP24" i="1"/>
  <c r="FZ24" i="1"/>
  <c r="GA24" i="1" s="1"/>
  <c r="GC24" i="1"/>
  <c r="N25" i="1"/>
  <c r="O25" i="1" s="1"/>
  <c r="R25" i="1"/>
  <c r="GE25" i="1" s="1"/>
  <c r="V25" i="1"/>
  <c r="X25" i="1" s="1"/>
  <c r="GF25" i="1" s="1"/>
  <c r="AB25" i="1"/>
  <c r="AD25" i="1"/>
  <c r="AE25" i="1" s="1"/>
  <c r="AG25" i="1" s="1"/>
  <c r="AI25" i="1" s="1"/>
  <c r="GG25" i="1" s="1"/>
  <c r="AL25" i="1"/>
  <c r="AU25" i="1"/>
  <c r="AW25" i="1"/>
  <c r="BE25" i="1"/>
  <c r="BF25" i="1" s="1"/>
  <c r="BH25" i="1" s="1"/>
  <c r="BJ25" i="1" s="1"/>
  <c r="GK25" i="1" s="1"/>
  <c r="BN25" i="1"/>
  <c r="BP25" i="1"/>
  <c r="BX25" i="1"/>
  <c r="CG25" i="1"/>
  <c r="CH25" i="1" s="1"/>
  <c r="CL25" i="1"/>
  <c r="CN25" i="1"/>
  <c r="CW25" i="1"/>
  <c r="CX25" i="1" s="1"/>
  <c r="DB25" i="1"/>
  <c r="DD25" i="1"/>
  <c r="DM25" i="1"/>
  <c r="DQ25" i="1"/>
  <c r="EN25" i="1"/>
  <c r="EP25" i="1"/>
  <c r="FZ25" i="1"/>
  <c r="GA25" i="1" s="1"/>
  <c r="GC25" i="1"/>
  <c r="N26" i="1"/>
  <c r="O26" i="1" s="1"/>
  <c r="R26" i="1"/>
  <c r="GE26" i="1" s="1"/>
  <c r="V26" i="1"/>
  <c r="X26" i="1" s="1"/>
  <c r="GF26" i="1" s="1"/>
  <c r="AB26" i="1"/>
  <c r="AD26" i="1"/>
  <c r="AE26" i="1" s="1"/>
  <c r="AG26" i="1" s="1"/>
  <c r="AI26" i="1" s="1"/>
  <c r="GG26" i="1" s="1"/>
  <c r="AL26" i="1"/>
  <c r="AU26" i="1"/>
  <c r="AW26" i="1"/>
  <c r="BE26" i="1"/>
  <c r="BF26" i="1" s="1"/>
  <c r="BH26" i="1" s="1"/>
  <c r="BJ26" i="1" s="1"/>
  <c r="GK26" i="1" s="1"/>
  <c r="BN26" i="1"/>
  <c r="BP26" i="1"/>
  <c r="BX26" i="1"/>
  <c r="CG26" i="1"/>
  <c r="CH26" i="1" s="1"/>
  <c r="CL26" i="1"/>
  <c r="CN26" i="1"/>
  <c r="CO26" i="1" s="1"/>
  <c r="CQ26" i="1" s="1"/>
  <c r="CS26" i="1" s="1"/>
  <c r="CW26" i="1"/>
  <c r="CX26" i="1" s="1"/>
  <c r="DB26" i="1"/>
  <c r="DD26" i="1"/>
  <c r="DM26" i="1"/>
  <c r="DQ26" i="1"/>
  <c r="EN26" i="1"/>
  <c r="EP26" i="1"/>
  <c r="FZ26" i="1"/>
  <c r="GA26" i="1" s="1"/>
  <c r="GC26" i="1"/>
  <c r="N27" i="1"/>
  <c r="O27" i="1" s="1"/>
  <c r="R27" i="1"/>
  <c r="GE27" i="1" s="1"/>
  <c r="V27" i="1"/>
  <c r="X27" i="1" s="1"/>
  <c r="GF27" i="1" s="1"/>
  <c r="AB27" i="1"/>
  <c r="AD27" i="1"/>
  <c r="AE27" i="1" s="1"/>
  <c r="AG27" i="1" s="1"/>
  <c r="AI27" i="1" s="1"/>
  <c r="GG27" i="1" s="1"/>
  <c r="AL27" i="1"/>
  <c r="AU27" i="1"/>
  <c r="AW27" i="1"/>
  <c r="BE27" i="1"/>
  <c r="BF27" i="1" s="1"/>
  <c r="BH27" i="1" s="1"/>
  <c r="BJ27" i="1" s="1"/>
  <c r="GK27" i="1" s="1"/>
  <c r="BN27" i="1"/>
  <c r="BP27" i="1"/>
  <c r="BX27" i="1"/>
  <c r="CG27" i="1"/>
  <c r="CH27" i="1" s="1"/>
  <c r="CL27" i="1"/>
  <c r="CN27" i="1"/>
  <c r="CW27" i="1"/>
  <c r="CX27" i="1" s="1"/>
  <c r="DB27" i="1"/>
  <c r="DD27" i="1"/>
  <c r="DM27" i="1"/>
  <c r="DQ27" i="1"/>
  <c r="EN27" i="1"/>
  <c r="EP27" i="1"/>
  <c r="FZ27" i="1"/>
  <c r="GA27" i="1" s="1"/>
  <c r="GC27" i="1"/>
  <c r="N28" i="1"/>
  <c r="O28" i="1" s="1"/>
  <c r="R28" i="1"/>
  <c r="GE28" i="1" s="1"/>
  <c r="V28" i="1"/>
  <c r="X28" i="1" s="1"/>
  <c r="GF28" i="1" s="1"/>
  <c r="AB28" i="1"/>
  <c r="AD28" i="1"/>
  <c r="AE28" i="1" s="1"/>
  <c r="AG28" i="1" s="1"/>
  <c r="AI28" i="1" s="1"/>
  <c r="GG28" i="1" s="1"/>
  <c r="AL28" i="1"/>
  <c r="AU28" i="1"/>
  <c r="AW28" i="1"/>
  <c r="BE28" i="1"/>
  <c r="BF28" i="1" s="1"/>
  <c r="BH28" i="1" s="1"/>
  <c r="BJ28" i="1" s="1"/>
  <c r="GK28" i="1" s="1"/>
  <c r="BN28" i="1"/>
  <c r="BP28" i="1"/>
  <c r="BX28" i="1"/>
  <c r="CG28" i="1"/>
  <c r="CH28" i="1" s="1"/>
  <c r="CL28" i="1"/>
  <c r="CN28" i="1"/>
  <c r="CW28" i="1"/>
  <c r="CX28" i="1" s="1"/>
  <c r="DB28" i="1"/>
  <c r="DD28" i="1"/>
  <c r="DM28" i="1"/>
  <c r="DQ28" i="1"/>
  <c r="EN28" i="1"/>
  <c r="EP28" i="1"/>
  <c r="FZ28" i="1"/>
  <c r="GA28" i="1" s="1"/>
  <c r="GC28" i="1"/>
  <c r="N29" i="1"/>
  <c r="O29" i="1" s="1"/>
  <c r="R29" i="1"/>
  <c r="GE29" i="1" s="1"/>
  <c r="V29" i="1"/>
  <c r="X29" i="1" s="1"/>
  <c r="GF29" i="1" s="1"/>
  <c r="AB29" i="1"/>
  <c r="AD29" i="1"/>
  <c r="AE29" i="1" s="1"/>
  <c r="AG29" i="1" s="1"/>
  <c r="AI29" i="1" s="1"/>
  <c r="GG29" i="1" s="1"/>
  <c r="AL29" i="1"/>
  <c r="AU29" i="1"/>
  <c r="AW29" i="1"/>
  <c r="BE29" i="1"/>
  <c r="BF29" i="1" s="1"/>
  <c r="BH29" i="1" s="1"/>
  <c r="BJ29" i="1" s="1"/>
  <c r="GK29" i="1" s="1"/>
  <c r="BN29" i="1"/>
  <c r="BP29" i="1"/>
  <c r="BX29" i="1"/>
  <c r="CG29" i="1"/>
  <c r="CH29" i="1" s="1"/>
  <c r="CL29" i="1"/>
  <c r="CN29" i="1"/>
  <c r="CW29" i="1"/>
  <c r="CX29" i="1" s="1"/>
  <c r="DB29" i="1"/>
  <c r="DD29" i="1"/>
  <c r="DM29" i="1"/>
  <c r="DQ29" i="1"/>
  <c r="EN29" i="1"/>
  <c r="EP29" i="1"/>
  <c r="FZ29" i="1"/>
  <c r="GA29" i="1" s="1"/>
  <c r="GC29" i="1"/>
  <c r="N30" i="1"/>
  <c r="O30" i="1" s="1"/>
  <c r="R30" i="1"/>
  <c r="GE30" i="1" s="1"/>
  <c r="V30" i="1"/>
  <c r="X30" i="1" s="1"/>
  <c r="GF30" i="1" s="1"/>
  <c r="AB30" i="1"/>
  <c r="AD30" i="1"/>
  <c r="AE30" i="1" s="1"/>
  <c r="AG30" i="1" s="1"/>
  <c r="AI30" i="1" s="1"/>
  <c r="GG30" i="1" s="1"/>
  <c r="AL30" i="1"/>
  <c r="AM30" i="1" s="1"/>
  <c r="AO30" i="1" s="1"/>
  <c r="AQ30" i="1" s="1"/>
  <c r="GH30" i="1" s="1"/>
  <c r="AU30" i="1"/>
  <c r="AW30" i="1"/>
  <c r="BE30" i="1"/>
  <c r="BF30" i="1" s="1"/>
  <c r="BH30" i="1" s="1"/>
  <c r="BJ30" i="1" s="1"/>
  <c r="GK30" i="1" s="1"/>
  <c r="BN30" i="1"/>
  <c r="BP30" i="1"/>
  <c r="BX30" i="1"/>
  <c r="CG30" i="1"/>
  <c r="CH30" i="1" s="1"/>
  <c r="CL30" i="1"/>
  <c r="CN30" i="1"/>
  <c r="CW30" i="1"/>
  <c r="CX30" i="1" s="1"/>
  <c r="DB30" i="1"/>
  <c r="DD30" i="1"/>
  <c r="DM30" i="1"/>
  <c r="DQ30" i="1"/>
  <c r="EN30" i="1"/>
  <c r="EP30" i="1"/>
  <c r="FZ30" i="1"/>
  <c r="GA30" i="1" s="1"/>
  <c r="GC30" i="1"/>
  <c r="N31" i="1"/>
  <c r="O31" i="1" s="1"/>
  <c r="R31" i="1"/>
  <c r="GE31" i="1" s="1"/>
  <c r="V31" i="1"/>
  <c r="X31" i="1" s="1"/>
  <c r="GF31" i="1" s="1"/>
  <c r="AB31" i="1"/>
  <c r="AD31" i="1"/>
  <c r="AE31" i="1" s="1"/>
  <c r="AG31" i="1" s="1"/>
  <c r="AI31" i="1" s="1"/>
  <c r="GG31" i="1" s="1"/>
  <c r="AL31" i="1"/>
  <c r="AU31" i="1"/>
  <c r="AW31" i="1"/>
  <c r="BE31" i="1"/>
  <c r="BF31" i="1" s="1"/>
  <c r="BH31" i="1" s="1"/>
  <c r="BJ31" i="1" s="1"/>
  <c r="GK31" i="1" s="1"/>
  <c r="BN31" i="1"/>
  <c r="BP31" i="1"/>
  <c r="BX31" i="1"/>
  <c r="CG31" i="1"/>
  <c r="CH31" i="1" s="1"/>
  <c r="CL31" i="1"/>
  <c r="CN31" i="1"/>
  <c r="CW31" i="1"/>
  <c r="CX31" i="1" s="1"/>
  <c r="DB31" i="1"/>
  <c r="DD31" i="1"/>
  <c r="DM31" i="1"/>
  <c r="DQ31" i="1"/>
  <c r="EN31" i="1"/>
  <c r="EP31" i="1"/>
  <c r="FZ31" i="1"/>
  <c r="GA31" i="1" s="1"/>
  <c r="GC31" i="1"/>
  <c r="N32" i="1"/>
  <c r="O32" i="1" s="1"/>
  <c r="R32" i="1"/>
  <c r="GE32" i="1" s="1"/>
  <c r="V32" i="1"/>
  <c r="X32" i="1" s="1"/>
  <c r="GF32" i="1" s="1"/>
  <c r="AB32" i="1"/>
  <c r="AD32" i="1"/>
  <c r="AE32" i="1" s="1"/>
  <c r="AG32" i="1" s="1"/>
  <c r="AI32" i="1" s="1"/>
  <c r="GG32" i="1" s="1"/>
  <c r="AL32" i="1"/>
  <c r="AU32" i="1"/>
  <c r="AW32" i="1"/>
  <c r="BE32" i="1"/>
  <c r="BF32" i="1" s="1"/>
  <c r="BH32" i="1" s="1"/>
  <c r="BJ32" i="1" s="1"/>
  <c r="GK32" i="1" s="1"/>
  <c r="BN32" i="1"/>
  <c r="BP32" i="1"/>
  <c r="BX32" i="1"/>
  <c r="CG32" i="1"/>
  <c r="CH32" i="1" s="1"/>
  <c r="CL32" i="1"/>
  <c r="CN32" i="1"/>
  <c r="CW32" i="1"/>
  <c r="CX32" i="1" s="1"/>
  <c r="DB32" i="1"/>
  <c r="DD32" i="1"/>
  <c r="DM32" i="1"/>
  <c r="DQ32" i="1"/>
  <c r="EN32" i="1"/>
  <c r="EP32" i="1"/>
  <c r="FZ32" i="1"/>
  <c r="GA32" i="1" s="1"/>
  <c r="GC32" i="1"/>
  <c r="N33" i="1"/>
  <c r="O33" i="1" s="1"/>
  <c r="R33" i="1"/>
  <c r="GE33" i="1" s="1"/>
  <c r="V33" i="1"/>
  <c r="X33" i="1" s="1"/>
  <c r="GF33" i="1" s="1"/>
  <c r="AB33" i="1"/>
  <c r="AD33" i="1"/>
  <c r="AE33" i="1" s="1"/>
  <c r="AG33" i="1" s="1"/>
  <c r="AI33" i="1" s="1"/>
  <c r="GG33" i="1" s="1"/>
  <c r="AL33" i="1"/>
  <c r="AU33" i="1"/>
  <c r="HF33" i="1" s="1"/>
  <c r="AW33" i="1"/>
  <c r="BE33" i="1"/>
  <c r="BF33" i="1" s="1"/>
  <c r="BH33" i="1" s="1"/>
  <c r="BJ33" i="1" s="1"/>
  <c r="GK33" i="1" s="1"/>
  <c r="BN33" i="1"/>
  <c r="BP33" i="1"/>
  <c r="BX33" i="1"/>
  <c r="CG33" i="1"/>
  <c r="CH33" i="1" s="1"/>
  <c r="CL33" i="1"/>
  <c r="CN33" i="1"/>
  <c r="CW33" i="1"/>
  <c r="CX33" i="1" s="1"/>
  <c r="DB33" i="1"/>
  <c r="DD33" i="1"/>
  <c r="DM33" i="1"/>
  <c r="DQ33" i="1"/>
  <c r="EN33" i="1"/>
  <c r="EP33" i="1"/>
  <c r="FZ33" i="1"/>
  <c r="GA33" i="1" s="1"/>
  <c r="GC33" i="1"/>
  <c r="N34" i="1"/>
  <c r="O34" i="1" s="1"/>
  <c r="R34" i="1"/>
  <c r="GE34" i="1" s="1"/>
  <c r="V34" i="1"/>
  <c r="X34" i="1" s="1"/>
  <c r="GF34" i="1" s="1"/>
  <c r="AB34" i="1"/>
  <c r="AD34" i="1"/>
  <c r="AE34" i="1" s="1"/>
  <c r="AG34" i="1" s="1"/>
  <c r="AI34" i="1" s="1"/>
  <c r="GG34" i="1" s="1"/>
  <c r="AL34" i="1"/>
  <c r="AU34" i="1"/>
  <c r="AW34" i="1"/>
  <c r="BE34" i="1"/>
  <c r="BF34" i="1" s="1"/>
  <c r="BH34" i="1" s="1"/>
  <c r="BJ34" i="1" s="1"/>
  <c r="GK34" i="1" s="1"/>
  <c r="BN34" i="1"/>
  <c r="BP34" i="1"/>
  <c r="BX34" i="1"/>
  <c r="CG34" i="1"/>
  <c r="CH34" i="1" s="1"/>
  <c r="CL34" i="1"/>
  <c r="CN34" i="1"/>
  <c r="CW34" i="1"/>
  <c r="CX34" i="1" s="1"/>
  <c r="DB34" i="1"/>
  <c r="DD34" i="1"/>
  <c r="DM34" i="1"/>
  <c r="DQ34" i="1"/>
  <c r="EN34" i="1"/>
  <c r="EP34" i="1"/>
  <c r="FZ34" i="1"/>
  <c r="GA34" i="1" s="1"/>
  <c r="GC34" i="1"/>
  <c r="N35" i="1"/>
  <c r="O35" i="1" s="1"/>
  <c r="R35" i="1"/>
  <c r="GE35" i="1" s="1"/>
  <c r="V35" i="1"/>
  <c r="X35" i="1" s="1"/>
  <c r="GF35" i="1" s="1"/>
  <c r="AB35" i="1"/>
  <c r="AD35" i="1"/>
  <c r="AL35" i="1"/>
  <c r="AU35" i="1"/>
  <c r="AW35" i="1"/>
  <c r="AX35" i="1" s="1"/>
  <c r="AZ35" i="1" s="1"/>
  <c r="BB35" i="1" s="1"/>
  <c r="GJ35" i="1" s="1"/>
  <c r="BE35" i="1"/>
  <c r="BF35" i="1" s="1"/>
  <c r="BH35" i="1" s="1"/>
  <c r="BJ35" i="1" s="1"/>
  <c r="GK35" i="1" s="1"/>
  <c r="BN35" i="1"/>
  <c r="BP35" i="1"/>
  <c r="BX35" i="1"/>
  <c r="CG35" i="1"/>
  <c r="CH35" i="1" s="1"/>
  <c r="CL35" i="1"/>
  <c r="CN35" i="1"/>
  <c r="CW35" i="1"/>
  <c r="CX35" i="1" s="1"/>
  <c r="DB35" i="1"/>
  <c r="DD35" i="1"/>
  <c r="DM35" i="1"/>
  <c r="DQ35" i="1"/>
  <c r="EN35" i="1"/>
  <c r="EP35" i="1"/>
  <c r="FZ35" i="1"/>
  <c r="GA35" i="1" s="1"/>
  <c r="GC35" i="1"/>
  <c r="N36" i="1"/>
  <c r="O36" i="1" s="1"/>
  <c r="R36" i="1"/>
  <c r="GE36" i="1" s="1"/>
  <c r="V36" i="1"/>
  <c r="X36" i="1" s="1"/>
  <c r="GF36" i="1" s="1"/>
  <c r="AB36" i="1"/>
  <c r="AD36" i="1"/>
  <c r="AL36" i="1"/>
  <c r="AU36" i="1"/>
  <c r="AW36" i="1"/>
  <c r="BE36" i="1"/>
  <c r="BF36" i="1" s="1"/>
  <c r="BH36" i="1" s="1"/>
  <c r="BJ36" i="1" s="1"/>
  <c r="GK36" i="1" s="1"/>
  <c r="BN36" i="1"/>
  <c r="BP36" i="1"/>
  <c r="BX36" i="1"/>
  <c r="CG36" i="1"/>
  <c r="CH36" i="1" s="1"/>
  <c r="CL36" i="1"/>
  <c r="CN36" i="1"/>
  <c r="CW36" i="1"/>
  <c r="CX36" i="1" s="1"/>
  <c r="DB36" i="1"/>
  <c r="DD36" i="1"/>
  <c r="DM36" i="1"/>
  <c r="DQ36" i="1"/>
  <c r="EN36" i="1"/>
  <c r="EP36" i="1"/>
  <c r="FZ36" i="1"/>
  <c r="GA36" i="1" s="1"/>
  <c r="GC36" i="1"/>
  <c r="N37" i="1"/>
  <c r="O37" i="1" s="1"/>
  <c r="R37" i="1"/>
  <c r="GE37" i="1" s="1"/>
  <c r="V37" i="1"/>
  <c r="X37" i="1" s="1"/>
  <c r="GF37" i="1" s="1"/>
  <c r="AB37" i="1"/>
  <c r="AD37" i="1"/>
  <c r="AL37" i="1"/>
  <c r="AU37" i="1"/>
  <c r="AW37" i="1"/>
  <c r="BE37" i="1"/>
  <c r="BF37" i="1" s="1"/>
  <c r="BH37" i="1" s="1"/>
  <c r="BJ37" i="1" s="1"/>
  <c r="GK37" i="1" s="1"/>
  <c r="BN37" i="1"/>
  <c r="BP37" i="1"/>
  <c r="BX37" i="1"/>
  <c r="CG37" i="1"/>
  <c r="CH37" i="1" s="1"/>
  <c r="CL37" i="1"/>
  <c r="CN37" i="1"/>
  <c r="CW37" i="1"/>
  <c r="CX37" i="1" s="1"/>
  <c r="DB37" i="1"/>
  <c r="DD37" i="1"/>
  <c r="DM37" i="1"/>
  <c r="DQ37" i="1"/>
  <c r="EN37" i="1"/>
  <c r="EP37" i="1"/>
  <c r="FZ37" i="1"/>
  <c r="GA37" i="1" s="1"/>
  <c r="GC37" i="1"/>
  <c r="N38" i="1"/>
  <c r="O38" i="1" s="1"/>
  <c r="R38" i="1"/>
  <c r="GE38" i="1" s="1"/>
  <c r="V38" i="1"/>
  <c r="X38" i="1" s="1"/>
  <c r="GF38" i="1" s="1"/>
  <c r="AB38" i="1"/>
  <c r="AD38" i="1"/>
  <c r="AL38" i="1"/>
  <c r="AU38" i="1"/>
  <c r="AW38" i="1"/>
  <c r="BE38" i="1"/>
  <c r="BF38" i="1" s="1"/>
  <c r="BH38" i="1" s="1"/>
  <c r="BJ38" i="1" s="1"/>
  <c r="GK38" i="1" s="1"/>
  <c r="BN38" i="1"/>
  <c r="BP38" i="1"/>
  <c r="BX38" i="1"/>
  <c r="CG38" i="1"/>
  <c r="CH38" i="1" s="1"/>
  <c r="CL38" i="1"/>
  <c r="CN38" i="1"/>
  <c r="CW38" i="1"/>
  <c r="CX38" i="1" s="1"/>
  <c r="DB38" i="1"/>
  <c r="DD38" i="1"/>
  <c r="DM38" i="1"/>
  <c r="DQ38" i="1"/>
  <c r="EN38" i="1"/>
  <c r="EP38" i="1"/>
  <c r="FZ38" i="1"/>
  <c r="GA38" i="1" s="1"/>
  <c r="GC38" i="1"/>
  <c r="N39" i="1"/>
  <c r="O39" i="1" s="1"/>
  <c r="R39" i="1"/>
  <c r="GE39" i="1" s="1"/>
  <c r="V39" i="1"/>
  <c r="X39" i="1" s="1"/>
  <c r="GF39" i="1" s="1"/>
  <c r="AB39" i="1"/>
  <c r="AD39" i="1"/>
  <c r="AL39" i="1"/>
  <c r="AM39" i="1" s="1"/>
  <c r="AO39" i="1" s="1"/>
  <c r="AQ39" i="1" s="1"/>
  <c r="GH39" i="1" s="1"/>
  <c r="AU39" i="1"/>
  <c r="AW39" i="1"/>
  <c r="BE39" i="1"/>
  <c r="BF39" i="1" s="1"/>
  <c r="BH39" i="1" s="1"/>
  <c r="BJ39" i="1" s="1"/>
  <c r="GK39" i="1" s="1"/>
  <c r="BN39" i="1"/>
  <c r="BP39" i="1"/>
  <c r="BX39" i="1"/>
  <c r="CG39" i="1"/>
  <c r="CH39" i="1" s="1"/>
  <c r="CL39" i="1"/>
  <c r="CN39" i="1"/>
  <c r="CW39" i="1"/>
  <c r="CX39" i="1" s="1"/>
  <c r="DB39" i="1"/>
  <c r="DD39" i="1"/>
  <c r="DM39" i="1"/>
  <c r="DQ39" i="1"/>
  <c r="EN39" i="1"/>
  <c r="EP39" i="1"/>
  <c r="FZ39" i="1"/>
  <c r="GA39" i="1" s="1"/>
  <c r="GC39" i="1"/>
  <c r="N40" i="1"/>
  <c r="O40" i="1" s="1"/>
  <c r="R40" i="1"/>
  <c r="GE40" i="1" s="1"/>
  <c r="V40" i="1"/>
  <c r="X40" i="1" s="1"/>
  <c r="GF40" i="1" s="1"/>
  <c r="AB40" i="1"/>
  <c r="AD40" i="1"/>
  <c r="AL40" i="1"/>
  <c r="AU40" i="1"/>
  <c r="AW40" i="1"/>
  <c r="BE40" i="1"/>
  <c r="BF40" i="1" s="1"/>
  <c r="BH40" i="1" s="1"/>
  <c r="BJ40" i="1" s="1"/>
  <c r="GK40" i="1" s="1"/>
  <c r="BN40" i="1"/>
  <c r="BP40" i="1"/>
  <c r="BX40" i="1"/>
  <c r="CG40" i="1"/>
  <c r="CH40" i="1" s="1"/>
  <c r="CL40" i="1"/>
  <c r="CN40" i="1"/>
  <c r="CW40" i="1"/>
  <c r="CX40" i="1" s="1"/>
  <c r="DB40" i="1"/>
  <c r="DD40" i="1"/>
  <c r="DM40" i="1"/>
  <c r="DQ40" i="1"/>
  <c r="EN40" i="1"/>
  <c r="EP40" i="1"/>
  <c r="FZ40" i="1"/>
  <c r="GA40" i="1" s="1"/>
  <c r="GC40" i="1"/>
  <c r="N41" i="1"/>
  <c r="O41" i="1" s="1"/>
  <c r="R41" i="1"/>
  <c r="GE41" i="1" s="1"/>
  <c r="V41" i="1"/>
  <c r="X41" i="1" s="1"/>
  <c r="GF41" i="1" s="1"/>
  <c r="AB41" i="1"/>
  <c r="AD41" i="1"/>
  <c r="AL41" i="1"/>
  <c r="AU41" i="1"/>
  <c r="AW41" i="1"/>
  <c r="AX41" i="1" s="1"/>
  <c r="AZ41" i="1" s="1"/>
  <c r="BB41" i="1" s="1"/>
  <c r="GJ41" i="1" s="1"/>
  <c r="BE41" i="1"/>
  <c r="BF41" i="1" s="1"/>
  <c r="BH41" i="1" s="1"/>
  <c r="BJ41" i="1" s="1"/>
  <c r="GK41" i="1" s="1"/>
  <c r="BN41" i="1"/>
  <c r="BP41" i="1"/>
  <c r="BX41" i="1"/>
  <c r="CG41" i="1"/>
  <c r="CH41" i="1" s="1"/>
  <c r="CL41" i="1"/>
  <c r="CN41" i="1"/>
  <c r="CW41" i="1"/>
  <c r="CX41" i="1" s="1"/>
  <c r="DB41" i="1"/>
  <c r="DD41" i="1"/>
  <c r="DM41" i="1"/>
  <c r="DQ41" i="1"/>
  <c r="EN41" i="1"/>
  <c r="EP41" i="1"/>
  <c r="FZ41" i="1"/>
  <c r="GA41" i="1" s="1"/>
  <c r="GC41" i="1"/>
  <c r="N42" i="1"/>
  <c r="O42" i="1" s="1"/>
  <c r="R42" i="1"/>
  <c r="GE42" i="1" s="1"/>
  <c r="V42" i="1"/>
  <c r="X42" i="1" s="1"/>
  <c r="GF42" i="1" s="1"/>
  <c r="AB42" i="1"/>
  <c r="AD42" i="1"/>
  <c r="AL42" i="1"/>
  <c r="AU42" i="1"/>
  <c r="AW42" i="1"/>
  <c r="BE42" i="1"/>
  <c r="BF42" i="1" s="1"/>
  <c r="BH42" i="1" s="1"/>
  <c r="BJ42" i="1" s="1"/>
  <c r="GK42" i="1" s="1"/>
  <c r="BN42" i="1"/>
  <c r="BP42" i="1"/>
  <c r="BX42" i="1"/>
  <c r="CG42" i="1"/>
  <c r="CH42" i="1" s="1"/>
  <c r="CL42" i="1"/>
  <c r="CN42" i="1"/>
  <c r="CW42" i="1"/>
  <c r="CX42" i="1" s="1"/>
  <c r="DB42" i="1"/>
  <c r="DD42" i="1"/>
  <c r="DM42" i="1"/>
  <c r="DQ42" i="1"/>
  <c r="EN42" i="1"/>
  <c r="EP42" i="1"/>
  <c r="FZ42" i="1"/>
  <c r="GA42" i="1" s="1"/>
  <c r="GC42" i="1"/>
  <c r="N43" i="1"/>
  <c r="O43" i="1" s="1"/>
  <c r="R43" i="1"/>
  <c r="GE43" i="1" s="1"/>
  <c r="V43" i="1"/>
  <c r="X43" i="1" s="1"/>
  <c r="GF43" i="1" s="1"/>
  <c r="AB43" i="1"/>
  <c r="AD43" i="1"/>
  <c r="AE43" i="1" s="1"/>
  <c r="AG43" i="1" s="1"/>
  <c r="AI43" i="1" s="1"/>
  <c r="GG43" i="1" s="1"/>
  <c r="AL43" i="1"/>
  <c r="AU43" i="1"/>
  <c r="AW43" i="1"/>
  <c r="AX43" i="1" s="1"/>
  <c r="AZ43" i="1" s="1"/>
  <c r="BB43" i="1" s="1"/>
  <c r="GJ43" i="1" s="1"/>
  <c r="BE43" i="1"/>
  <c r="BF43" i="1" s="1"/>
  <c r="BH43" i="1" s="1"/>
  <c r="BJ43" i="1" s="1"/>
  <c r="GK43" i="1" s="1"/>
  <c r="BN43" i="1"/>
  <c r="BP43" i="1"/>
  <c r="BX43" i="1"/>
  <c r="CG43" i="1"/>
  <c r="CH43" i="1" s="1"/>
  <c r="CL43" i="1"/>
  <c r="CN43" i="1"/>
  <c r="CW43" i="1"/>
  <c r="CX43" i="1" s="1"/>
  <c r="DB43" i="1"/>
  <c r="DD43" i="1"/>
  <c r="DM43" i="1"/>
  <c r="DQ43" i="1"/>
  <c r="EN43" i="1"/>
  <c r="EP43" i="1"/>
  <c r="FZ43" i="1"/>
  <c r="GA43" i="1" s="1"/>
  <c r="GC43" i="1"/>
  <c r="N44" i="1"/>
  <c r="O44" i="1" s="1"/>
  <c r="R44" i="1"/>
  <c r="GE44" i="1" s="1"/>
  <c r="V44" i="1"/>
  <c r="X44" i="1" s="1"/>
  <c r="GF44" i="1" s="1"/>
  <c r="AB44" i="1"/>
  <c r="AD44" i="1"/>
  <c r="AL44" i="1"/>
  <c r="AU44" i="1"/>
  <c r="AW44" i="1"/>
  <c r="BE44" i="1"/>
  <c r="BF44" i="1" s="1"/>
  <c r="BH44" i="1" s="1"/>
  <c r="BJ44" i="1" s="1"/>
  <c r="GK44" i="1" s="1"/>
  <c r="BN44" i="1"/>
  <c r="BP44" i="1"/>
  <c r="BX44" i="1"/>
  <c r="CG44" i="1"/>
  <c r="CH44" i="1" s="1"/>
  <c r="CL44" i="1"/>
  <c r="CN44" i="1"/>
  <c r="CW44" i="1"/>
  <c r="CX44" i="1" s="1"/>
  <c r="DB44" i="1"/>
  <c r="DD44" i="1"/>
  <c r="DM44" i="1"/>
  <c r="DQ44" i="1"/>
  <c r="EN44" i="1"/>
  <c r="EP44" i="1"/>
  <c r="FZ44" i="1"/>
  <c r="GA44" i="1" s="1"/>
  <c r="GC44" i="1"/>
  <c r="N45" i="1"/>
  <c r="O45" i="1" s="1"/>
  <c r="R45" i="1"/>
  <c r="GE45" i="1" s="1"/>
  <c r="V45" i="1"/>
  <c r="X45" i="1" s="1"/>
  <c r="GF45" i="1" s="1"/>
  <c r="AB45" i="1"/>
  <c r="AD45" i="1"/>
  <c r="AL45" i="1"/>
  <c r="AU45" i="1"/>
  <c r="AW45" i="1"/>
  <c r="AX45" i="1" s="1"/>
  <c r="AZ45" i="1" s="1"/>
  <c r="BB45" i="1" s="1"/>
  <c r="GJ45" i="1" s="1"/>
  <c r="BE45" i="1"/>
  <c r="BF45" i="1" s="1"/>
  <c r="BH45" i="1" s="1"/>
  <c r="BJ45" i="1" s="1"/>
  <c r="GK45" i="1" s="1"/>
  <c r="BN45" i="1"/>
  <c r="BP45" i="1"/>
  <c r="BX45" i="1"/>
  <c r="BY45" i="1" s="1"/>
  <c r="CA45" i="1" s="1"/>
  <c r="CG45" i="1"/>
  <c r="CH45" i="1" s="1"/>
  <c r="CL45" i="1"/>
  <c r="CN45" i="1"/>
  <c r="CW45" i="1"/>
  <c r="CX45" i="1" s="1"/>
  <c r="DB45" i="1"/>
  <c r="DD45" i="1"/>
  <c r="DM45" i="1"/>
  <c r="DQ45" i="1"/>
  <c r="EN45" i="1"/>
  <c r="EP45" i="1"/>
  <c r="FZ45" i="1"/>
  <c r="GA45" i="1" s="1"/>
  <c r="GC45" i="1"/>
  <c r="N46" i="1"/>
  <c r="O46" i="1" s="1"/>
  <c r="R46" i="1"/>
  <c r="GE46" i="1" s="1"/>
  <c r="V46" i="1"/>
  <c r="X46" i="1" s="1"/>
  <c r="GF46" i="1" s="1"/>
  <c r="AB46" i="1"/>
  <c r="AD46" i="1"/>
  <c r="AL46" i="1"/>
  <c r="AU46" i="1"/>
  <c r="AW46" i="1"/>
  <c r="BE46" i="1"/>
  <c r="BF46" i="1" s="1"/>
  <c r="BH46" i="1" s="1"/>
  <c r="BJ46" i="1" s="1"/>
  <c r="GK46" i="1" s="1"/>
  <c r="BN46" i="1"/>
  <c r="BP46" i="1"/>
  <c r="BX46" i="1"/>
  <c r="CG46" i="1"/>
  <c r="CH46" i="1" s="1"/>
  <c r="CL46" i="1"/>
  <c r="CN46" i="1"/>
  <c r="CW46" i="1"/>
  <c r="CX46" i="1" s="1"/>
  <c r="DB46" i="1"/>
  <c r="DD46" i="1"/>
  <c r="DM46" i="1"/>
  <c r="DQ46" i="1"/>
  <c r="EN46" i="1"/>
  <c r="EP46" i="1"/>
  <c r="FZ46" i="1"/>
  <c r="GA46" i="1" s="1"/>
  <c r="GC46" i="1"/>
  <c r="N47" i="1"/>
  <c r="O47" i="1" s="1"/>
  <c r="R47" i="1"/>
  <c r="GE47" i="1" s="1"/>
  <c r="V47" i="1"/>
  <c r="X47" i="1" s="1"/>
  <c r="GF47" i="1" s="1"/>
  <c r="AB47" i="1"/>
  <c r="AD47" i="1"/>
  <c r="AE47" i="1" s="1"/>
  <c r="AG47" i="1" s="1"/>
  <c r="AI47" i="1" s="1"/>
  <c r="GG47" i="1" s="1"/>
  <c r="AL47" i="1"/>
  <c r="AU47" i="1"/>
  <c r="AW47" i="1"/>
  <c r="BE47" i="1"/>
  <c r="BF47" i="1" s="1"/>
  <c r="BH47" i="1" s="1"/>
  <c r="BJ47" i="1" s="1"/>
  <c r="GK47" i="1" s="1"/>
  <c r="BN47" i="1"/>
  <c r="BP47" i="1"/>
  <c r="BX47" i="1"/>
  <c r="CG47" i="1"/>
  <c r="CH47" i="1" s="1"/>
  <c r="CL47" i="1"/>
  <c r="CN47" i="1"/>
  <c r="CW47" i="1"/>
  <c r="CX47" i="1" s="1"/>
  <c r="DB47" i="1"/>
  <c r="DD47" i="1"/>
  <c r="DM47" i="1"/>
  <c r="DQ47" i="1"/>
  <c r="EN47" i="1"/>
  <c r="EP47" i="1"/>
  <c r="FZ47" i="1"/>
  <c r="GA47" i="1" s="1"/>
  <c r="GC47" i="1"/>
  <c r="N48" i="1"/>
  <c r="O48" i="1" s="1"/>
  <c r="R48" i="1"/>
  <c r="GE48" i="1" s="1"/>
  <c r="V48" i="1"/>
  <c r="X48" i="1" s="1"/>
  <c r="GF48" i="1" s="1"/>
  <c r="AB48" i="1"/>
  <c r="AD48" i="1"/>
  <c r="AL48" i="1"/>
  <c r="AU48" i="1"/>
  <c r="AW48" i="1"/>
  <c r="BE48" i="1"/>
  <c r="BF48" i="1" s="1"/>
  <c r="BH48" i="1" s="1"/>
  <c r="BJ48" i="1" s="1"/>
  <c r="GK48" i="1" s="1"/>
  <c r="BN48" i="1"/>
  <c r="BP48" i="1"/>
  <c r="BX48" i="1"/>
  <c r="CG48" i="1"/>
  <c r="CH48" i="1" s="1"/>
  <c r="CL48" i="1"/>
  <c r="CN48" i="1"/>
  <c r="CW48" i="1"/>
  <c r="CX48" i="1" s="1"/>
  <c r="DB48" i="1"/>
  <c r="DD48" i="1"/>
  <c r="DM48" i="1"/>
  <c r="DQ48" i="1"/>
  <c r="EN48" i="1"/>
  <c r="EP48" i="1"/>
  <c r="FZ48" i="1"/>
  <c r="GA48" i="1" s="1"/>
  <c r="GC48" i="1"/>
  <c r="N49" i="1"/>
  <c r="O49" i="1" s="1"/>
  <c r="R49" i="1"/>
  <c r="GE49" i="1" s="1"/>
  <c r="V49" i="1"/>
  <c r="X49" i="1" s="1"/>
  <c r="GF49" i="1" s="1"/>
  <c r="AB49" i="1"/>
  <c r="AD49" i="1"/>
  <c r="AL49" i="1"/>
  <c r="AU49" i="1"/>
  <c r="AW49" i="1"/>
  <c r="BE49" i="1"/>
  <c r="BF49" i="1" s="1"/>
  <c r="BH49" i="1" s="1"/>
  <c r="BJ49" i="1" s="1"/>
  <c r="GK49" i="1" s="1"/>
  <c r="BN49" i="1"/>
  <c r="BP49" i="1"/>
  <c r="BX49" i="1"/>
  <c r="CG49" i="1"/>
  <c r="CL49" i="1"/>
  <c r="CN49" i="1"/>
  <c r="CW49" i="1"/>
  <c r="CX49" i="1" s="1"/>
  <c r="DB49" i="1"/>
  <c r="DD49" i="1"/>
  <c r="DM49" i="1"/>
  <c r="DQ49" i="1"/>
  <c r="EN49" i="1"/>
  <c r="EP49" i="1"/>
  <c r="FZ49" i="1"/>
  <c r="GA49" i="1" s="1"/>
  <c r="GC49" i="1"/>
  <c r="N50" i="1"/>
  <c r="O50" i="1" s="1"/>
  <c r="R50" i="1"/>
  <c r="GE50" i="1" s="1"/>
  <c r="V50" i="1"/>
  <c r="X50" i="1" s="1"/>
  <c r="GF50" i="1" s="1"/>
  <c r="AB50" i="1"/>
  <c r="AD50" i="1"/>
  <c r="AL50" i="1"/>
  <c r="AU50" i="1"/>
  <c r="AW50" i="1"/>
  <c r="BE50" i="1"/>
  <c r="BF50" i="1" s="1"/>
  <c r="BH50" i="1" s="1"/>
  <c r="BJ50" i="1" s="1"/>
  <c r="GK50" i="1" s="1"/>
  <c r="BN50" i="1"/>
  <c r="BP50" i="1"/>
  <c r="BX50" i="1"/>
  <c r="CG50" i="1"/>
  <c r="CH50" i="1" s="1"/>
  <c r="CL50" i="1"/>
  <c r="CN50" i="1"/>
  <c r="CW50" i="1"/>
  <c r="CX50" i="1" s="1"/>
  <c r="DB50" i="1"/>
  <c r="DD50" i="1"/>
  <c r="DM50" i="1"/>
  <c r="DQ50" i="1"/>
  <c r="EN50" i="1"/>
  <c r="EP50" i="1"/>
  <c r="FZ50" i="1"/>
  <c r="GA50" i="1" s="1"/>
  <c r="GC50" i="1"/>
  <c r="N51" i="1"/>
  <c r="O51" i="1" s="1"/>
  <c r="R51" i="1"/>
  <c r="GE51" i="1" s="1"/>
  <c r="V51" i="1"/>
  <c r="X51" i="1" s="1"/>
  <c r="GF51" i="1" s="1"/>
  <c r="AB51" i="1"/>
  <c r="AD51" i="1"/>
  <c r="AL51" i="1"/>
  <c r="AU51" i="1"/>
  <c r="AW51" i="1"/>
  <c r="AX51" i="1" s="1"/>
  <c r="AZ51" i="1" s="1"/>
  <c r="BB51" i="1" s="1"/>
  <c r="GJ51" i="1" s="1"/>
  <c r="BE51" i="1"/>
  <c r="BF51" i="1" s="1"/>
  <c r="BH51" i="1" s="1"/>
  <c r="BJ51" i="1" s="1"/>
  <c r="GK51" i="1" s="1"/>
  <c r="BN51" i="1"/>
  <c r="BP51" i="1"/>
  <c r="BX51" i="1"/>
  <c r="CG51" i="1"/>
  <c r="CH51" i="1" s="1"/>
  <c r="CL51" i="1"/>
  <c r="CN51" i="1"/>
  <c r="CW51" i="1"/>
  <c r="CX51" i="1" s="1"/>
  <c r="DB51" i="1"/>
  <c r="DD51" i="1"/>
  <c r="DM51" i="1"/>
  <c r="DQ51" i="1"/>
  <c r="EN51" i="1"/>
  <c r="EP51" i="1"/>
  <c r="FZ51" i="1"/>
  <c r="GA51" i="1" s="1"/>
  <c r="GC51" i="1"/>
  <c r="N52" i="1"/>
  <c r="O52" i="1" s="1"/>
  <c r="R52" i="1"/>
  <c r="GE52" i="1" s="1"/>
  <c r="V52" i="1"/>
  <c r="X52" i="1" s="1"/>
  <c r="GF52" i="1" s="1"/>
  <c r="AB52" i="1"/>
  <c r="AD52" i="1"/>
  <c r="AL52" i="1"/>
  <c r="AU52" i="1"/>
  <c r="AW52" i="1"/>
  <c r="BE52" i="1"/>
  <c r="BF52" i="1" s="1"/>
  <c r="BH52" i="1" s="1"/>
  <c r="BJ52" i="1" s="1"/>
  <c r="GK52" i="1" s="1"/>
  <c r="BN52" i="1"/>
  <c r="BP52" i="1"/>
  <c r="BX52" i="1"/>
  <c r="CG52" i="1"/>
  <c r="CH52" i="1" s="1"/>
  <c r="CL52" i="1"/>
  <c r="CN52" i="1"/>
  <c r="CW52" i="1"/>
  <c r="CX52" i="1" s="1"/>
  <c r="DB52" i="1"/>
  <c r="DD52" i="1"/>
  <c r="DM52" i="1"/>
  <c r="DQ52" i="1"/>
  <c r="EN52" i="1"/>
  <c r="EP52" i="1"/>
  <c r="FZ52" i="1"/>
  <c r="GA52" i="1" s="1"/>
  <c r="GC52" i="1"/>
  <c r="N53" i="1"/>
  <c r="O53" i="1" s="1"/>
  <c r="R53" i="1"/>
  <c r="GE53" i="1" s="1"/>
  <c r="V53" i="1"/>
  <c r="X53" i="1" s="1"/>
  <c r="GF53" i="1" s="1"/>
  <c r="AB53" i="1"/>
  <c r="AD53" i="1"/>
  <c r="AL53" i="1"/>
  <c r="AU53" i="1"/>
  <c r="AW53" i="1"/>
  <c r="BE53" i="1"/>
  <c r="BF53" i="1" s="1"/>
  <c r="BH53" i="1" s="1"/>
  <c r="BJ53" i="1" s="1"/>
  <c r="GK53" i="1" s="1"/>
  <c r="BN53" i="1"/>
  <c r="BP53" i="1"/>
  <c r="BX53" i="1"/>
  <c r="CG53" i="1"/>
  <c r="CH53" i="1" s="1"/>
  <c r="CL53" i="1"/>
  <c r="CN53" i="1"/>
  <c r="CW53" i="1"/>
  <c r="CX53" i="1" s="1"/>
  <c r="DB53" i="1"/>
  <c r="DD53" i="1"/>
  <c r="DM53" i="1"/>
  <c r="DQ53" i="1"/>
  <c r="EN53" i="1"/>
  <c r="EP53" i="1"/>
  <c r="FZ53" i="1"/>
  <c r="GA53" i="1" s="1"/>
  <c r="GC53" i="1"/>
  <c r="N54" i="1"/>
  <c r="O54" i="1" s="1"/>
  <c r="R54" i="1"/>
  <c r="GE54" i="1" s="1"/>
  <c r="V54" i="1"/>
  <c r="X54" i="1" s="1"/>
  <c r="GF54" i="1" s="1"/>
  <c r="AB54" i="1"/>
  <c r="AD54" i="1"/>
  <c r="AE54" i="1" s="1"/>
  <c r="AG54" i="1" s="1"/>
  <c r="AI54" i="1" s="1"/>
  <c r="GG54" i="1" s="1"/>
  <c r="AL54" i="1"/>
  <c r="AU54" i="1"/>
  <c r="AW54" i="1"/>
  <c r="BE54" i="1"/>
  <c r="BF54" i="1" s="1"/>
  <c r="BH54" i="1" s="1"/>
  <c r="BJ54" i="1" s="1"/>
  <c r="GK54" i="1" s="1"/>
  <c r="BN54" i="1"/>
  <c r="BP54" i="1"/>
  <c r="BX54" i="1"/>
  <c r="CG54" i="1"/>
  <c r="CH54" i="1" s="1"/>
  <c r="CL54" i="1"/>
  <c r="CN54" i="1"/>
  <c r="CW54" i="1"/>
  <c r="CX54" i="1" s="1"/>
  <c r="DB54" i="1"/>
  <c r="DD54" i="1"/>
  <c r="DM54" i="1"/>
  <c r="DQ54" i="1"/>
  <c r="EN54" i="1"/>
  <c r="EP54" i="1"/>
  <c r="FF54" i="1"/>
  <c r="FZ54" i="1"/>
  <c r="GA54" i="1" s="1"/>
  <c r="GC54" i="1"/>
  <c r="N55" i="1"/>
  <c r="O55" i="1" s="1"/>
  <c r="R55" i="1"/>
  <c r="GE55" i="1" s="1"/>
  <c r="V55" i="1"/>
  <c r="X55" i="1" s="1"/>
  <c r="GF55" i="1" s="1"/>
  <c r="AB55" i="1"/>
  <c r="AD55" i="1"/>
  <c r="AL55" i="1"/>
  <c r="AU55" i="1"/>
  <c r="AW55" i="1"/>
  <c r="BE55" i="1"/>
  <c r="BF55" i="1" s="1"/>
  <c r="BH55" i="1" s="1"/>
  <c r="BJ55" i="1" s="1"/>
  <c r="GK55" i="1" s="1"/>
  <c r="BN55" i="1"/>
  <c r="BP55" i="1"/>
  <c r="BX55" i="1"/>
  <c r="CG55" i="1"/>
  <c r="CH55" i="1" s="1"/>
  <c r="CL55" i="1"/>
  <c r="CN55" i="1"/>
  <c r="CW55" i="1"/>
  <c r="CX55" i="1" s="1"/>
  <c r="DB55" i="1"/>
  <c r="DD55" i="1"/>
  <c r="DM55" i="1"/>
  <c r="DQ55" i="1"/>
  <c r="EN55" i="1"/>
  <c r="EP55" i="1"/>
  <c r="FZ55" i="1"/>
  <c r="GA55" i="1" s="1"/>
  <c r="GC55" i="1"/>
  <c r="N56" i="1"/>
  <c r="O56" i="1" s="1"/>
  <c r="R56" i="1"/>
  <c r="GE56" i="1" s="1"/>
  <c r="V56" i="1"/>
  <c r="X56" i="1" s="1"/>
  <c r="GF56" i="1" s="1"/>
  <c r="AB56" i="1"/>
  <c r="AD56" i="1"/>
  <c r="AL56" i="1"/>
  <c r="AU56" i="1"/>
  <c r="AW56" i="1"/>
  <c r="AX56" i="1" s="1"/>
  <c r="AZ56" i="1" s="1"/>
  <c r="BB56" i="1" s="1"/>
  <c r="GJ56" i="1" s="1"/>
  <c r="BE56" i="1"/>
  <c r="BF56" i="1" s="1"/>
  <c r="BH56" i="1" s="1"/>
  <c r="BJ56" i="1" s="1"/>
  <c r="GK56" i="1" s="1"/>
  <c r="BN56" i="1"/>
  <c r="BP56" i="1"/>
  <c r="BX56" i="1"/>
  <c r="CG56" i="1"/>
  <c r="CH56" i="1" s="1"/>
  <c r="CL56" i="1"/>
  <c r="CN56" i="1"/>
  <c r="CW56" i="1"/>
  <c r="CX56" i="1" s="1"/>
  <c r="DB56" i="1"/>
  <c r="DD56" i="1"/>
  <c r="DM56" i="1"/>
  <c r="DQ56" i="1"/>
  <c r="EN56" i="1"/>
  <c r="EP56" i="1"/>
  <c r="FF56" i="1"/>
  <c r="FZ56" i="1"/>
  <c r="GA56" i="1" s="1"/>
  <c r="GC56" i="1"/>
  <c r="N57" i="1"/>
  <c r="O57" i="1" s="1"/>
  <c r="R57" i="1"/>
  <c r="GE57" i="1" s="1"/>
  <c r="V57" i="1"/>
  <c r="X57" i="1" s="1"/>
  <c r="GF57" i="1" s="1"/>
  <c r="AB57" i="1"/>
  <c r="AD57" i="1"/>
  <c r="AL57" i="1"/>
  <c r="AU57" i="1"/>
  <c r="AW57" i="1"/>
  <c r="BE57" i="1"/>
  <c r="BF57" i="1" s="1"/>
  <c r="BH57" i="1" s="1"/>
  <c r="BJ57" i="1" s="1"/>
  <c r="GK57" i="1" s="1"/>
  <c r="BN57" i="1"/>
  <c r="BP57" i="1"/>
  <c r="BX57" i="1"/>
  <c r="CG57" i="1"/>
  <c r="CH57" i="1" s="1"/>
  <c r="CL57" i="1"/>
  <c r="CN57" i="1"/>
  <c r="CW57" i="1"/>
  <c r="CX57" i="1" s="1"/>
  <c r="DB57" i="1"/>
  <c r="DD57" i="1"/>
  <c r="DM57" i="1"/>
  <c r="DQ57" i="1"/>
  <c r="EN57" i="1"/>
  <c r="EP57" i="1"/>
  <c r="FZ57" i="1"/>
  <c r="GA57" i="1" s="1"/>
  <c r="GC57" i="1"/>
  <c r="N58" i="1"/>
  <c r="O58" i="1" s="1"/>
  <c r="R58" i="1"/>
  <c r="GE58" i="1" s="1"/>
  <c r="V58" i="1"/>
  <c r="AB58" i="1"/>
  <c r="AD58" i="1"/>
  <c r="AL58" i="1"/>
  <c r="AU58" i="1"/>
  <c r="AW58" i="1"/>
  <c r="BE58" i="1"/>
  <c r="BF58" i="1" s="1"/>
  <c r="BH58" i="1" s="1"/>
  <c r="BJ58" i="1" s="1"/>
  <c r="GK58" i="1" s="1"/>
  <c r="BN58" i="1"/>
  <c r="BP58" i="1"/>
  <c r="BX58" i="1"/>
  <c r="CG58" i="1"/>
  <c r="CH58" i="1" s="1"/>
  <c r="CL58" i="1"/>
  <c r="CN58" i="1"/>
  <c r="CW58" i="1"/>
  <c r="CX58" i="1" s="1"/>
  <c r="DB58" i="1"/>
  <c r="DD58" i="1"/>
  <c r="DM58" i="1"/>
  <c r="DQ58" i="1"/>
  <c r="EN58" i="1"/>
  <c r="EP58" i="1"/>
  <c r="FZ58" i="1"/>
  <c r="GA58" i="1" s="1"/>
  <c r="GC58" i="1"/>
  <c r="N59" i="1"/>
  <c r="O59" i="1" s="1"/>
  <c r="R59" i="1"/>
  <c r="GE59" i="1" s="1"/>
  <c r="V59" i="1"/>
  <c r="X59" i="1" s="1"/>
  <c r="GF59" i="1" s="1"/>
  <c r="AB59" i="1"/>
  <c r="AD59" i="1"/>
  <c r="AL59" i="1"/>
  <c r="AU59" i="1"/>
  <c r="AW59" i="1"/>
  <c r="BE59" i="1"/>
  <c r="BF59" i="1" s="1"/>
  <c r="BH59" i="1" s="1"/>
  <c r="BJ59" i="1" s="1"/>
  <c r="GK59" i="1" s="1"/>
  <c r="BN59" i="1"/>
  <c r="BP59" i="1"/>
  <c r="BX59" i="1"/>
  <c r="CG59" i="1"/>
  <c r="CH59" i="1" s="1"/>
  <c r="CL59" i="1"/>
  <c r="CN59" i="1"/>
  <c r="CW59" i="1"/>
  <c r="CX59" i="1" s="1"/>
  <c r="DB59" i="1"/>
  <c r="DD59" i="1"/>
  <c r="DM59" i="1"/>
  <c r="DQ59" i="1"/>
  <c r="EN59" i="1"/>
  <c r="EP59" i="1"/>
  <c r="FZ59" i="1"/>
  <c r="GA59" i="1" s="1"/>
  <c r="GC59" i="1"/>
  <c r="N60" i="1"/>
  <c r="O60" i="1" s="1"/>
  <c r="R60" i="1"/>
  <c r="GE60" i="1" s="1"/>
  <c r="V60" i="1"/>
  <c r="X60" i="1" s="1"/>
  <c r="GF60" i="1" s="1"/>
  <c r="AB60" i="1"/>
  <c r="AD60" i="1"/>
  <c r="AL60" i="1"/>
  <c r="AU60" i="1"/>
  <c r="AW60" i="1"/>
  <c r="BE60" i="1"/>
  <c r="BF60" i="1" s="1"/>
  <c r="BH60" i="1" s="1"/>
  <c r="BJ60" i="1" s="1"/>
  <c r="GK60" i="1" s="1"/>
  <c r="BN60" i="1"/>
  <c r="BP60" i="1"/>
  <c r="BX60" i="1"/>
  <c r="CG60" i="1"/>
  <c r="CH60" i="1" s="1"/>
  <c r="CL60" i="1"/>
  <c r="CN60" i="1"/>
  <c r="CW60" i="1"/>
  <c r="CX60" i="1" s="1"/>
  <c r="DB60" i="1"/>
  <c r="DD60" i="1"/>
  <c r="DM60" i="1"/>
  <c r="DQ60" i="1"/>
  <c r="EN60" i="1"/>
  <c r="EP60" i="1"/>
  <c r="FZ60" i="1"/>
  <c r="GA60" i="1" s="1"/>
  <c r="GC60" i="1"/>
  <c r="N61" i="1"/>
  <c r="O61" i="1" s="1"/>
  <c r="R61" i="1"/>
  <c r="GE61" i="1" s="1"/>
  <c r="V61" i="1"/>
  <c r="X61" i="1" s="1"/>
  <c r="GF61" i="1" s="1"/>
  <c r="AB61" i="1"/>
  <c r="AD61" i="1"/>
  <c r="AL61" i="1"/>
  <c r="AU61" i="1"/>
  <c r="AW61" i="1"/>
  <c r="BE61" i="1"/>
  <c r="BF61" i="1" s="1"/>
  <c r="BH61" i="1" s="1"/>
  <c r="BJ61" i="1" s="1"/>
  <c r="GK61" i="1" s="1"/>
  <c r="BN61" i="1"/>
  <c r="BP61" i="1"/>
  <c r="BX61" i="1"/>
  <c r="CG61" i="1"/>
  <c r="CH61" i="1" s="1"/>
  <c r="CL61" i="1"/>
  <c r="CN61" i="1"/>
  <c r="CW61" i="1"/>
  <c r="CX61" i="1" s="1"/>
  <c r="DB61" i="1"/>
  <c r="DD61" i="1"/>
  <c r="DM61" i="1"/>
  <c r="DQ61" i="1"/>
  <c r="EN61" i="1"/>
  <c r="EP61" i="1"/>
  <c r="FF61" i="1"/>
  <c r="FZ61" i="1"/>
  <c r="GA61" i="1" s="1"/>
  <c r="GC61" i="1"/>
  <c r="N62" i="1"/>
  <c r="O62" i="1" s="1"/>
  <c r="R62" i="1"/>
  <c r="GE62" i="1" s="1"/>
  <c r="V62" i="1"/>
  <c r="X62" i="1" s="1"/>
  <c r="GF62" i="1" s="1"/>
  <c r="AB62" i="1"/>
  <c r="AD62" i="1"/>
  <c r="AE62" i="1" s="1"/>
  <c r="AG62" i="1" s="1"/>
  <c r="AI62" i="1" s="1"/>
  <c r="GG62" i="1" s="1"/>
  <c r="AL62" i="1"/>
  <c r="AU62" i="1"/>
  <c r="AW62" i="1"/>
  <c r="BE62" i="1"/>
  <c r="BF62" i="1" s="1"/>
  <c r="BH62" i="1" s="1"/>
  <c r="BJ62" i="1" s="1"/>
  <c r="GK62" i="1" s="1"/>
  <c r="BN62" i="1"/>
  <c r="BP62" i="1"/>
  <c r="BX62" i="1"/>
  <c r="CG62" i="1"/>
  <c r="CH62" i="1" s="1"/>
  <c r="CL62" i="1"/>
  <c r="CN62" i="1"/>
  <c r="CO62" i="1" s="1"/>
  <c r="CQ62" i="1" s="1"/>
  <c r="CS62" i="1" s="1"/>
  <c r="CW62" i="1"/>
  <c r="CX62" i="1" s="1"/>
  <c r="DB62" i="1"/>
  <c r="DD62" i="1"/>
  <c r="DM62" i="1"/>
  <c r="DQ62" i="1"/>
  <c r="EN62" i="1"/>
  <c r="EP62" i="1"/>
  <c r="FZ62" i="1"/>
  <c r="GA62" i="1" s="1"/>
  <c r="GC62" i="1"/>
  <c r="N63" i="1"/>
  <c r="O63" i="1" s="1"/>
  <c r="R63" i="1"/>
  <c r="GE63" i="1" s="1"/>
  <c r="V63" i="1"/>
  <c r="X63" i="1" s="1"/>
  <c r="GF63" i="1" s="1"/>
  <c r="AB63" i="1"/>
  <c r="AD63" i="1"/>
  <c r="AE63" i="1" s="1"/>
  <c r="AG63" i="1" s="1"/>
  <c r="AI63" i="1" s="1"/>
  <c r="GG63" i="1" s="1"/>
  <c r="AL63" i="1"/>
  <c r="AU63" i="1"/>
  <c r="AW63" i="1"/>
  <c r="BE63" i="1"/>
  <c r="BF63" i="1" s="1"/>
  <c r="BH63" i="1" s="1"/>
  <c r="BJ63" i="1" s="1"/>
  <c r="GK63" i="1" s="1"/>
  <c r="BN63" i="1"/>
  <c r="BP63" i="1"/>
  <c r="BX63" i="1"/>
  <c r="BY63" i="1" s="1"/>
  <c r="CA63" i="1" s="1"/>
  <c r="CG63" i="1"/>
  <c r="CH63" i="1" s="1"/>
  <c r="CL63" i="1"/>
  <c r="CN63" i="1"/>
  <c r="CW63" i="1"/>
  <c r="CX63" i="1" s="1"/>
  <c r="DB63" i="1"/>
  <c r="DD63" i="1"/>
  <c r="DM63" i="1"/>
  <c r="DQ63" i="1"/>
  <c r="EN63" i="1"/>
  <c r="EP63" i="1"/>
  <c r="FQ63" i="1"/>
  <c r="FZ63" i="1"/>
  <c r="GA63" i="1"/>
  <c r="GC63" i="1"/>
  <c r="N64" i="1"/>
  <c r="O64" i="1" s="1"/>
  <c r="R64" i="1"/>
  <c r="GE64" i="1" s="1"/>
  <c r="V64" i="1"/>
  <c r="X64" i="1" s="1"/>
  <c r="GF64" i="1" s="1"/>
  <c r="AB64" i="1"/>
  <c r="AD64" i="1"/>
  <c r="AL64" i="1"/>
  <c r="AM64" i="1" s="1"/>
  <c r="AO64" i="1" s="1"/>
  <c r="AQ64" i="1" s="1"/>
  <c r="GH64" i="1" s="1"/>
  <c r="AU64" i="1"/>
  <c r="AW64" i="1"/>
  <c r="BE64" i="1"/>
  <c r="BF64" i="1" s="1"/>
  <c r="BH64" i="1" s="1"/>
  <c r="BJ64" i="1" s="1"/>
  <c r="GK64" i="1" s="1"/>
  <c r="BN64" i="1"/>
  <c r="BP64" i="1"/>
  <c r="BX64" i="1"/>
  <c r="CG64" i="1"/>
  <c r="CH64" i="1" s="1"/>
  <c r="CL64" i="1"/>
  <c r="CN64" i="1"/>
  <c r="CW64" i="1"/>
  <c r="CX64" i="1" s="1"/>
  <c r="DB64" i="1"/>
  <c r="DD64" i="1"/>
  <c r="DM64" i="1"/>
  <c r="DQ64" i="1"/>
  <c r="EN64" i="1"/>
  <c r="EP64" i="1"/>
  <c r="FZ64" i="1"/>
  <c r="GA64" i="1" s="1"/>
  <c r="GC64" i="1"/>
  <c r="N65" i="1"/>
  <c r="O65" i="1" s="1"/>
  <c r="R65" i="1"/>
  <c r="GE65" i="1" s="1"/>
  <c r="V65" i="1"/>
  <c r="X65" i="1" s="1"/>
  <c r="GF65" i="1" s="1"/>
  <c r="AB65" i="1"/>
  <c r="AD65" i="1"/>
  <c r="AL65" i="1"/>
  <c r="AU65" i="1"/>
  <c r="AW65" i="1"/>
  <c r="BE65" i="1"/>
  <c r="BF65" i="1" s="1"/>
  <c r="BH65" i="1" s="1"/>
  <c r="BJ65" i="1" s="1"/>
  <c r="GK65" i="1" s="1"/>
  <c r="BN65" i="1"/>
  <c r="BP65" i="1"/>
  <c r="BX65" i="1"/>
  <c r="CG65" i="1"/>
  <c r="CH65" i="1" s="1"/>
  <c r="CL65" i="1"/>
  <c r="CN65" i="1"/>
  <c r="CO65" i="1" s="1"/>
  <c r="CQ65" i="1" s="1"/>
  <c r="CS65" i="1" s="1"/>
  <c r="CW65" i="1"/>
  <c r="CX65" i="1" s="1"/>
  <c r="DB65" i="1"/>
  <c r="DD65" i="1"/>
  <c r="DM65" i="1"/>
  <c r="DQ65" i="1"/>
  <c r="EN65" i="1"/>
  <c r="EP65" i="1"/>
  <c r="FZ65" i="1"/>
  <c r="GA65" i="1" s="1"/>
  <c r="GC65" i="1"/>
  <c r="N66" i="1"/>
  <c r="O66" i="1" s="1"/>
  <c r="R66" i="1"/>
  <c r="GE66" i="1" s="1"/>
  <c r="V66" i="1"/>
  <c r="X66" i="1" s="1"/>
  <c r="GF66" i="1" s="1"/>
  <c r="AB66" i="1"/>
  <c r="AD66" i="1"/>
  <c r="AL66" i="1"/>
  <c r="AU66" i="1"/>
  <c r="AW66" i="1"/>
  <c r="BE66" i="1"/>
  <c r="BF66" i="1" s="1"/>
  <c r="BH66" i="1" s="1"/>
  <c r="BJ66" i="1" s="1"/>
  <c r="GK66" i="1" s="1"/>
  <c r="BN66" i="1"/>
  <c r="BP66" i="1"/>
  <c r="BX66" i="1"/>
  <c r="CG66" i="1"/>
  <c r="CH66" i="1" s="1"/>
  <c r="CL66" i="1"/>
  <c r="CN66" i="1"/>
  <c r="CW66" i="1"/>
  <c r="CX66" i="1" s="1"/>
  <c r="DB66" i="1"/>
  <c r="DD66" i="1"/>
  <c r="DM66" i="1"/>
  <c r="DQ66" i="1"/>
  <c r="DW66" i="1"/>
  <c r="DX66" i="1" s="1"/>
  <c r="DZ66" i="1" s="1"/>
  <c r="EN66" i="1"/>
  <c r="EP66" i="1"/>
  <c r="FF66" i="1"/>
  <c r="FZ66" i="1"/>
  <c r="GA66" i="1" s="1"/>
  <c r="GC66" i="1"/>
  <c r="N67" i="1"/>
  <c r="O67" i="1" s="1"/>
  <c r="R67" i="1"/>
  <c r="GE67" i="1" s="1"/>
  <c r="V67" i="1"/>
  <c r="X67" i="1" s="1"/>
  <c r="GF67" i="1" s="1"/>
  <c r="AB67" i="1"/>
  <c r="AD67" i="1"/>
  <c r="AL67" i="1"/>
  <c r="AU67" i="1"/>
  <c r="AW67" i="1"/>
  <c r="BE67" i="1"/>
  <c r="BF67" i="1" s="1"/>
  <c r="BH67" i="1" s="1"/>
  <c r="BJ67" i="1" s="1"/>
  <c r="GK67" i="1" s="1"/>
  <c r="BN67" i="1"/>
  <c r="BP67" i="1"/>
  <c r="BX67" i="1"/>
  <c r="BY67" i="1" s="1"/>
  <c r="CA67" i="1" s="1"/>
  <c r="CG67" i="1"/>
  <c r="CN67" i="1"/>
  <c r="CO67" i="1" s="1"/>
  <c r="CW67" i="1"/>
  <c r="DB67" i="1"/>
  <c r="DD67" i="1"/>
  <c r="DM67" i="1"/>
  <c r="DQ67" i="1"/>
  <c r="DW67" i="1"/>
  <c r="DX67" i="1" s="1"/>
  <c r="DZ67" i="1" s="1"/>
  <c r="EN67" i="1"/>
  <c r="EP67" i="1"/>
  <c r="FQ67" i="1"/>
  <c r="FZ67" i="1"/>
  <c r="GA67" i="1"/>
  <c r="GC67" i="1"/>
  <c r="N68" i="1"/>
  <c r="O68" i="1" s="1"/>
  <c r="R68" i="1"/>
  <c r="GE68" i="1" s="1"/>
  <c r="V68" i="1"/>
  <c r="X68" i="1" s="1"/>
  <c r="GF68" i="1" s="1"/>
  <c r="AB68" i="1"/>
  <c r="AD68" i="1"/>
  <c r="AE68" i="1" s="1"/>
  <c r="AG68" i="1" s="1"/>
  <c r="AI68" i="1" s="1"/>
  <c r="GG68" i="1" s="1"/>
  <c r="AL68" i="1"/>
  <c r="AU68" i="1"/>
  <c r="AW68" i="1"/>
  <c r="BE68" i="1"/>
  <c r="BF68" i="1" s="1"/>
  <c r="BH68" i="1" s="1"/>
  <c r="BJ68" i="1" s="1"/>
  <c r="GK68" i="1" s="1"/>
  <c r="BN68" i="1"/>
  <c r="BP68" i="1"/>
  <c r="BX68" i="1"/>
  <c r="CG68" i="1"/>
  <c r="CH68" i="1" s="1"/>
  <c r="CL68" i="1"/>
  <c r="CN68" i="1"/>
  <c r="CW68" i="1"/>
  <c r="CX68" i="1" s="1"/>
  <c r="DB68" i="1"/>
  <c r="DD68" i="1"/>
  <c r="DM68" i="1"/>
  <c r="DQ68" i="1"/>
  <c r="EN68" i="1"/>
  <c r="EP68" i="1"/>
  <c r="FZ68" i="1"/>
  <c r="GA68" i="1" s="1"/>
  <c r="GC68" i="1"/>
  <c r="N69" i="1"/>
  <c r="O69" i="1" s="1"/>
  <c r="R69" i="1"/>
  <c r="GE69" i="1" s="1"/>
  <c r="V69" i="1"/>
  <c r="X69" i="1" s="1"/>
  <c r="GF69" i="1" s="1"/>
  <c r="AB69" i="1"/>
  <c r="AD69" i="1"/>
  <c r="AL69" i="1"/>
  <c r="AU69" i="1"/>
  <c r="AW69" i="1"/>
  <c r="BE69" i="1"/>
  <c r="BF69" i="1" s="1"/>
  <c r="BH69" i="1" s="1"/>
  <c r="BJ69" i="1" s="1"/>
  <c r="GK69" i="1" s="1"/>
  <c r="BN69" i="1"/>
  <c r="BP69" i="1"/>
  <c r="BX69" i="1"/>
  <c r="CG69" i="1"/>
  <c r="CH69" i="1" s="1"/>
  <c r="CL69" i="1"/>
  <c r="CN69" i="1"/>
  <c r="CW69" i="1"/>
  <c r="CX69" i="1" s="1"/>
  <c r="DB69" i="1"/>
  <c r="DD69" i="1"/>
  <c r="DM69" i="1"/>
  <c r="DQ69" i="1"/>
  <c r="EN69" i="1"/>
  <c r="EP69" i="1"/>
  <c r="FZ69" i="1"/>
  <c r="GA69" i="1" s="1"/>
  <c r="GC69" i="1"/>
  <c r="N70" i="1"/>
  <c r="O70" i="1" s="1"/>
  <c r="R70" i="1"/>
  <c r="GE70" i="1" s="1"/>
  <c r="V70" i="1"/>
  <c r="X70" i="1" s="1"/>
  <c r="GF70" i="1" s="1"/>
  <c r="AB70" i="1"/>
  <c r="AD70" i="1"/>
  <c r="AL70" i="1"/>
  <c r="AU70" i="1"/>
  <c r="AW70" i="1"/>
  <c r="BE70" i="1"/>
  <c r="BF70" i="1" s="1"/>
  <c r="BH70" i="1" s="1"/>
  <c r="BJ70" i="1" s="1"/>
  <c r="GK70" i="1" s="1"/>
  <c r="BN70" i="1"/>
  <c r="BP70" i="1"/>
  <c r="BX70" i="1"/>
  <c r="CG70" i="1"/>
  <c r="CH70" i="1" s="1"/>
  <c r="CL70" i="1"/>
  <c r="CN70" i="1"/>
  <c r="CW70" i="1"/>
  <c r="CX70" i="1" s="1"/>
  <c r="DB70" i="1"/>
  <c r="DD70" i="1"/>
  <c r="DM70" i="1"/>
  <c r="DQ70" i="1"/>
  <c r="EN70" i="1"/>
  <c r="EP70" i="1"/>
  <c r="FF70" i="1"/>
  <c r="FQ70" i="1"/>
  <c r="FZ70" i="1"/>
  <c r="GA70" i="1" s="1"/>
  <c r="GC70" i="1"/>
  <c r="N71" i="1"/>
  <c r="O71" i="1" s="1"/>
  <c r="R71" i="1"/>
  <c r="GE71" i="1" s="1"/>
  <c r="V71" i="1"/>
  <c r="X71" i="1" s="1"/>
  <c r="GF71" i="1" s="1"/>
  <c r="AB71" i="1"/>
  <c r="AD71" i="1"/>
  <c r="AL71" i="1"/>
  <c r="AU71" i="1"/>
  <c r="AW71" i="1"/>
  <c r="BE71" i="1"/>
  <c r="BF71" i="1" s="1"/>
  <c r="BH71" i="1" s="1"/>
  <c r="BJ71" i="1" s="1"/>
  <c r="GK71" i="1" s="1"/>
  <c r="BN71" i="1"/>
  <c r="BP71" i="1"/>
  <c r="BX71" i="1"/>
  <c r="CG71" i="1"/>
  <c r="CH71" i="1" s="1"/>
  <c r="CL71" i="1"/>
  <c r="CN71" i="1"/>
  <c r="CW71" i="1"/>
  <c r="CX71" i="1" s="1"/>
  <c r="DB71" i="1"/>
  <c r="DD71" i="1"/>
  <c r="DM71" i="1"/>
  <c r="DQ71" i="1"/>
  <c r="EN71" i="1"/>
  <c r="EP71" i="1"/>
  <c r="FZ71" i="1"/>
  <c r="GA71" i="1" s="1"/>
  <c r="GC71" i="1"/>
  <c r="N72" i="1"/>
  <c r="O72" i="1" s="1"/>
  <c r="R72" i="1"/>
  <c r="GE72" i="1" s="1"/>
  <c r="V72" i="1"/>
  <c r="X72" i="1" s="1"/>
  <c r="GF72" i="1" s="1"/>
  <c r="AB72" i="1"/>
  <c r="AD72" i="1"/>
  <c r="AL72" i="1"/>
  <c r="AU72" i="1"/>
  <c r="AW72" i="1"/>
  <c r="BE72" i="1"/>
  <c r="BF72" i="1" s="1"/>
  <c r="BH72" i="1" s="1"/>
  <c r="BJ72" i="1" s="1"/>
  <c r="BN72" i="1"/>
  <c r="BP72" i="1"/>
  <c r="BX72" i="1"/>
  <c r="CG72" i="1"/>
  <c r="CH72" i="1" s="1"/>
  <c r="CL72" i="1"/>
  <c r="CN72" i="1"/>
  <c r="CW72" i="1"/>
  <c r="CX72" i="1" s="1"/>
  <c r="DB72" i="1"/>
  <c r="DD72" i="1"/>
  <c r="DM72" i="1"/>
  <c r="DQ72" i="1"/>
  <c r="EN72" i="1"/>
  <c r="EP72" i="1"/>
  <c r="FQ72" i="1"/>
  <c r="FZ72" i="1"/>
  <c r="GA72" i="1" s="1"/>
  <c r="GC72" i="1"/>
  <c r="N73" i="1"/>
  <c r="O73" i="1" s="1"/>
  <c r="R73" i="1"/>
  <c r="GE73" i="1" s="1"/>
  <c r="V73" i="1"/>
  <c r="X73" i="1" s="1"/>
  <c r="GF73" i="1" s="1"/>
  <c r="AB73" i="1"/>
  <c r="AD73" i="1"/>
  <c r="AL73" i="1"/>
  <c r="AU73" i="1"/>
  <c r="AW73" i="1"/>
  <c r="AX73" i="1" s="1"/>
  <c r="AZ73" i="1" s="1"/>
  <c r="BB73" i="1" s="1"/>
  <c r="GJ73" i="1" s="1"/>
  <c r="BE73" i="1"/>
  <c r="BF73" i="1" s="1"/>
  <c r="BH73" i="1" s="1"/>
  <c r="BJ73" i="1" s="1"/>
  <c r="BN73" i="1"/>
  <c r="BP73" i="1"/>
  <c r="BX73" i="1"/>
  <c r="CG73" i="1"/>
  <c r="CH73" i="1" s="1"/>
  <c r="CL73" i="1"/>
  <c r="CN73" i="1"/>
  <c r="CW73" i="1"/>
  <c r="CX73" i="1" s="1"/>
  <c r="DB73" i="1"/>
  <c r="DD73" i="1"/>
  <c r="DM73" i="1"/>
  <c r="DQ73" i="1"/>
  <c r="EN73" i="1"/>
  <c r="EP73" i="1"/>
  <c r="FZ73" i="1"/>
  <c r="GA73" i="1" s="1"/>
  <c r="GC73" i="1"/>
  <c r="CN5" i="1"/>
  <c r="DD5" i="1"/>
  <c r="R5" i="1"/>
  <c r="GE5" i="1" s="1"/>
  <c r="V5" i="1"/>
  <c r="X5" i="1" s="1"/>
  <c r="GF5" i="1" s="1"/>
  <c r="BP5" i="1"/>
  <c r="BX5" i="1"/>
  <c r="EN5" i="1"/>
  <c r="EP5" i="1"/>
  <c r="BN5" i="1"/>
  <c r="CN6" i="1"/>
  <c r="DD6" i="1"/>
  <c r="R6" i="1"/>
  <c r="GE6" i="1" s="1"/>
  <c r="V6" i="1"/>
  <c r="X6" i="1" s="1"/>
  <c r="GF6" i="1" s="1"/>
  <c r="BP6" i="1"/>
  <c r="BX6" i="1"/>
  <c r="EN6" i="1"/>
  <c r="EP6" i="1"/>
  <c r="BN6" i="1"/>
  <c r="CN7" i="1"/>
  <c r="DD7" i="1"/>
  <c r="R7" i="1"/>
  <c r="GE7" i="1" s="1"/>
  <c r="V7" i="1"/>
  <c r="X7" i="1" s="1"/>
  <c r="GF7" i="1" s="1"/>
  <c r="BP7" i="1"/>
  <c r="BX7" i="1"/>
  <c r="BY7" i="1" s="1"/>
  <c r="CA7" i="1" s="1"/>
  <c r="EN7" i="1"/>
  <c r="EP7" i="1"/>
  <c r="FG7" i="1"/>
  <c r="FI7" i="1" s="1"/>
  <c r="BN7" i="1"/>
  <c r="CN8" i="1"/>
  <c r="DD8" i="1"/>
  <c r="R8" i="1"/>
  <c r="GE8" i="1" s="1"/>
  <c r="V8" i="1"/>
  <c r="X8" i="1" s="1"/>
  <c r="GF8" i="1" s="1"/>
  <c r="BP8" i="1"/>
  <c r="BX8" i="1"/>
  <c r="EN8" i="1"/>
  <c r="EP8" i="1"/>
  <c r="BN8" i="1"/>
  <c r="CN9" i="1"/>
  <c r="DD9" i="1"/>
  <c r="R9" i="1"/>
  <c r="GE9" i="1" s="1"/>
  <c r="V9" i="1"/>
  <c r="X9" i="1" s="1"/>
  <c r="GF9" i="1" s="1"/>
  <c r="BP9" i="1"/>
  <c r="BX9" i="1"/>
  <c r="EN9" i="1"/>
  <c r="EP9" i="1"/>
  <c r="BN9" i="1"/>
  <c r="CN10" i="1"/>
  <c r="DD10" i="1"/>
  <c r="R10" i="1"/>
  <c r="GE10" i="1" s="1"/>
  <c r="V10" i="1"/>
  <c r="X10" i="1" s="1"/>
  <c r="GF10" i="1" s="1"/>
  <c r="BP10" i="1"/>
  <c r="BX10" i="1"/>
  <c r="EN10" i="1"/>
  <c r="EP10" i="1"/>
  <c r="BN10" i="1"/>
  <c r="CN4" i="1"/>
  <c r="DD4" i="1"/>
  <c r="R4" i="1"/>
  <c r="GE4" i="1" s="1"/>
  <c r="V4" i="1"/>
  <c r="X4" i="1" s="1"/>
  <c r="GF4" i="1" s="1"/>
  <c r="BP4" i="1"/>
  <c r="BX4" i="1"/>
  <c r="EN4" i="1"/>
  <c r="EP4" i="1"/>
  <c r="BN4" i="1"/>
  <c r="N8" i="1"/>
  <c r="O8" i="1" s="1"/>
  <c r="AB8" i="1"/>
  <c r="AD8" i="1"/>
  <c r="AE8" i="1" s="1"/>
  <c r="AG8" i="1" s="1"/>
  <c r="AI8" i="1" s="1"/>
  <c r="GG8" i="1" s="1"/>
  <c r="AL8" i="1"/>
  <c r="AM8" i="1" s="1"/>
  <c r="AO8" i="1" s="1"/>
  <c r="AQ8" i="1" s="1"/>
  <c r="GH8" i="1" s="1"/>
  <c r="AU8" i="1"/>
  <c r="AW8" i="1"/>
  <c r="BE8" i="1"/>
  <c r="BF8" i="1" s="1"/>
  <c r="BH8" i="1" s="1"/>
  <c r="BJ8" i="1" s="1"/>
  <c r="GK8" i="1" s="1"/>
  <c r="CG8" i="1"/>
  <c r="CH8" i="1" s="1"/>
  <c r="CL8" i="1"/>
  <c r="CW8" i="1"/>
  <c r="CX8" i="1" s="1"/>
  <c r="DB8" i="1"/>
  <c r="DM8" i="1"/>
  <c r="DQ8" i="1"/>
  <c r="FZ8" i="1"/>
  <c r="GA8" i="1" s="1"/>
  <c r="GC8" i="1"/>
  <c r="N9" i="1"/>
  <c r="O9" i="1" s="1"/>
  <c r="AB9" i="1"/>
  <c r="AD9" i="1"/>
  <c r="AE9" i="1" s="1"/>
  <c r="AG9" i="1" s="1"/>
  <c r="AI9" i="1" s="1"/>
  <c r="GG9" i="1" s="1"/>
  <c r="AL9" i="1"/>
  <c r="AM9" i="1" s="1"/>
  <c r="AO9" i="1" s="1"/>
  <c r="AQ9" i="1" s="1"/>
  <c r="GH9" i="1" s="1"/>
  <c r="AU9" i="1"/>
  <c r="AW9" i="1"/>
  <c r="BE9" i="1"/>
  <c r="BF9" i="1" s="1"/>
  <c r="BH9" i="1" s="1"/>
  <c r="BJ9" i="1" s="1"/>
  <c r="GK9" i="1" s="1"/>
  <c r="CG9" i="1"/>
  <c r="CH9" i="1" s="1"/>
  <c r="CL9" i="1"/>
  <c r="CW9" i="1"/>
  <c r="CX9" i="1" s="1"/>
  <c r="DB9" i="1"/>
  <c r="DM9" i="1"/>
  <c r="DQ9" i="1"/>
  <c r="FZ9" i="1"/>
  <c r="GA9" i="1" s="1"/>
  <c r="GC9" i="1"/>
  <c r="N10" i="1"/>
  <c r="O10" i="1" s="1"/>
  <c r="AB10" i="1"/>
  <c r="AD10" i="1"/>
  <c r="AE10" i="1" s="1"/>
  <c r="AG10" i="1" s="1"/>
  <c r="AI10" i="1" s="1"/>
  <c r="GG10" i="1" s="1"/>
  <c r="AL10" i="1"/>
  <c r="AU10" i="1"/>
  <c r="AW10" i="1"/>
  <c r="BE10" i="1"/>
  <c r="BF10" i="1" s="1"/>
  <c r="BH10" i="1" s="1"/>
  <c r="BJ10" i="1" s="1"/>
  <c r="GK10" i="1" s="1"/>
  <c r="CG10" i="1"/>
  <c r="CH10" i="1" s="1"/>
  <c r="CL10" i="1"/>
  <c r="CW10" i="1"/>
  <c r="CX10" i="1" s="1"/>
  <c r="DB10" i="1"/>
  <c r="DQ10" i="1"/>
  <c r="FZ10" i="1"/>
  <c r="GA10" i="1" s="1"/>
  <c r="GC10" i="1"/>
  <c r="N5" i="1"/>
  <c r="O5" i="1" s="1"/>
  <c r="AB5" i="1"/>
  <c r="AD5" i="1"/>
  <c r="AL5" i="1"/>
  <c r="AU5" i="1"/>
  <c r="AW5" i="1"/>
  <c r="BE5" i="1"/>
  <c r="BF5" i="1" s="1"/>
  <c r="BH5" i="1" s="1"/>
  <c r="BJ5" i="1" s="1"/>
  <c r="GK5" i="1" s="1"/>
  <c r="CG5" i="1"/>
  <c r="CH5" i="1" s="1"/>
  <c r="CL5" i="1"/>
  <c r="CW5" i="1"/>
  <c r="CX5" i="1" s="1"/>
  <c r="DB5" i="1"/>
  <c r="DM5" i="1"/>
  <c r="DQ5" i="1"/>
  <c r="FZ5" i="1"/>
  <c r="GA5" i="1" s="1"/>
  <c r="GC5" i="1"/>
  <c r="N6" i="1"/>
  <c r="O6" i="1" s="1"/>
  <c r="AB6" i="1"/>
  <c r="AD6" i="1"/>
  <c r="AE6" i="1" s="1"/>
  <c r="AG6" i="1" s="1"/>
  <c r="AI6" i="1" s="1"/>
  <c r="GG6" i="1" s="1"/>
  <c r="AL6" i="1"/>
  <c r="AU6" i="1"/>
  <c r="AW6" i="1"/>
  <c r="BE6" i="1"/>
  <c r="BF6" i="1" s="1"/>
  <c r="BH6" i="1" s="1"/>
  <c r="BJ6" i="1" s="1"/>
  <c r="GK6" i="1" s="1"/>
  <c r="CG6" i="1"/>
  <c r="CH6" i="1" s="1"/>
  <c r="CL6" i="1"/>
  <c r="CW6" i="1"/>
  <c r="CX6" i="1" s="1"/>
  <c r="DB6" i="1"/>
  <c r="DM6" i="1"/>
  <c r="DQ6" i="1"/>
  <c r="FZ6" i="1"/>
  <c r="GA6" i="1" s="1"/>
  <c r="GC6" i="1"/>
  <c r="N7" i="1"/>
  <c r="O7" i="1" s="1"/>
  <c r="AB7" i="1"/>
  <c r="AD7" i="1"/>
  <c r="AE7" i="1" s="1"/>
  <c r="AG7" i="1" s="1"/>
  <c r="AI7" i="1" s="1"/>
  <c r="GG7" i="1" s="1"/>
  <c r="AL7" i="1"/>
  <c r="AU7" i="1"/>
  <c r="AW7" i="1"/>
  <c r="BE7" i="1"/>
  <c r="BF7" i="1" s="1"/>
  <c r="BH7" i="1" s="1"/>
  <c r="BJ7" i="1" s="1"/>
  <c r="GK7" i="1" s="1"/>
  <c r="CG7" i="1"/>
  <c r="CH7" i="1" s="1"/>
  <c r="CL7" i="1"/>
  <c r="CW7" i="1"/>
  <c r="CX7" i="1" s="1"/>
  <c r="DB7" i="1"/>
  <c r="DM7" i="1"/>
  <c r="DQ7" i="1"/>
  <c r="FZ7" i="1"/>
  <c r="GA7" i="1" s="1"/>
  <c r="GC7" i="1"/>
  <c r="N4" i="1"/>
  <c r="O4" i="1" s="1"/>
  <c r="AB4" i="1"/>
  <c r="AD4" i="1"/>
  <c r="AE4" i="1" s="1"/>
  <c r="AL4" i="1"/>
  <c r="AU4" i="1"/>
  <c r="AW4" i="1"/>
  <c r="BE4" i="1"/>
  <c r="BF4" i="1" s="1"/>
  <c r="BH4" i="1" s="1"/>
  <c r="BJ4" i="1" s="1"/>
  <c r="GK4" i="1" s="1"/>
  <c r="CG4" i="1"/>
  <c r="CH4" i="1" s="1"/>
  <c r="CW4" i="1"/>
  <c r="CX4" i="1" s="1"/>
  <c r="CL4" i="1"/>
  <c r="FZ4" i="1"/>
  <c r="GA4" i="1" s="1"/>
  <c r="DB4" i="1"/>
  <c r="DQ4" i="1"/>
  <c r="DM4" i="1"/>
  <c r="GC4" i="1"/>
  <c r="HH4" i="1" l="1"/>
  <c r="HF60" i="1"/>
  <c r="HF55" i="1"/>
  <c r="HF6" i="1"/>
  <c r="HF16" i="1"/>
  <c r="HF12" i="1"/>
  <c r="HF46" i="1"/>
  <c r="HF42" i="1"/>
  <c r="HF34" i="1"/>
  <c r="HF29" i="1"/>
  <c r="HF25" i="1"/>
  <c r="HF21" i="1"/>
  <c r="CH49" i="1"/>
  <c r="CI70" i="1" s="1"/>
  <c r="HF59" i="1"/>
  <c r="HH54" i="1"/>
  <c r="HF8" i="1"/>
  <c r="HF57" i="1"/>
  <c r="HF73" i="1"/>
  <c r="HH61" i="1"/>
  <c r="HF53" i="1"/>
  <c r="HF49" i="1"/>
  <c r="HF45" i="1"/>
  <c r="HF41" i="1"/>
  <c r="HF37" i="1"/>
  <c r="HF32" i="1"/>
  <c r="HF28" i="1"/>
  <c r="GP26" i="1"/>
  <c r="HF24" i="1"/>
  <c r="HF20" i="1"/>
  <c r="HF61" i="1"/>
  <c r="HH67" i="1"/>
  <c r="HF54" i="1"/>
  <c r="HF50" i="1"/>
  <c r="HF38" i="1"/>
  <c r="HF5" i="1"/>
  <c r="HF58" i="1"/>
  <c r="HH5" i="1"/>
  <c r="HH8" i="1"/>
  <c r="HF69" i="1"/>
  <c r="HF65" i="1"/>
  <c r="HF10" i="1"/>
  <c r="HF51" i="1"/>
  <c r="HF47" i="1"/>
  <c r="HF43" i="1"/>
  <c r="HF39" i="1"/>
  <c r="HF35" i="1"/>
  <c r="HF30" i="1"/>
  <c r="HF26" i="1"/>
  <c r="HF22" i="1"/>
  <c r="GP67" i="1"/>
  <c r="HF4" i="1"/>
  <c r="HF71" i="1"/>
  <c r="HF67" i="1"/>
  <c r="HF63" i="1"/>
  <c r="HF18" i="1"/>
  <c r="HF14" i="1"/>
  <c r="HH9" i="1"/>
  <c r="HF31" i="1"/>
  <c r="HF27" i="1"/>
  <c r="HF23" i="1"/>
  <c r="HF7" i="1"/>
  <c r="HH6" i="1"/>
  <c r="HH60" i="1"/>
  <c r="HH59" i="1"/>
  <c r="HH58" i="1"/>
  <c r="HH57" i="1"/>
  <c r="HF52" i="1"/>
  <c r="HF48" i="1"/>
  <c r="HF44" i="1"/>
  <c r="HF40" i="1"/>
  <c r="HF36" i="1"/>
  <c r="HH7" i="1"/>
  <c r="HH10" i="1"/>
  <c r="HJ3" i="1"/>
  <c r="HJ4" i="1" s="1"/>
  <c r="HF72" i="1"/>
  <c r="HH70" i="1"/>
  <c r="HH69" i="1"/>
  <c r="HH68" i="1"/>
  <c r="HH66" i="1"/>
  <c r="HH65" i="1"/>
  <c r="HH64" i="1"/>
  <c r="GP62" i="1"/>
  <c r="HF62" i="1"/>
  <c r="HH56" i="1"/>
  <c r="HH55" i="1"/>
  <c r="HF19" i="1"/>
  <c r="HF17" i="1"/>
  <c r="HF15" i="1"/>
  <c r="HF13" i="1"/>
  <c r="HF11" i="1"/>
  <c r="HK3" i="1"/>
  <c r="HK72" i="1" s="1"/>
  <c r="HH53" i="1"/>
  <c r="HH51" i="1"/>
  <c r="HH47" i="1"/>
  <c r="HH46" i="1"/>
  <c r="HH45" i="1"/>
  <c r="HH44" i="1"/>
  <c r="HH43" i="1"/>
  <c r="HH42" i="1"/>
  <c r="HH40" i="1"/>
  <c r="HH39" i="1"/>
  <c r="HH38" i="1"/>
  <c r="HH37" i="1"/>
  <c r="HH34" i="1"/>
  <c r="HH33" i="1"/>
  <c r="HH32" i="1"/>
  <c r="HH26" i="1"/>
  <c r="HH24" i="1"/>
  <c r="HH23" i="1"/>
  <c r="HH21" i="1"/>
  <c r="HH20" i="1"/>
  <c r="HH73" i="1"/>
  <c r="HH52" i="1"/>
  <c r="HH50" i="1"/>
  <c r="HH48" i="1"/>
  <c r="HH41" i="1"/>
  <c r="HH36" i="1"/>
  <c r="HH35" i="1"/>
  <c r="HH31" i="1"/>
  <c r="HH30" i="1"/>
  <c r="HH29" i="1"/>
  <c r="HH28" i="1"/>
  <c r="HH27" i="1"/>
  <c r="HH25" i="1"/>
  <c r="HH22" i="1"/>
  <c r="HF9" i="1"/>
  <c r="HH72" i="1"/>
  <c r="HH71" i="1"/>
  <c r="HF70" i="1"/>
  <c r="HF68" i="1"/>
  <c r="HF66" i="1"/>
  <c r="GP65" i="1"/>
  <c r="HF64" i="1"/>
  <c r="HH63" i="1"/>
  <c r="HH62" i="1"/>
  <c r="HF56" i="1"/>
  <c r="HH19" i="1"/>
  <c r="HH18" i="1"/>
  <c r="HH17" i="1"/>
  <c r="HH16" i="1"/>
  <c r="HH15" i="1"/>
  <c r="HH14" i="1"/>
  <c r="HH13" i="1"/>
  <c r="HH12" i="1"/>
  <c r="HH11" i="1"/>
  <c r="GL56" i="1"/>
  <c r="GI30" i="1"/>
  <c r="GI8" i="1"/>
  <c r="BI73" i="1"/>
  <c r="GK73" i="1"/>
  <c r="GL73" i="1" s="1"/>
  <c r="BI72" i="1"/>
  <c r="GK72" i="1"/>
  <c r="GI9" i="1"/>
  <c r="GL51" i="1"/>
  <c r="GL45" i="1"/>
  <c r="GL43" i="1"/>
  <c r="GL41" i="1"/>
  <c r="GL35" i="1"/>
  <c r="GB6" i="1"/>
  <c r="GB25" i="1"/>
  <c r="GB24" i="1"/>
  <c r="GB23" i="1"/>
  <c r="GB22" i="1"/>
  <c r="GB19" i="1"/>
  <c r="GB60" i="1"/>
  <c r="GB10" i="1"/>
  <c r="GB52" i="1"/>
  <c r="GB51" i="1"/>
  <c r="GB50" i="1"/>
  <c r="GB48" i="1"/>
  <c r="GB47" i="1"/>
  <c r="GB46" i="1"/>
  <c r="GB45" i="1"/>
  <c r="GB43" i="1"/>
  <c r="GB42" i="1"/>
  <c r="GB41" i="1"/>
  <c r="GB40" i="1"/>
  <c r="GB39" i="1"/>
  <c r="GB38" i="1"/>
  <c r="GB37" i="1"/>
  <c r="GB36" i="1"/>
  <c r="GB35" i="1"/>
  <c r="GB34" i="1"/>
  <c r="GB33" i="1"/>
  <c r="GB32" i="1"/>
  <c r="GB31" i="1"/>
  <c r="GB29" i="1"/>
  <c r="GB28" i="1"/>
  <c r="GB27" i="1"/>
  <c r="GB26" i="1"/>
  <c r="GB5" i="1"/>
  <c r="GB8" i="1"/>
  <c r="GB71" i="1"/>
  <c r="GB62" i="1"/>
  <c r="GB61" i="1"/>
  <c r="GB18" i="1"/>
  <c r="GB17" i="1"/>
  <c r="GB16" i="1"/>
  <c r="GB15" i="1"/>
  <c r="GB14" i="1"/>
  <c r="GB13" i="1"/>
  <c r="GB12" i="1"/>
  <c r="GB11" i="1"/>
  <c r="GB9" i="1"/>
  <c r="GB59" i="1"/>
  <c r="GB57" i="1"/>
  <c r="GB4" i="1"/>
  <c r="GB69" i="1"/>
  <c r="GB68" i="1"/>
  <c r="GB67" i="1"/>
  <c r="GB65" i="1"/>
  <c r="GB64" i="1"/>
  <c r="GB63" i="1"/>
  <c r="GB55" i="1"/>
  <c r="FR68" i="1"/>
  <c r="FT68" i="1" s="1"/>
  <c r="FV68" i="1" s="1"/>
  <c r="GY68" i="1" s="1"/>
  <c r="FR64" i="1"/>
  <c r="FT64" i="1" s="1"/>
  <c r="FV64" i="1" s="1"/>
  <c r="GY64" i="1" s="1"/>
  <c r="FR60" i="1"/>
  <c r="FT60" i="1" s="1"/>
  <c r="FV60" i="1" s="1"/>
  <c r="GY60" i="1" s="1"/>
  <c r="FR56" i="1"/>
  <c r="FT56" i="1" s="1"/>
  <c r="FV56" i="1" s="1"/>
  <c r="GY56" i="1" s="1"/>
  <c r="FR52" i="1"/>
  <c r="FT52" i="1" s="1"/>
  <c r="FV52" i="1" s="1"/>
  <c r="GY52" i="1" s="1"/>
  <c r="FR48" i="1"/>
  <c r="FT48" i="1" s="1"/>
  <c r="FV48" i="1" s="1"/>
  <c r="GY48" i="1" s="1"/>
  <c r="FR44" i="1"/>
  <c r="FT44" i="1" s="1"/>
  <c r="FV44" i="1" s="1"/>
  <c r="GY44" i="1" s="1"/>
  <c r="FR40" i="1"/>
  <c r="FT40" i="1" s="1"/>
  <c r="FV40" i="1" s="1"/>
  <c r="GY40" i="1" s="1"/>
  <c r="FR36" i="1"/>
  <c r="FT36" i="1" s="1"/>
  <c r="FV36" i="1" s="1"/>
  <c r="GY36" i="1" s="1"/>
  <c r="FR32" i="1"/>
  <c r="FT32" i="1" s="1"/>
  <c r="FV32" i="1" s="1"/>
  <c r="GY32" i="1" s="1"/>
  <c r="FR28" i="1"/>
  <c r="FT28" i="1" s="1"/>
  <c r="FV28" i="1" s="1"/>
  <c r="GY28" i="1" s="1"/>
  <c r="FR24" i="1"/>
  <c r="FT24" i="1" s="1"/>
  <c r="FV24" i="1" s="1"/>
  <c r="GY24" i="1" s="1"/>
  <c r="FR20" i="1"/>
  <c r="FT20" i="1" s="1"/>
  <c r="FV20" i="1" s="1"/>
  <c r="GY20" i="1" s="1"/>
  <c r="FR16" i="1"/>
  <c r="FT16" i="1" s="1"/>
  <c r="FV16" i="1" s="1"/>
  <c r="GY16" i="1" s="1"/>
  <c r="FR12" i="1"/>
  <c r="FT12" i="1" s="1"/>
  <c r="FV12" i="1" s="1"/>
  <c r="GY12" i="1" s="1"/>
  <c r="FR8" i="1"/>
  <c r="FT8" i="1" s="1"/>
  <c r="FV8" i="1" s="1"/>
  <c r="GY8" i="1" s="1"/>
  <c r="FR72" i="1"/>
  <c r="FT72" i="1" s="1"/>
  <c r="FR67" i="1"/>
  <c r="FT67" i="1" s="1"/>
  <c r="FR63" i="1"/>
  <c r="FT63" i="1" s="1"/>
  <c r="FR5" i="1"/>
  <c r="FT5" i="1" s="1"/>
  <c r="FV5" i="1" s="1"/>
  <c r="GY5" i="1" s="1"/>
  <c r="FR71" i="1"/>
  <c r="FT71" i="1" s="1"/>
  <c r="FV71" i="1" s="1"/>
  <c r="GY71" i="1" s="1"/>
  <c r="FR59" i="1"/>
  <c r="FT59" i="1" s="1"/>
  <c r="FV59" i="1" s="1"/>
  <c r="GY59" i="1" s="1"/>
  <c r="FR55" i="1"/>
  <c r="FT55" i="1" s="1"/>
  <c r="FV55" i="1" s="1"/>
  <c r="GY55" i="1" s="1"/>
  <c r="FR51" i="1"/>
  <c r="FT51" i="1" s="1"/>
  <c r="FV51" i="1" s="1"/>
  <c r="GY51" i="1" s="1"/>
  <c r="FR47" i="1"/>
  <c r="FT47" i="1" s="1"/>
  <c r="FV47" i="1" s="1"/>
  <c r="GY47" i="1" s="1"/>
  <c r="FR43" i="1"/>
  <c r="FT43" i="1" s="1"/>
  <c r="FV43" i="1" s="1"/>
  <c r="GY43" i="1" s="1"/>
  <c r="FR39" i="1"/>
  <c r="FT39" i="1" s="1"/>
  <c r="FV39" i="1" s="1"/>
  <c r="GY39" i="1" s="1"/>
  <c r="FR35" i="1"/>
  <c r="FT35" i="1" s="1"/>
  <c r="FV35" i="1" s="1"/>
  <c r="GY35" i="1" s="1"/>
  <c r="FR31" i="1"/>
  <c r="FT31" i="1" s="1"/>
  <c r="FV31" i="1" s="1"/>
  <c r="GY31" i="1" s="1"/>
  <c r="FR27" i="1"/>
  <c r="FT27" i="1" s="1"/>
  <c r="FV27" i="1" s="1"/>
  <c r="GY27" i="1" s="1"/>
  <c r="FR23" i="1"/>
  <c r="FT23" i="1" s="1"/>
  <c r="FV23" i="1" s="1"/>
  <c r="GY23" i="1" s="1"/>
  <c r="FR19" i="1"/>
  <c r="FT19" i="1" s="1"/>
  <c r="FV19" i="1" s="1"/>
  <c r="GY19" i="1" s="1"/>
  <c r="FR15" i="1"/>
  <c r="FT15" i="1" s="1"/>
  <c r="FV15" i="1" s="1"/>
  <c r="GY15" i="1" s="1"/>
  <c r="FR11" i="1"/>
  <c r="FT11" i="1" s="1"/>
  <c r="FV11" i="1" s="1"/>
  <c r="GY11" i="1" s="1"/>
  <c r="FR7" i="1"/>
  <c r="FT7" i="1" s="1"/>
  <c r="FV7" i="1" s="1"/>
  <c r="GY7" i="1" s="1"/>
  <c r="FR70" i="1"/>
  <c r="FT70" i="1" s="1"/>
  <c r="FR4" i="1"/>
  <c r="FT4" i="1" s="1"/>
  <c r="FV4" i="1" s="1"/>
  <c r="GY4" i="1" s="1"/>
  <c r="FR66" i="1"/>
  <c r="FT66" i="1" s="1"/>
  <c r="FV66" i="1" s="1"/>
  <c r="GY66" i="1" s="1"/>
  <c r="FR62" i="1"/>
  <c r="FT62" i="1" s="1"/>
  <c r="FV62" i="1" s="1"/>
  <c r="GY62" i="1" s="1"/>
  <c r="FR58" i="1"/>
  <c r="FT58" i="1" s="1"/>
  <c r="FV58" i="1" s="1"/>
  <c r="GY58" i="1" s="1"/>
  <c r="FR54" i="1"/>
  <c r="FT54" i="1" s="1"/>
  <c r="FV54" i="1" s="1"/>
  <c r="GY54" i="1" s="1"/>
  <c r="FR50" i="1"/>
  <c r="FT50" i="1" s="1"/>
  <c r="FV50" i="1" s="1"/>
  <c r="GY50" i="1" s="1"/>
  <c r="FR46" i="1"/>
  <c r="FT46" i="1" s="1"/>
  <c r="FV46" i="1" s="1"/>
  <c r="GY46" i="1" s="1"/>
  <c r="FR42" i="1"/>
  <c r="FT42" i="1" s="1"/>
  <c r="FV42" i="1" s="1"/>
  <c r="GY42" i="1" s="1"/>
  <c r="FR38" i="1"/>
  <c r="FT38" i="1" s="1"/>
  <c r="FV38" i="1" s="1"/>
  <c r="GY38" i="1" s="1"/>
  <c r="FR34" i="1"/>
  <c r="FT34" i="1" s="1"/>
  <c r="FV34" i="1" s="1"/>
  <c r="GY34" i="1" s="1"/>
  <c r="FR30" i="1"/>
  <c r="FT30" i="1" s="1"/>
  <c r="FV30" i="1" s="1"/>
  <c r="GY30" i="1" s="1"/>
  <c r="FR26" i="1"/>
  <c r="FT26" i="1" s="1"/>
  <c r="FV26" i="1" s="1"/>
  <c r="GY26" i="1" s="1"/>
  <c r="FR22" i="1"/>
  <c r="FT22" i="1" s="1"/>
  <c r="FV22" i="1" s="1"/>
  <c r="GY22" i="1" s="1"/>
  <c r="FR18" i="1"/>
  <c r="FT18" i="1" s="1"/>
  <c r="FV18" i="1" s="1"/>
  <c r="GY18" i="1" s="1"/>
  <c r="FR14" i="1"/>
  <c r="FT14" i="1" s="1"/>
  <c r="FV14" i="1" s="1"/>
  <c r="GY14" i="1" s="1"/>
  <c r="FR10" i="1"/>
  <c r="FT10" i="1" s="1"/>
  <c r="FV10" i="1" s="1"/>
  <c r="GY10" i="1" s="1"/>
  <c r="FR6" i="1"/>
  <c r="FT6" i="1" s="1"/>
  <c r="FV6" i="1" s="1"/>
  <c r="GY6" i="1" s="1"/>
  <c r="FR73" i="1"/>
  <c r="FT73" i="1" s="1"/>
  <c r="FV73" i="1" s="1"/>
  <c r="GY73" i="1" s="1"/>
  <c r="FR69" i="1"/>
  <c r="FT69" i="1" s="1"/>
  <c r="FV69" i="1" s="1"/>
  <c r="GY69" i="1" s="1"/>
  <c r="FR65" i="1"/>
  <c r="FT65" i="1" s="1"/>
  <c r="FV65" i="1" s="1"/>
  <c r="GY65" i="1" s="1"/>
  <c r="FR61" i="1"/>
  <c r="FT61" i="1" s="1"/>
  <c r="FV61" i="1" s="1"/>
  <c r="GY61" i="1" s="1"/>
  <c r="FR57" i="1"/>
  <c r="FT57" i="1" s="1"/>
  <c r="FV57" i="1" s="1"/>
  <c r="GY57" i="1" s="1"/>
  <c r="FR53" i="1"/>
  <c r="FT53" i="1" s="1"/>
  <c r="FV53" i="1" s="1"/>
  <c r="GY53" i="1" s="1"/>
  <c r="FR49" i="1"/>
  <c r="FT49" i="1" s="1"/>
  <c r="FV49" i="1" s="1"/>
  <c r="GY49" i="1" s="1"/>
  <c r="FR45" i="1"/>
  <c r="FT45" i="1" s="1"/>
  <c r="FV45" i="1" s="1"/>
  <c r="GY45" i="1" s="1"/>
  <c r="FR41" i="1"/>
  <c r="FT41" i="1" s="1"/>
  <c r="FV41" i="1" s="1"/>
  <c r="GY41" i="1" s="1"/>
  <c r="FR37" i="1"/>
  <c r="FT37" i="1" s="1"/>
  <c r="FV37" i="1" s="1"/>
  <c r="GY37" i="1" s="1"/>
  <c r="FR33" i="1"/>
  <c r="FT33" i="1" s="1"/>
  <c r="FV33" i="1" s="1"/>
  <c r="GY33" i="1" s="1"/>
  <c r="FR29" i="1"/>
  <c r="FT29" i="1" s="1"/>
  <c r="FV29" i="1" s="1"/>
  <c r="GY29" i="1" s="1"/>
  <c r="FR25" i="1"/>
  <c r="FT25" i="1" s="1"/>
  <c r="FV25" i="1" s="1"/>
  <c r="GY25" i="1" s="1"/>
  <c r="FR21" i="1"/>
  <c r="FT21" i="1" s="1"/>
  <c r="FV21" i="1" s="1"/>
  <c r="GY21" i="1" s="1"/>
  <c r="FR17" i="1"/>
  <c r="FT17" i="1" s="1"/>
  <c r="FV17" i="1" s="1"/>
  <c r="GY17" i="1" s="1"/>
  <c r="FR13" i="1"/>
  <c r="FT13" i="1" s="1"/>
  <c r="FV13" i="1" s="1"/>
  <c r="GY13" i="1" s="1"/>
  <c r="FR9" i="1"/>
  <c r="FT9" i="1" s="1"/>
  <c r="FV9" i="1" s="1"/>
  <c r="GY9" i="1" s="1"/>
  <c r="FG56" i="1"/>
  <c r="FG53" i="1"/>
  <c r="FI53" i="1" s="1"/>
  <c r="FG21" i="1"/>
  <c r="FI21" i="1" s="1"/>
  <c r="FG73" i="1"/>
  <c r="FI73" i="1" s="1"/>
  <c r="FK73" i="1" s="1"/>
  <c r="GW73" i="1" s="1"/>
  <c r="FG69" i="1"/>
  <c r="FI69" i="1" s="1"/>
  <c r="FK69" i="1" s="1"/>
  <c r="GW69" i="1" s="1"/>
  <c r="FG65" i="1"/>
  <c r="FI65" i="1" s="1"/>
  <c r="FK65" i="1" s="1"/>
  <c r="GW65" i="1" s="1"/>
  <c r="FG57" i="1"/>
  <c r="FI57" i="1" s="1"/>
  <c r="FK57" i="1" s="1"/>
  <c r="GW57" i="1" s="1"/>
  <c r="FG45" i="1"/>
  <c r="FI45" i="1" s="1"/>
  <c r="FK45" i="1" s="1"/>
  <c r="GW45" i="1" s="1"/>
  <c r="FG41" i="1"/>
  <c r="FI41" i="1" s="1"/>
  <c r="FK41" i="1" s="1"/>
  <c r="GW41" i="1" s="1"/>
  <c r="FG37" i="1"/>
  <c r="FI37" i="1" s="1"/>
  <c r="FK37" i="1" s="1"/>
  <c r="GW37" i="1" s="1"/>
  <c r="FG33" i="1"/>
  <c r="FI33" i="1" s="1"/>
  <c r="FK33" i="1" s="1"/>
  <c r="GW33" i="1" s="1"/>
  <c r="FG29" i="1"/>
  <c r="FI29" i="1" s="1"/>
  <c r="FK29" i="1" s="1"/>
  <c r="GW29" i="1" s="1"/>
  <c r="FG25" i="1"/>
  <c r="FI25" i="1" s="1"/>
  <c r="FK25" i="1" s="1"/>
  <c r="GW25" i="1" s="1"/>
  <c r="FI17" i="1"/>
  <c r="FK17" i="1" s="1"/>
  <c r="GW17" i="1" s="1"/>
  <c r="FG13" i="1"/>
  <c r="FI13" i="1" s="1"/>
  <c r="FK13" i="1" s="1"/>
  <c r="GW13" i="1" s="1"/>
  <c r="FG9" i="1"/>
  <c r="FI9" i="1" s="1"/>
  <c r="FK9" i="1" s="1"/>
  <c r="GW9" i="1" s="1"/>
  <c r="FG54" i="1"/>
  <c r="FG58" i="1"/>
  <c r="FI58" i="1" s="1"/>
  <c r="FG49" i="1"/>
  <c r="FI49" i="1" s="1"/>
  <c r="FG20" i="1"/>
  <c r="FI20" i="1" s="1"/>
  <c r="FG72" i="1"/>
  <c r="FI72" i="1" s="1"/>
  <c r="FK72" i="1" s="1"/>
  <c r="GW72" i="1" s="1"/>
  <c r="FG68" i="1"/>
  <c r="FI68" i="1" s="1"/>
  <c r="FK68" i="1" s="1"/>
  <c r="GW68" i="1" s="1"/>
  <c r="FG64" i="1"/>
  <c r="FI64" i="1" s="1"/>
  <c r="FK64" i="1" s="1"/>
  <c r="GW64" i="1" s="1"/>
  <c r="FG60" i="1"/>
  <c r="FI60" i="1" s="1"/>
  <c r="FK60" i="1" s="1"/>
  <c r="GW60" i="1" s="1"/>
  <c r="FG52" i="1"/>
  <c r="FI52" i="1" s="1"/>
  <c r="FK52" i="1" s="1"/>
  <c r="GW52" i="1" s="1"/>
  <c r="FG48" i="1"/>
  <c r="FI48" i="1" s="1"/>
  <c r="FK48" i="1" s="1"/>
  <c r="GW48" i="1" s="1"/>
  <c r="FG40" i="1"/>
  <c r="FI40" i="1" s="1"/>
  <c r="FK40" i="1" s="1"/>
  <c r="GW40" i="1" s="1"/>
  <c r="FG36" i="1"/>
  <c r="FI36" i="1" s="1"/>
  <c r="FK36" i="1" s="1"/>
  <c r="GW36" i="1" s="1"/>
  <c r="FG32" i="1"/>
  <c r="FI32" i="1" s="1"/>
  <c r="FK32" i="1" s="1"/>
  <c r="GW32" i="1" s="1"/>
  <c r="FG28" i="1"/>
  <c r="FI28" i="1" s="1"/>
  <c r="FK28" i="1" s="1"/>
  <c r="GW28" i="1" s="1"/>
  <c r="FG24" i="1"/>
  <c r="FI24" i="1" s="1"/>
  <c r="FK24" i="1" s="1"/>
  <c r="GW24" i="1" s="1"/>
  <c r="FG16" i="1"/>
  <c r="FI16" i="1" s="1"/>
  <c r="FK16" i="1" s="1"/>
  <c r="GW16" i="1" s="1"/>
  <c r="FG12" i="1"/>
  <c r="FI12" i="1" s="1"/>
  <c r="FK12" i="1" s="1"/>
  <c r="GW12" i="1" s="1"/>
  <c r="FG8" i="1"/>
  <c r="FI8" i="1" s="1"/>
  <c r="FK8" i="1" s="1"/>
  <c r="GW8" i="1" s="1"/>
  <c r="FG19" i="1"/>
  <c r="FG44" i="1"/>
  <c r="FI44" i="1" s="1"/>
  <c r="FG5" i="1"/>
  <c r="FI5" i="1" s="1"/>
  <c r="FK5" i="1" s="1"/>
  <c r="GW5" i="1" s="1"/>
  <c r="FG71" i="1"/>
  <c r="FI71" i="1" s="1"/>
  <c r="FK71" i="1" s="1"/>
  <c r="GW71" i="1" s="1"/>
  <c r="FG67" i="1"/>
  <c r="FI67" i="1" s="1"/>
  <c r="FK67" i="1" s="1"/>
  <c r="GW67" i="1" s="1"/>
  <c r="FG63" i="1"/>
  <c r="FI63" i="1" s="1"/>
  <c r="FK63" i="1" s="1"/>
  <c r="GW63" i="1" s="1"/>
  <c r="FG59" i="1"/>
  <c r="FI59" i="1" s="1"/>
  <c r="FK59" i="1" s="1"/>
  <c r="GW59" i="1" s="1"/>
  <c r="FG55" i="1"/>
  <c r="FI55" i="1" s="1"/>
  <c r="FK55" i="1" s="1"/>
  <c r="GW55" i="1" s="1"/>
  <c r="FG51" i="1"/>
  <c r="FI51" i="1" s="1"/>
  <c r="FK51" i="1" s="1"/>
  <c r="GW51" i="1" s="1"/>
  <c r="FG47" i="1"/>
  <c r="FI47" i="1" s="1"/>
  <c r="FK47" i="1" s="1"/>
  <c r="GW47" i="1" s="1"/>
  <c r="FG43" i="1"/>
  <c r="FI43" i="1" s="1"/>
  <c r="FK43" i="1" s="1"/>
  <c r="GW43" i="1" s="1"/>
  <c r="FK39" i="1"/>
  <c r="GW39" i="1" s="1"/>
  <c r="FJ39" i="1"/>
  <c r="FG35" i="1"/>
  <c r="FI35" i="1" s="1"/>
  <c r="FK35" i="1" s="1"/>
  <c r="GW35" i="1" s="1"/>
  <c r="FG31" i="1"/>
  <c r="FI31" i="1" s="1"/>
  <c r="FK31" i="1" s="1"/>
  <c r="GW31" i="1" s="1"/>
  <c r="FG27" i="1"/>
  <c r="FI27" i="1" s="1"/>
  <c r="FK27" i="1" s="1"/>
  <c r="GW27" i="1" s="1"/>
  <c r="FG23" i="1"/>
  <c r="FI23" i="1" s="1"/>
  <c r="FK23" i="1" s="1"/>
  <c r="GW23" i="1" s="1"/>
  <c r="FG15" i="1"/>
  <c r="FI15" i="1" s="1"/>
  <c r="FK15" i="1" s="1"/>
  <c r="GW15" i="1" s="1"/>
  <c r="FG11" i="1"/>
  <c r="FI11" i="1" s="1"/>
  <c r="FK11" i="1" s="1"/>
  <c r="GW11" i="1" s="1"/>
  <c r="FG66" i="1"/>
  <c r="FG61" i="1"/>
  <c r="FG30" i="1"/>
  <c r="FI30" i="1" s="1"/>
  <c r="FG4" i="1"/>
  <c r="FI4" i="1" s="1"/>
  <c r="FK4" i="1" s="1"/>
  <c r="GW4" i="1" s="1"/>
  <c r="FG62" i="1"/>
  <c r="FI62" i="1" s="1"/>
  <c r="FK62" i="1" s="1"/>
  <c r="GW62" i="1" s="1"/>
  <c r="FG50" i="1"/>
  <c r="FI50" i="1" s="1"/>
  <c r="FK50" i="1" s="1"/>
  <c r="GW50" i="1" s="1"/>
  <c r="FG46" i="1"/>
  <c r="FI46" i="1" s="1"/>
  <c r="FK46" i="1" s="1"/>
  <c r="GW46" i="1" s="1"/>
  <c r="FG42" i="1"/>
  <c r="FI42" i="1" s="1"/>
  <c r="FK42" i="1" s="1"/>
  <c r="GW42" i="1" s="1"/>
  <c r="FG38" i="1"/>
  <c r="FI38" i="1" s="1"/>
  <c r="FK38" i="1" s="1"/>
  <c r="GW38" i="1" s="1"/>
  <c r="FG34" i="1"/>
  <c r="FI34" i="1" s="1"/>
  <c r="FK34" i="1" s="1"/>
  <c r="GW34" i="1" s="1"/>
  <c r="FG26" i="1"/>
  <c r="FI26" i="1" s="1"/>
  <c r="FK26" i="1" s="1"/>
  <c r="GW26" i="1" s="1"/>
  <c r="FG22" i="1"/>
  <c r="FI22" i="1" s="1"/>
  <c r="FK22" i="1" s="1"/>
  <c r="GW22" i="1" s="1"/>
  <c r="FG18" i="1"/>
  <c r="FI18" i="1" s="1"/>
  <c r="FK18" i="1" s="1"/>
  <c r="GW18" i="1" s="1"/>
  <c r="FG14" i="1"/>
  <c r="FI14" i="1" s="1"/>
  <c r="FK14" i="1" s="1"/>
  <c r="GW14" i="1" s="1"/>
  <c r="FG10" i="1"/>
  <c r="FI10" i="1" s="1"/>
  <c r="FK10" i="1" s="1"/>
  <c r="GW10" i="1" s="1"/>
  <c r="FG6" i="1"/>
  <c r="FI6" i="1" s="1"/>
  <c r="FK6" i="1" s="1"/>
  <c r="GW6" i="1" s="1"/>
  <c r="FG70" i="1"/>
  <c r="EY57" i="1"/>
  <c r="FA57" i="1" s="1"/>
  <c r="FC57" i="1" s="1"/>
  <c r="GV57" i="1" s="1"/>
  <c r="EY23" i="1"/>
  <c r="FA23" i="1" s="1"/>
  <c r="FC23" i="1" s="1"/>
  <c r="GV23" i="1" s="1"/>
  <c r="EF69" i="1"/>
  <c r="EH69" i="1" s="1"/>
  <c r="EJ69" i="1" s="1"/>
  <c r="GS69" i="1" s="1"/>
  <c r="EQ71" i="1"/>
  <c r="ES71" i="1" s="1"/>
  <c r="EU71" i="1" s="1"/>
  <c r="GU71" i="1" s="1"/>
  <c r="EQ67" i="1"/>
  <c r="ES67" i="1" s="1"/>
  <c r="EU67" i="1" s="1"/>
  <c r="GU67" i="1" s="1"/>
  <c r="EQ63" i="1"/>
  <c r="ES63" i="1" s="1"/>
  <c r="EU63" i="1" s="1"/>
  <c r="GU63" i="1" s="1"/>
  <c r="EQ62" i="1"/>
  <c r="ES62" i="1" s="1"/>
  <c r="EU62" i="1" s="1"/>
  <c r="GU62" i="1" s="1"/>
  <c r="EQ19" i="1"/>
  <c r="ES19" i="1" s="1"/>
  <c r="EU19" i="1" s="1"/>
  <c r="GU19" i="1" s="1"/>
  <c r="EQ18" i="1"/>
  <c r="ES18" i="1" s="1"/>
  <c r="EQ17" i="1"/>
  <c r="ES17" i="1" s="1"/>
  <c r="EU17" i="1" s="1"/>
  <c r="GU17" i="1" s="1"/>
  <c r="EQ16" i="1"/>
  <c r="ES16" i="1" s="1"/>
  <c r="EQ15" i="1"/>
  <c r="ES15" i="1" s="1"/>
  <c r="EU15" i="1" s="1"/>
  <c r="GU15" i="1" s="1"/>
  <c r="EQ14" i="1"/>
  <c r="ES14" i="1" s="1"/>
  <c r="EQ13" i="1"/>
  <c r="ES13" i="1" s="1"/>
  <c r="EU13" i="1" s="1"/>
  <c r="GU13" i="1" s="1"/>
  <c r="EQ12" i="1"/>
  <c r="ES12" i="1" s="1"/>
  <c r="EQ11" i="1"/>
  <c r="ES11" i="1" s="1"/>
  <c r="EU11" i="1" s="1"/>
  <c r="GU11" i="1" s="1"/>
  <c r="EY73" i="1"/>
  <c r="FA73" i="1" s="1"/>
  <c r="FB73" i="1" s="1"/>
  <c r="EY69" i="1"/>
  <c r="FA69" i="1" s="1"/>
  <c r="FC69" i="1" s="1"/>
  <c r="GV69" i="1" s="1"/>
  <c r="EY65" i="1"/>
  <c r="FA65" i="1" s="1"/>
  <c r="FB65" i="1" s="1"/>
  <c r="EY61" i="1"/>
  <c r="FA61" i="1" s="1"/>
  <c r="FC61" i="1" s="1"/>
  <c r="GV61" i="1" s="1"/>
  <c r="EY45" i="1"/>
  <c r="FA45" i="1" s="1"/>
  <c r="FB45" i="1" s="1"/>
  <c r="EY41" i="1"/>
  <c r="FA41" i="1" s="1"/>
  <c r="FC41" i="1" s="1"/>
  <c r="GV41" i="1" s="1"/>
  <c r="EY37" i="1"/>
  <c r="FA37" i="1" s="1"/>
  <c r="FB37" i="1" s="1"/>
  <c r="EY33" i="1"/>
  <c r="FA33" i="1" s="1"/>
  <c r="FC33" i="1" s="1"/>
  <c r="GV33" i="1" s="1"/>
  <c r="EY29" i="1"/>
  <c r="FA29" i="1" s="1"/>
  <c r="FB29" i="1" s="1"/>
  <c r="EY25" i="1"/>
  <c r="FA25" i="1" s="1"/>
  <c r="FC25" i="1" s="1"/>
  <c r="GV25" i="1" s="1"/>
  <c r="EY17" i="1"/>
  <c r="FA17" i="1" s="1"/>
  <c r="FB17" i="1" s="1"/>
  <c r="EY13" i="1"/>
  <c r="FA13" i="1" s="1"/>
  <c r="FC13" i="1" s="1"/>
  <c r="GV13" i="1" s="1"/>
  <c r="EY9" i="1"/>
  <c r="FA9" i="1" s="1"/>
  <c r="FB9" i="1" s="1"/>
  <c r="EF65" i="1"/>
  <c r="EH65" i="1" s="1"/>
  <c r="EJ65" i="1" s="1"/>
  <c r="GS65" i="1" s="1"/>
  <c r="EF61" i="1"/>
  <c r="EH61" i="1" s="1"/>
  <c r="EF57" i="1"/>
  <c r="EH57" i="1" s="1"/>
  <c r="EJ57" i="1" s="1"/>
  <c r="GS57" i="1" s="1"/>
  <c r="EF53" i="1"/>
  <c r="EH53" i="1" s="1"/>
  <c r="EF49" i="1"/>
  <c r="EH49" i="1" s="1"/>
  <c r="EJ49" i="1" s="1"/>
  <c r="GS49" i="1" s="1"/>
  <c r="EF45" i="1"/>
  <c r="EH45" i="1" s="1"/>
  <c r="EF41" i="1"/>
  <c r="EH41" i="1" s="1"/>
  <c r="EJ41" i="1" s="1"/>
  <c r="GS41" i="1" s="1"/>
  <c r="EF37" i="1"/>
  <c r="EH37" i="1" s="1"/>
  <c r="EF33" i="1"/>
  <c r="EH33" i="1" s="1"/>
  <c r="EJ33" i="1" s="1"/>
  <c r="GS33" i="1" s="1"/>
  <c r="EF29" i="1"/>
  <c r="EH29" i="1" s="1"/>
  <c r="EF25" i="1"/>
  <c r="EH25" i="1" s="1"/>
  <c r="EJ25" i="1" s="1"/>
  <c r="GS25" i="1" s="1"/>
  <c r="EF21" i="1"/>
  <c r="EH21" i="1" s="1"/>
  <c r="EF17" i="1"/>
  <c r="EH17" i="1" s="1"/>
  <c r="EJ17" i="1" s="1"/>
  <c r="GS17" i="1" s="1"/>
  <c r="EF13" i="1"/>
  <c r="EH13" i="1" s="1"/>
  <c r="EF9" i="1"/>
  <c r="EH9" i="1" s="1"/>
  <c r="EJ9" i="1" s="1"/>
  <c r="GS9" i="1" s="1"/>
  <c r="EQ8" i="1"/>
  <c r="ES8" i="1" s="1"/>
  <c r="EQ5" i="1"/>
  <c r="ES5" i="1" s="1"/>
  <c r="EU5" i="1" s="1"/>
  <c r="GU5" i="1" s="1"/>
  <c r="EQ66" i="1"/>
  <c r="ES66" i="1" s="1"/>
  <c r="EQ61" i="1"/>
  <c r="ES61" i="1" s="1"/>
  <c r="EU61" i="1" s="1"/>
  <c r="GU61" i="1" s="1"/>
  <c r="GX61" i="1" s="1"/>
  <c r="EQ60" i="1"/>
  <c r="ES60" i="1" s="1"/>
  <c r="EQ59" i="1"/>
  <c r="ES59" i="1" s="1"/>
  <c r="EU59" i="1" s="1"/>
  <c r="GU59" i="1" s="1"/>
  <c r="EQ58" i="1"/>
  <c r="ES58" i="1" s="1"/>
  <c r="EQ57" i="1"/>
  <c r="ES57" i="1" s="1"/>
  <c r="EU57" i="1" s="1"/>
  <c r="GU57" i="1" s="1"/>
  <c r="EY72" i="1"/>
  <c r="FA72" i="1" s="1"/>
  <c r="FB72" i="1" s="1"/>
  <c r="EY68" i="1"/>
  <c r="FA68" i="1" s="1"/>
  <c r="FC68" i="1" s="1"/>
  <c r="GV68" i="1" s="1"/>
  <c r="EY60" i="1"/>
  <c r="FA60" i="1" s="1"/>
  <c r="FB60" i="1" s="1"/>
  <c r="EY52" i="1"/>
  <c r="FA52" i="1" s="1"/>
  <c r="FC52" i="1" s="1"/>
  <c r="GV52" i="1" s="1"/>
  <c r="EY48" i="1"/>
  <c r="FA48" i="1" s="1"/>
  <c r="FB48" i="1" s="1"/>
  <c r="EY40" i="1"/>
  <c r="FA40" i="1" s="1"/>
  <c r="FC40" i="1" s="1"/>
  <c r="GV40" i="1" s="1"/>
  <c r="EY36" i="1"/>
  <c r="FA36" i="1" s="1"/>
  <c r="FB36" i="1" s="1"/>
  <c r="EY32" i="1"/>
  <c r="FA32" i="1" s="1"/>
  <c r="FC32" i="1" s="1"/>
  <c r="GV32" i="1" s="1"/>
  <c r="EY28" i="1"/>
  <c r="FA28" i="1" s="1"/>
  <c r="FB28" i="1" s="1"/>
  <c r="EY24" i="1"/>
  <c r="FA24" i="1" s="1"/>
  <c r="FC24" i="1" s="1"/>
  <c r="GV24" i="1" s="1"/>
  <c r="EY16" i="1"/>
  <c r="FA16" i="1" s="1"/>
  <c r="FB16" i="1" s="1"/>
  <c r="EY12" i="1"/>
  <c r="FA12" i="1" s="1"/>
  <c r="FC12" i="1" s="1"/>
  <c r="GV12" i="1" s="1"/>
  <c r="EY8" i="1"/>
  <c r="FA8" i="1" s="1"/>
  <c r="FB8" i="1" s="1"/>
  <c r="EQ4" i="1"/>
  <c r="ES4" i="1" s="1"/>
  <c r="EU4" i="1" s="1"/>
  <c r="GU4" i="1" s="1"/>
  <c r="EQ70" i="1"/>
  <c r="ES70" i="1" s="1"/>
  <c r="EQ69" i="1"/>
  <c r="ES69" i="1" s="1"/>
  <c r="EU69" i="1" s="1"/>
  <c r="GU69" i="1" s="1"/>
  <c r="EQ68" i="1"/>
  <c r="ES68" i="1" s="1"/>
  <c r="EQ65" i="1"/>
  <c r="ES65" i="1" s="1"/>
  <c r="EU65" i="1" s="1"/>
  <c r="GU65" i="1" s="1"/>
  <c r="EQ64" i="1"/>
  <c r="ES64" i="1" s="1"/>
  <c r="EQ56" i="1"/>
  <c r="ES56" i="1" s="1"/>
  <c r="EU56" i="1" s="1"/>
  <c r="GU56" i="1" s="1"/>
  <c r="GX56" i="1" s="1"/>
  <c r="EQ55" i="1"/>
  <c r="ES55" i="1" s="1"/>
  <c r="EY5" i="1"/>
  <c r="FA5" i="1" s="1"/>
  <c r="FB5" i="1" s="1"/>
  <c r="EY71" i="1"/>
  <c r="FA71" i="1" s="1"/>
  <c r="FC71" i="1" s="1"/>
  <c r="GV71" i="1" s="1"/>
  <c r="EY67" i="1"/>
  <c r="FA67" i="1" s="1"/>
  <c r="FB67" i="1" s="1"/>
  <c r="EY63" i="1"/>
  <c r="FA63" i="1" s="1"/>
  <c r="FC63" i="1" s="1"/>
  <c r="GV63" i="1" s="1"/>
  <c r="EY59" i="1"/>
  <c r="FA59" i="1" s="1"/>
  <c r="FB59" i="1" s="1"/>
  <c r="EY55" i="1"/>
  <c r="FA55" i="1" s="1"/>
  <c r="FC55" i="1" s="1"/>
  <c r="GV55" i="1" s="1"/>
  <c r="EY51" i="1"/>
  <c r="FA51" i="1" s="1"/>
  <c r="FB51" i="1" s="1"/>
  <c r="EY47" i="1"/>
  <c r="FA47" i="1" s="1"/>
  <c r="FC47" i="1" s="1"/>
  <c r="GV47" i="1" s="1"/>
  <c r="EY43" i="1"/>
  <c r="FA43" i="1" s="1"/>
  <c r="FB43" i="1" s="1"/>
  <c r="EY39" i="1"/>
  <c r="FA39" i="1" s="1"/>
  <c r="FC39" i="1" s="1"/>
  <c r="GV39" i="1" s="1"/>
  <c r="EY35" i="1"/>
  <c r="FA35" i="1" s="1"/>
  <c r="FB35" i="1" s="1"/>
  <c r="EY31" i="1"/>
  <c r="FA31" i="1" s="1"/>
  <c r="FC31" i="1" s="1"/>
  <c r="GV31" i="1" s="1"/>
  <c r="EY27" i="1"/>
  <c r="FA27" i="1" s="1"/>
  <c r="FB27" i="1" s="1"/>
  <c r="EY19" i="1"/>
  <c r="FA19" i="1" s="1"/>
  <c r="FC19" i="1" s="1"/>
  <c r="GV19" i="1" s="1"/>
  <c r="EY15" i="1"/>
  <c r="FA15" i="1" s="1"/>
  <c r="FB15" i="1" s="1"/>
  <c r="EY11" i="1"/>
  <c r="FA11" i="1" s="1"/>
  <c r="FC11" i="1" s="1"/>
  <c r="GV11" i="1" s="1"/>
  <c r="EF63" i="1"/>
  <c r="EH63" i="1" s="1"/>
  <c r="EF59" i="1"/>
  <c r="EH59" i="1" s="1"/>
  <c r="EJ59" i="1" s="1"/>
  <c r="GS59" i="1" s="1"/>
  <c r="EF55" i="1"/>
  <c r="EH55" i="1" s="1"/>
  <c r="EF51" i="1"/>
  <c r="EH51" i="1" s="1"/>
  <c r="EJ51" i="1" s="1"/>
  <c r="GS51" i="1" s="1"/>
  <c r="EF47" i="1"/>
  <c r="EH47" i="1" s="1"/>
  <c r="EF43" i="1"/>
  <c r="EH43" i="1" s="1"/>
  <c r="EJ43" i="1" s="1"/>
  <c r="GS43" i="1" s="1"/>
  <c r="EF39" i="1"/>
  <c r="EH39" i="1" s="1"/>
  <c r="EF35" i="1"/>
  <c r="EH35" i="1" s="1"/>
  <c r="EJ35" i="1" s="1"/>
  <c r="GS35" i="1" s="1"/>
  <c r="EF31" i="1"/>
  <c r="EH31" i="1" s="1"/>
  <c r="EF27" i="1"/>
  <c r="EH27" i="1" s="1"/>
  <c r="EJ27" i="1" s="1"/>
  <c r="GS27" i="1" s="1"/>
  <c r="EF23" i="1"/>
  <c r="EH23" i="1" s="1"/>
  <c r="EF19" i="1"/>
  <c r="EH19" i="1" s="1"/>
  <c r="EJ19" i="1" s="1"/>
  <c r="GS19" i="1" s="1"/>
  <c r="EF15" i="1"/>
  <c r="EH15" i="1" s="1"/>
  <c r="EF11" i="1"/>
  <c r="EH11" i="1" s="1"/>
  <c r="EJ11" i="1" s="1"/>
  <c r="GS11" i="1" s="1"/>
  <c r="EF7" i="1"/>
  <c r="EH7" i="1" s="1"/>
  <c r="EF73" i="1"/>
  <c r="EH73" i="1" s="1"/>
  <c r="EJ73" i="1" s="1"/>
  <c r="GS73" i="1" s="1"/>
  <c r="EQ10" i="1"/>
  <c r="ES10" i="1" s="1"/>
  <c r="EQ7" i="1"/>
  <c r="ES7" i="1" s="1"/>
  <c r="EU7" i="1" s="1"/>
  <c r="GU7" i="1" s="1"/>
  <c r="GX7" i="1" s="1"/>
  <c r="EQ73" i="1"/>
  <c r="ES73" i="1" s="1"/>
  <c r="EQ54" i="1"/>
  <c r="ES54" i="1" s="1"/>
  <c r="EU54" i="1" s="1"/>
  <c r="GU54" i="1" s="1"/>
  <c r="GX54" i="1" s="1"/>
  <c r="EQ53" i="1"/>
  <c r="ES53" i="1" s="1"/>
  <c r="EQ52" i="1"/>
  <c r="ES52" i="1" s="1"/>
  <c r="EU52" i="1" s="1"/>
  <c r="GU52" i="1" s="1"/>
  <c r="EQ51" i="1"/>
  <c r="ES51" i="1" s="1"/>
  <c r="EQ50" i="1"/>
  <c r="ES50" i="1" s="1"/>
  <c r="EU50" i="1" s="1"/>
  <c r="GU50" i="1" s="1"/>
  <c r="EQ49" i="1"/>
  <c r="ES49" i="1" s="1"/>
  <c r="EQ48" i="1"/>
  <c r="ES48" i="1" s="1"/>
  <c r="EU48" i="1" s="1"/>
  <c r="GU48" i="1" s="1"/>
  <c r="EQ47" i="1"/>
  <c r="ES47" i="1" s="1"/>
  <c r="EQ46" i="1"/>
  <c r="ES46" i="1" s="1"/>
  <c r="EU46" i="1" s="1"/>
  <c r="GU46" i="1" s="1"/>
  <c r="EQ45" i="1"/>
  <c r="ES45" i="1" s="1"/>
  <c r="EQ44" i="1"/>
  <c r="ES44" i="1" s="1"/>
  <c r="EU44" i="1" s="1"/>
  <c r="GU44" i="1" s="1"/>
  <c r="GX44" i="1" s="1"/>
  <c r="EQ43" i="1"/>
  <c r="ES43" i="1" s="1"/>
  <c r="EQ42" i="1"/>
  <c r="ES42" i="1" s="1"/>
  <c r="EU42" i="1" s="1"/>
  <c r="GU42" i="1" s="1"/>
  <c r="EQ41" i="1"/>
  <c r="ES41" i="1" s="1"/>
  <c r="EQ40" i="1"/>
  <c r="ES40" i="1" s="1"/>
  <c r="EU40" i="1" s="1"/>
  <c r="GU40" i="1" s="1"/>
  <c r="EQ39" i="1"/>
  <c r="ES39" i="1" s="1"/>
  <c r="EQ38" i="1"/>
  <c r="ES38" i="1" s="1"/>
  <c r="EU38" i="1" s="1"/>
  <c r="GU38" i="1" s="1"/>
  <c r="EQ37" i="1"/>
  <c r="ES37" i="1" s="1"/>
  <c r="EQ36" i="1"/>
  <c r="ES36" i="1" s="1"/>
  <c r="EU36" i="1" s="1"/>
  <c r="GU36" i="1" s="1"/>
  <c r="EQ35" i="1"/>
  <c r="ES35" i="1" s="1"/>
  <c r="EQ34" i="1"/>
  <c r="ES34" i="1" s="1"/>
  <c r="EU34" i="1" s="1"/>
  <c r="GU34" i="1" s="1"/>
  <c r="EQ33" i="1"/>
  <c r="ES33" i="1" s="1"/>
  <c r="EQ32" i="1"/>
  <c r="ES32" i="1" s="1"/>
  <c r="EU32" i="1" s="1"/>
  <c r="GU32" i="1" s="1"/>
  <c r="EQ31" i="1"/>
  <c r="ES31" i="1" s="1"/>
  <c r="EQ30" i="1"/>
  <c r="ES30" i="1" s="1"/>
  <c r="EU30" i="1" s="1"/>
  <c r="GU30" i="1" s="1"/>
  <c r="GX30" i="1" s="1"/>
  <c r="EQ29" i="1"/>
  <c r="ES29" i="1" s="1"/>
  <c r="EQ28" i="1"/>
  <c r="ES28" i="1" s="1"/>
  <c r="EU28" i="1" s="1"/>
  <c r="GU28" i="1" s="1"/>
  <c r="EQ27" i="1"/>
  <c r="ES27" i="1" s="1"/>
  <c r="EQ26" i="1"/>
  <c r="ES26" i="1" s="1"/>
  <c r="EU26" i="1" s="1"/>
  <c r="GU26" i="1" s="1"/>
  <c r="EQ25" i="1"/>
  <c r="ES25" i="1" s="1"/>
  <c r="EQ24" i="1"/>
  <c r="ES24" i="1" s="1"/>
  <c r="EU24" i="1" s="1"/>
  <c r="GU24" i="1" s="1"/>
  <c r="EQ23" i="1"/>
  <c r="ES23" i="1" s="1"/>
  <c r="EQ22" i="1"/>
  <c r="ES22" i="1" s="1"/>
  <c r="EU22" i="1" s="1"/>
  <c r="GU22" i="1" s="1"/>
  <c r="EQ21" i="1"/>
  <c r="ES21" i="1" s="1"/>
  <c r="EQ20" i="1"/>
  <c r="ES20" i="1" s="1"/>
  <c r="EU20" i="1" s="1"/>
  <c r="GU20" i="1" s="1"/>
  <c r="GX20" i="1" s="1"/>
  <c r="EY4" i="1"/>
  <c r="FA4" i="1" s="1"/>
  <c r="FC4" i="1" s="1"/>
  <c r="GV4" i="1" s="1"/>
  <c r="EY62" i="1"/>
  <c r="FA62" i="1" s="1"/>
  <c r="FB62" i="1" s="1"/>
  <c r="EY50" i="1"/>
  <c r="FA50" i="1" s="1"/>
  <c r="FC50" i="1" s="1"/>
  <c r="GV50" i="1" s="1"/>
  <c r="EY46" i="1"/>
  <c r="FA46" i="1" s="1"/>
  <c r="FB46" i="1" s="1"/>
  <c r="EY42" i="1"/>
  <c r="FA42" i="1" s="1"/>
  <c r="FC42" i="1" s="1"/>
  <c r="GV42" i="1" s="1"/>
  <c r="EY38" i="1"/>
  <c r="FA38" i="1" s="1"/>
  <c r="FB38" i="1" s="1"/>
  <c r="EY34" i="1"/>
  <c r="FA34" i="1" s="1"/>
  <c r="FC34" i="1" s="1"/>
  <c r="GV34" i="1" s="1"/>
  <c r="EY26" i="1"/>
  <c r="FA26" i="1" s="1"/>
  <c r="FB26" i="1" s="1"/>
  <c r="EY22" i="1"/>
  <c r="FA22" i="1" s="1"/>
  <c r="FC22" i="1" s="1"/>
  <c r="GV22" i="1" s="1"/>
  <c r="EY18" i="1"/>
  <c r="FA18" i="1" s="1"/>
  <c r="FB18" i="1" s="1"/>
  <c r="EY14" i="1"/>
  <c r="FA14" i="1" s="1"/>
  <c r="FC14" i="1" s="1"/>
  <c r="GV14" i="1" s="1"/>
  <c r="EY10" i="1"/>
  <c r="FA10" i="1" s="1"/>
  <c r="FB10" i="1" s="1"/>
  <c r="EY6" i="1"/>
  <c r="FA6" i="1" s="1"/>
  <c r="FC6" i="1" s="1"/>
  <c r="GV6" i="1" s="1"/>
  <c r="EF62" i="1"/>
  <c r="EH62" i="1" s="1"/>
  <c r="EF58" i="1"/>
  <c r="EH58" i="1" s="1"/>
  <c r="EJ58" i="1" s="1"/>
  <c r="GS58" i="1" s="1"/>
  <c r="EF54" i="1"/>
  <c r="EH54" i="1" s="1"/>
  <c r="EF50" i="1"/>
  <c r="EH50" i="1" s="1"/>
  <c r="EJ50" i="1" s="1"/>
  <c r="GS50" i="1" s="1"/>
  <c r="EF46" i="1"/>
  <c r="EH46" i="1" s="1"/>
  <c r="EF42" i="1"/>
  <c r="EH42" i="1" s="1"/>
  <c r="EJ42" i="1" s="1"/>
  <c r="GS42" i="1" s="1"/>
  <c r="EF38" i="1"/>
  <c r="EH38" i="1" s="1"/>
  <c r="EF34" i="1"/>
  <c r="EH34" i="1" s="1"/>
  <c r="EJ34" i="1" s="1"/>
  <c r="GS34" i="1" s="1"/>
  <c r="EF30" i="1"/>
  <c r="EH30" i="1" s="1"/>
  <c r="EF26" i="1"/>
  <c r="EH26" i="1" s="1"/>
  <c r="EJ26" i="1" s="1"/>
  <c r="GS26" i="1" s="1"/>
  <c r="EF22" i="1"/>
  <c r="EH22" i="1" s="1"/>
  <c r="EF18" i="1"/>
  <c r="EH18" i="1" s="1"/>
  <c r="EJ18" i="1" s="1"/>
  <c r="GS18" i="1" s="1"/>
  <c r="EF14" i="1"/>
  <c r="EH14" i="1" s="1"/>
  <c r="EF10" i="1"/>
  <c r="EH10" i="1" s="1"/>
  <c r="EJ10" i="1" s="1"/>
  <c r="GS10" i="1" s="1"/>
  <c r="EF6" i="1"/>
  <c r="EH6" i="1" s="1"/>
  <c r="EJ6" i="1" s="1"/>
  <c r="GS6" i="1" s="1"/>
  <c r="EF72" i="1"/>
  <c r="EH72" i="1" s="1"/>
  <c r="EJ72" i="1" s="1"/>
  <c r="GS72" i="1" s="1"/>
  <c r="EF68" i="1"/>
  <c r="EH68" i="1" s="1"/>
  <c r="EJ68" i="1" s="1"/>
  <c r="GS68" i="1" s="1"/>
  <c r="EF5" i="1"/>
  <c r="EH5" i="1" s="1"/>
  <c r="EJ5" i="1" s="1"/>
  <c r="GS5" i="1" s="1"/>
  <c r="EF71" i="1"/>
  <c r="EH71" i="1" s="1"/>
  <c r="EJ71" i="1" s="1"/>
  <c r="GS71" i="1" s="1"/>
  <c r="EQ9" i="1"/>
  <c r="ES9" i="1" s="1"/>
  <c r="EU9" i="1" s="1"/>
  <c r="GU9" i="1" s="1"/>
  <c r="EQ6" i="1"/>
  <c r="ES6" i="1" s="1"/>
  <c r="EU6" i="1" s="1"/>
  <c r="GU6" i="1" s="1"/>
  <c r="EQ72" i="1"/>
  <c r="ES72" i="1" s="1"/>
  <c r="EU72" i="1" s="1"/>
  <c r="GU72" i="1" s="1"/>
  <c r="EY64" i="1"/>
  <c r="FA64" i="1" s="1"/>
  <c r="FC64" i="1" s="1"/>
  <c r="GV64" i="1" s="1"/>
  <c r="EF64" i="1"/>
  <c r="EH64" i="1" s="1"/>
  <c r="EJ64" i="1" s="1"/>
  <c r="GS64" i="1" s="1"/>
  <c r="EF60" i="1"/>
  <c r="EH60" i="1" s="1"/>
  <c r="EJ60" i="1" s="1"/>
  <c r="GS60" i="1" s="1"/>
  <c r="EF56" i="1"/>
  <c r="EH56" i="1" s="1"/>
  <c r="EJ56" i="1" s="1"/>
  <c r="GS56" i="1" s="1"/>
  <c r="EF52" i="1"/>
  <c r="EH52" i="1" s="1"/>
  <c r="EJ52" i="1" s="1"/>
  <c r="GS52" i="1" s="1"/>
  <c r="EF48" i="1"/>
  <c r="EH48" i="1" s="1"/>
  <c r="EJ48" i="1" s="1"/>
  <c r="GS48" i="1" s="1"/>
  <c r="EF44" i="1"/>
  <c r="EH44" i="1" s="1"/>
  <c r="EJ44" i="1" s="1"/>
  <c r="GS44" i="1" s="1"/>
  <c r="EF40" i="1"/>
  <c r="EH40" i="1" s="1"/>
  <c r="EJ40" i="1" s="1"/>
  <c r="GS40" i="1" s="1"/>
  <c r="EF36" i="1"/>
  <c r="EH36" i="1" s="1"/>
  <c r="EJ36" i="1" s="1"/>
  <c r="GS36" i="1" s="1"/>
  <c r="EF32" i="1"/>
  <c r="EH32" i="1" s="1"/>
  <c r="EJ32" i="1" s="1"/>
  <c r="GS32" i="1" s="1"/>
  <c r="EF28" i="1"/>
  <c r="EH28" i="1" s="1"/>
  <c r="EJ28" i="1" s="1"/>
  <c r="GS28" i="1" s="1"/>
  <c r="EF24" i="1"/>
  <c r="EH24" i="1" s="1"/>
  <c r="EJ24" i="1" s="1"/>
  <c r="GS24" i="1" s="1"/>
  <c r="EF20" i="1"/>
  <c r="EH20" i="1" s="1"/>
  <c r="EJ20" i="1" s="1"/>
  <c r="GS20" i="1" s="1"/>
  <c r="EF16" i="1"/>
  <c r="EH16" i="1" s="1"/>
  <c r="EJ16" i="1" s="1"/>
  <c r="GS16" i="1" s="1"/>
  <c r="EF12" i="1"/>
  <c r="EH12" i="1" s="1"/>
  <c r="EJ12" i="1" s="1"/>
  <c r="GS12" i="1" s="1"/>
  <c r="EF8" i="1"/>
  <c r="EH8" i="1" s="1"/>
  <c r="EJ8" i="1" s="1"/>
  <c r="GS8" i="1" s="1"/>
  <c r="EF4" i="1"/>
  <c r="EH4" i="1" s="1"/>
  <c r="EJ4" i="1" s="1"/>
  <c r="GS4" i="1" s="1"/>
  <c r="EF70" i="1"/>
  <c r="EH70" i="1" s="1"/>
  <c r="EJ70" i="1" s="1"/>
  <c r="GS70" i="1" s="1"/>
  <c r="DE6" i="1"/>
  <c r="DG6" i="1" s="1"/>
  <c r="DI6" i="1" s="1"/>
  <c r="GQ6" i="1" s="1"/>
  <c r="DE70" i="1"/>
  <c r="DG70" i="1" s="1"/>
  <c r="DI70" i="1" s="1"/>
  <c r="GQ70" i="1" s="1"/>
  <c r="DE69" i="1"/>
  <c r="DG69" i="1" s="1"/>
  <c r="DI69" i="1" s="1"/>
  <c r="GQ69" i="1" s="1"/>
  <c r="DX70" i="1"/>
  <c r="DZ70" i="1" s="1"/>
  <c r="EB70" i="1" s="1"/>
  <c r="GR70" i="1" s="1"/>
  <c r="DX64" i="1"/>
  <c r="DZ64" i="1" s="1"/>
  <c r="EB64" i="1" s="1"/>
  <c r="GR64" i="1" s="1"/>
  <c r="DX60" i="1"/>
  <c r="DZ60" i="1" s="1"/>
  <c r="EB60" i="1" s="1"/>
  <c r="GR60" i="1" s="1"/>
  <c r="DX56" i="1"/>
  <c r="DZ56" i="1" s="1"/>
  <c r="EB56" i="1" s="1"/>
  <c r="GR56" i="1" s="1"/>
  <c r="DX52" i="1"/>
  <c r="DZ52" i="1" s="1"/>
  <c r="EB52" i="1" s="1"/>
  <c r="GR52" i="1" s="1"/>
  <c r="DX48" i="1"/>
  <c r="DZ48" i="1" s="1"/>
  <c r="EB48" i="1" s="1"/>
  <c r="GR48" i="1" s="1"/>
  <c r="DX44" i="1"/>
  <c r="DZ44" i="1" s="1"/>
  <c r="EB44" i="1" s="1"/>
  <c r="GR44" i="1" s="1"/>
  <c r="DX40" i="1"/>
  <c r="DZ40" i="1" s="1"/>
  <c r="EB40" i="1" s="1"/>
  <c r="GR40" i="1" s="1"/>
  <c r="DX36" i="1"/>
  <c r="DZ36" i="1" s="1"/>
  <c r="EB36" i="1" s="1"/>
  <c r="GR36" i="1" s="1"/>
  <c r="DX32" i="1"/>
  <c r="DZ32" i="1" s="1"/>
  <c r="EB32" i="1" s="1"/>
  <c r="GR32" i="1" s="1"/>
  <c r="DX28" i="1"/>
  <c r="DZ28" i="1" s="1"/>
  <c r="EB28" i="1" s="1"/>
  <c r="GR28" i="1" s="1"/>
  <c r="DX24" i="1"/>
  <c r="DZ24" i="1" s="1"/>
  <c r="EB24" i="1" s="1"/>
  <c r="GR24" i="1" s="1"/>
  <c r="DX20" i="1"/>
  <c r="DZ20" i="1" s="1"/>
  <c r="EB20" i="1" s="1"/>
  <c r="GR20" i="1" s="1"/>
  <c r="DX16" i="1"/>
  <c r="DZ16" i="1" s="1"/>
  <c r="EB16" i="1" s="1"/>
  <c r="GR16" i="1" s="1"/>
  <c r="DX12" i="1"/>
  <c r="DZ12" i="1" s="1"/>
  <c r="EB12" i="1" s="1"/>
  <c r="GR12" i="1" s="1"/>
  <c r="DX8" i="1"/>
  <c r="DZ8" i="1" s="1"/>
  <c r="EB8" i="1" s="1"/>
  <c r="GR8" i="1" s="1"/>
  <c r="DX4" i="1"/>
  <c r="DZ4" i="1" s="1"/>
  <c r="EB4" i="1" s="1"/>
  <c r="GR4" i="1" s="1"/>
  <c r="DE8" i="1"/>
  <c r="DG8" i="1" s="1"/>
  <c r="DI8" i="1" s="1"/>
  <c r="GQ8" i="1" s="1"/>
  <c r="DE5" i="1"/>
  <c r="DG5" i="1" s="1"/>
  <c r="DI5" i="1" s="1"/>
  <c r="GQ5" i="1" s="1"/>
  <c r="DE73" i="1"/>
  <c r="DG73" i="1" s="1"/>
  <c r="DI73" i="1" s="1"/>
  <c r="GQ73" i="1" s="1"/>
  <c r="DE54" i="1"/>
  <c r="DG54" i="1" s="1"/>
  <c r="DI54" i="1" s="1"/>
  <c r="GQ54" i="1" s="1"/>
  <c r="DE53" i="1"/>
  <c r="DG53" i="1" s="1"/>
  <c r="DI53" i="1" s="1"/>
  <c r="GQ53" i="1" s="1"/>
  <c r="DE52" i="1"/>
  <c r="DG52" i="1" s="1"/>
  <c r="DI52" i="1" s="1"/>
  <c r="GQ52" i="1" s="1"/>
  <c r="DE51" i="1"/>
  <c r="DG51" i="1" s="1"/>
  <c r="DI51" i="1" s="1"/>
  <c r="GQ51" i="1" s="1"/>
  <c r="DE50" i="1"/>
  <c r="DG50" i="1" s="1"/>
  <c r="DI50" i="1" s="1"/>
  <c r="GQ50" i="1" s="1"/>
  <c r="DE49" i="1"/>
  <c r="DG49" i="1" s="1"/>
  <c r="DI49" i="1" s="1"/>
  <c r="GQ49" i="1" s="1"/>
  <c r="DE48" i="1"/>
  <c r="DG48" i="1" s="1"/>
  <c r="DI48" i="1" s="1"/>
  <c r="GQ48" i="1" s="1"/>
  <c r="DE47" i="1"/>
  <c r="DG47" i="1" s="1"/>
  <c r="DI47" i="1" s="1"/>
  <c r="GQ47" i="1" s="1"/>
  <c r="DE46" i="1"/>
  <c r="DG46" i="1" s="1"/>
  <c r="DI46" i="1" s="1"/>
  <c r="GQ46" i="1" s="1"/>
  <c r="DE45" i="1"/>
  <c r="DG45" i="1" s="1"/>
  <c r="DI45" i="1" s="1"/>
  <c r="GQ45" i="1" s="1"/>
  <c r="DE44" i="1"/>
  <c r="DG44" i="1" s="1"/>
  <c r="DI44" i="1" s="1"/>
  <c r="GQ44" i="1" s="1"/>
  <c r="DE43" i="1"/>
  <c r="DG43" i="1" s="1"/>
  <c r="DI43" i="1" s="1"/>
  <c r="GQ43" i="1" s="1"/>
  <c r="DE42" i="1"/>
  <c r="DG42" i="1" s="1"/>
  <c r="DI42" i="1" s="1"/>
  <c r="GQ42" i="1" s="1"/>
  <c r="DE41" i="1"/>
  <c r="DG41" i="1" s="1"/>
  <c r="DI41" i="1" s="1"/>
  <c r="GQ41" i="1" s="1"/>
  <c r="DE40" i="1"/>
  <c r="DG40" i="1" s="1"/>
  <c r="DI40" i="1" s="1"/>
  <c r="GQ40" i="1" s="1"/>
  <c r="DE39" i="1"/>
  <c r="DG39" i="1" s="1"/>
  <c r="DI39" i="1" s="1"/>
  <c r="GQ39" i="1" s="1"/>
  <c r="DE38" i="1"/>
  <c r="DG38" i="1" s="1"/>
  <c r="DI38" i="1" s="1"/>
  <c r="GQ38" i="1" s="1"/>
  <c r="DE37" i="1"/>
  <c r="DG37" i="1" s="1"/>
  <c r="DI37" i="1" s="1"/>
  <c r="GQ37" i="1" s="1"/>
  <c r="DE36" i="1"/>
  <c r="DG36" i="1" s="1"/>
  <c r="DI36" i="1" s="1"/>
  <c r="GQ36" i="1" s="1"/>
  <c r="DE35" i="1"/>
  <c r="DG35" i="1" s="1"/>
  <c r="DI35" i="1" s="1"/>
  <c r="GQ35" i="1" s="1"/>
  <c r="DE34" i="1"/>
  <c r="DG34" i="1" s="1"/>
  <c r="DI34" i="1" s="1"/>
  <c r="GQ34" i="1" s="1"/>
  <c r="DE33" i="1"/>
  <c r="DG33" i="1" s="1"/>
  <c r="DI33" i="1" s="1"/>
  <c r="GQ33" i="1" s="1"/>
  <c r="DE32" i="1"/>
  <c r="DG32" i="1" s="1"/>
  <c r="DI32" i="1" s="1"/>
  <c r="GQ32" i="1" s="1"/>
  <c r="DE31" i="1"/>
  <c r="DG31" i="1" s="1"/>
  <c r="DI31" i="1" s="1"/>
  <c r="GQ31" i="1" s="1"/>
  <c r="DE30" i="1"/>
  <c r="DG30" i="1" s="1"/>
  <c r="DI30" i="1" s="1"/>
  <c r="GQ30" i="1" s="1"/>
  <c r="DE29" i="1"/>
  <c r="DG29" i="1" s="1"/>
  <c r="DI29" i="1" s="1"/>
  <c r="GQ29" i="1" s="1"/>
  <c r="DE28" i="1"/>
  <c r="DG28" i="1" s="1"/>
  <c r="DI28" i="1" s="1"/>
  <c r="GQ28" i="1" s="1"/>
  <c r="DE27" i="1"/>
  <c r="DG27" i="1" s="1"/>
  <c r="DI27" i="1" s="1"/>
  <c r="GQ27" i="1" s="1"/>
  <c r="DE26" i="1"/>
  <c r="DG26" i="1" s="1"/>
  <c r="DI26" i="1" s="1"/>
  <c r="GQ26" i="1" s="1"/>
  <c r="DE25" i="1"/>
  <c r="DG25" i="1" s="1"/>
  <c r="DI25" i="1" s="1"/>
  <c r="GQ25" i="1" s="1"/>
  <c r="DE24" i="1"/>
  <c r="DG24" i="1" s="1"/>
  <c r="DI24" i="1" s="1"/>
  <c r="GQ24" i="1" s="1"/>
  <c r="DE23" i="1"/>
  <c r="DG23" i="1" s="1"/>
  <c r="DI23" i="1" s="1"/>
  <c r="GQ23" i="1" s="1"/>
  <c r="DE22" i="1"/>
  <c r="DG22" i="1" s="1"/>
  <c r="DI22" i="1" s="1"/>
  <c r="GQ22" i="1" s="1"/>
  <c r="DE21" i="1"/>
  <c r="DG21" i="1" s="1"/>
  <c r="DI21" i="1" s="1"/>
  <c r="GQ21" i="1" s="1"/>
  <c r="DE20" i="1"/>
  <c r="DG20" i="1" s="1"/>
  <c r="DI20" i="1" s="1"/>
  <c r="GQ20" i="1" s="1"/>
  <c r="DX73" i="1"/>
  <c r="DZ73" i="1" s="1"/>
  <c r="EB73" i="1" s="1"/>
  <c r="GR73" i="1" s="1"/>
  <c r="DX69" i="1"/>
  <c r="DZ69" i="1" s="1"/>
  <c r="EB69" i="1" s="1"/>
  <c r="GR69" i="1" s="1"/>
  <c r="DX63" i="1"/>
  <c r="DZ63" i="1" s="1"/>
  <c r="EB63" i="1" s="1"/>
  <c r="GR63" i="1" s="1"/>
  <c r="DX59" i="1"/>
  <c r="DZ59" i="1" s="1"/>
  <c r="EB59" i="1" s="1"/>
  <c r="GR59" i="1" s="1"/>
  <c r="DX55" i="1"/>
  <c r="DZ55" i="1" s="1"/>
  <c r="EB55" i="1" s="1"/>
  <c r="GR55" i="1" s="1"/>
  <c r="DX51" i="1"/>
  <c r="DZ51" i="1" s="1"/>
  <c r="EB51" i="1" s="1"/>
  <c r="GR51" i="1" s="1"/>
  <c r="DX47" i="1"/>
  <c r="DZ47" i="1" s="1"/>
  <c r="EB47" i="1" s="1"/>
  <c r="GR47" i="1" s="1"/>
  <c r="DX43" i="1"/>
  <c r="DZ43" i="1" s="1"/>
  <c r="EB43" i="1" s="1"/>
  <c r="GR43" i="1" s="1"/>
  <c r="DX39" i="1"/>
  <c r="DZ39" i="1" s="1"/>
  <c r="EB39" i="1" s="1"/>
  <c r="GR39" i="1" s="1"/>
  <c r="DX35" i="1"/>
  <c r="DZ35" i="1" s="1"/>
  <c r="EB35" i="1" s="1"/>
  <c r="GR35" i="1" s="1"/>
  <c r="DX31" i="1"/>
  <c r="DZ31" i="1" s="1"/>
  <c r="EB31" i="1" s="1"/>
  <c r="GR31" i="1" s="1"/>
  <c r="DX27" i="1"/>
  <c r="DZ27" i="1" s="1"/>
  <c r="EB27" i="1" s="1"/>
  <c r="GR27" i="1" s="1"/>
  <c r="DX23" i="1"/>
  <c r="DZ23" i="1" s="1"/>
  <c r="EB23" i="1" s="1"/>
  <c r="GR23" i="1" s="1"/>
  <c r="DX19" i="1"/>
  <c r="DZ19" i="1" s="1"/>
  <c r="EB19" i="1" s="1"/>
  <c r="GR19" i="1" s="1"/>
  <c r="DX15" i="1"/>
  <c r="DZ15" i="1" s="1"/>
  <c r="EB15" i="1" s="1"/>
  <c r="GR15" i="1" s="1"/>
  <c r="DX11" i="1"/>
  <c r="DZ11" i="1" s="1"/>
  <c r="EB11" i="1" s="1"/>
  <c r="GR11" i="1" s="1"/>
  <c r="DX7" i="1"/>
  <c r="DZ7" i="1" s="1"/>
  <c r="EB7" i="1" s="1"/>
  <c r="GR7" i="1" s="1"/>
  <c r="DE9" i="1"/>
  <c r="DG9" i="1" s="1"/>
  <c r="DI9" i="1" s="1"/>
  <c r="GQ9" i="1" s="1"/>
  <c r="DE68" i="1"/>
  <c r="DG68" i="1" s="1"/>
  <c r="DI68" i="1" s="1"/>
  <c r="GQ68" i="1" s="1"/>
  <c r="DE66" i="1"/>
  <c r="DG66" i="1" s="1"/>
  <c r="DI66" i="1" s="1"/>
  <c r="GQ66" i="1" s="1"/>
  <c r="DE65" i="1"/>
  <c r="DG65" i="1" s="1"/>
  <c r="DI65" i="1" s="1"/>
  <c r="GQ65" i="1" s="1"/>
  <c r="DE64" i="1"/>
  <c r="DG64" i="1" s="1"/>
  <c r="DI64" i="1" s="1"/>
  <c r="GQ64" i="1" s="1"/>
  <c r="DE56" i="1"/>
  <c r="DG56" i="1" s="1"/>
  <c r="DI56" i="1" s="1"/>
  <c r="GQ56" i="1" s="1"/>
  <c r="DE55" i="1"/>
  <c r="DG55" i="1" s="1"/>
  <c r="DI55" i="1" s="1"/>
  <c r="GQ55" i="1" s="1"/>
  <c r="DE4" i="1"/>
  <c r="DG4" i="1" s="1"/>
  <c r="DI4" i="1" s="1"/>
  <c r="GQ4" i="1" s="1"/>
  <c r="DE72" i="1"/>
  <c r="DG72" i="1" s="1"/>
  <c r="DI72" i="1" s="1"/>
  <c r="GQ72" i="1" s="1"/>
  <c r="DE71" i="1"/>
  <c r="DG71" i="1" s="1"/>
  <c r="DI71" i="1" s="1"/>
  <c r="GQ71" i="1" s="1"/>
  <c r="DE63" i="1"/>
  <c r="DG63" i="1" s="1"/>
  <c r="DI63" i="1" s="1"/>
  <c r="GQ63" i="1" s="1"/>
  <c r="DE62" i="1"/>
  <c r="DG62" i="1" s="1"/>
  <c r="DI62" i="1" s="1"/>
  <c r="GQ62" i="1" s="1"/>
  <c r="DE19" i="1"/>
  <c r="DG19" i="1" s="1"/>
  <c r="DI19" i="1" s="1"/>
  <c r="GQ19" i="1" s="1"/>
  <c r="DE18" i="1"/>
  <c r="DG18" i="1" s="1"/>
  <c r="DI18" i="1" s="1"/>
  <c r="GQ18" i="1" s="1"/>
  <c r="DE17" i="1"/>
  <c r="DG17" i="1" s="1"/>
  <c r="DI17" i="1" s="1"/>
  <c r="GQ17" i="1" s="1"/>
  <c r="DE16" i="1"/>
  <c r="DG16" i="1" s="1"/>
  <c r="DI16" i="1" s="1"/>
  <c r="GQ16" i="1" s="1"/>
  <c r="DE15" i="1"/>
  <c r="DG15" i="1" s="1"/>
  <c r="DI15" i="1" s="1"/>
  <c r="GQ15" i="1" s="1"/>
  <c r="DE14" i="1"/>
  <c r="DG14" i="1" s="1"/>
  <c r="DI14" i="1" s="1"/>
  <c r="GQ14" i="1" s="1"/>
  <c r="DE13" i="1"/>
  <c r="DG13" i="1" s="1"/>
  <c r="DI13" i="1" s="1"/>
  <c r="GQ13" i="1" s="1"/>
  <c r="DE12" i="1"/>
  <c r="DG12" i="1" s="1"/>
  <c r="DI12" i="1" s="1"/>
  <c r="GQ12" i="1" s="1"/>
  <c r="DE11" i="1"/>
  <c r="DG11" i="1" s="1"/>
  <c r="DI11" i="1" s="1"/>
  <c r="GQ11" i="1" s="1"/>
  <c r="DX72" i="1"/>
  <c r="DZ72" i="1" s="1"/>
  <c r="EB72" i="1" s="1"/>
  <c r="GR72" i="1" s="1"/>
  <c r="DX68" i="1"/>
  <c r="DZ68" i="1" s="1"/>
  <c r="EB68" i="1" s="1"/>
  <c r="GR68" i="1" s="1"/>
  <c r="DX62" i="1"/>
  <c r="DZ62" i="1" s="1"/>
  <c r="EB62" i="1" s="1"/>
  <c r="GR62" i="1" s="1"/>
  <c r="DX58" i="1"/>
  <c r="DZ58" i="1" s="1"/>
  <c r="EB58" i="1" s="1"/>
  <c r="GR58" i="1" s="1"/>
  <c r="DX54" i="1"/>
  <c r="DZ54" i="1" s="1"/>
  <c r="EB54" i="1" s="1"/>
  <c r="GR54" i="1" s="1"/>
  <c r="DX50" i="1"/>
  <c r="DZ50" i="1" s="1"/>
  <c r="EB50" i="1" s="1"/>
  <c r="GR50" i="1" s="1"/>
  <c r="DX46" i="1"/>
  <c r="DZ46" i="1" s="1"/>
  <c r="EB46" i="1" s="1"/>
  <c r="GR46" i="1" s="1"/>
  <c r="DX42" i="1"/>
  <c r="DZ42" i="1" s="1"/>
  <c r="EB42" i="1" s="1"/>
  <c r="GR42" i="1" s="1"/>
  <c r="DX38" i="1"/>
  <c r="DZ38" i="1" s="1"/>
  <c r="EB38" i="1" s="1"/>
  <c r="GR38" i="1" s="1"/>
  <c r="DX34" i="1"/>
  <c r="DZ34" i="1" s="1"/>
  <c r="EB34" i="1" s="1"/>
  <c r="GR34" i="1" s="1"/>
  <c r="DX30" i="1"/>
  <c r="DZ30" i="1" s="1"/>
  <c r="EB30" i="1" s="1"/>
  <c r="GR30" i="1" s="1"/>
  <c r="DX26" i="1"/>
  <c r="DZ26" i="1" s="1"/>
  <c r="EB26" i="1" s="1"/>
  <c r="GR26" i="1" s="1"/>
  <c r="DX22" i="1"/>
  <c r="DZ22" i="1" s="1"/>
  <c r="EB22" i="1" s="1"/>
  <c r="GR22" i="1" s="1"/>
  <c r="DX18" i="1"/>
  <c r="DZ18" i="1" s="1"/>
  <c r="EB18" i="1" s="1"/>
  <c r="GR18" i="1" s="1"/>
  <c r="DX14" i="1"/>
  <c r="DZ14" i="1" s="1"/>
  <c r="EB14" i="1" s="1"/>
  <c r="GR14" i="1" s="1"/>
  <c r="DX10" i="1"/>
  <c r="DZ10" i="1" s="1"/>
  <c r="EB10" i="1" s="1"/>
  <c r="GR10" i="1" s="1"/>
  <c r="DX6" i="1"/>
  <c r="DZ6" i="1" s="1"/>
  <c r="EB6" i="1" s="1"/>
  <c r="GR6" i="1" s="1"/>
  <c r="DE10" i="1"/>
  <c r="DG10" i="1" s="1"/>
  <c r="DI10" i="1" s="1"/>
  <c r="GQ10" i="1" s="1"/>
  <c r="DE7" i="1"/>
  <c r="DG7" i="1" s="1"/>
  <c r="DI7" i="1" s="1"/>
  <c r="GQ7" i="1" s="1"/>
  <c r="DE67" i="1"/>
  <c r="DG67" i="1" s="1"/>
  <c r="DI67" i="1" s="1"/>
  <c r="GQ67" i="1" s="1"/>
  <c r="DE61" i="1"/>
  <c r="DG61" i="1" s="1"/>
  <c r="DI61" i="1" s="1"/>
  <c r="GQ61" i="1" s="1"/>
  <c r="DE60" i="1"/>
  <c r="DG60" i="1" s="1"/>
  <c r="DI60" i="1" s="1"/>
  <c r="GQ60" i="1" s="1"/>
  <c r="DE59" i="1"/>
  <c r="DG59" i="1" s="1"/>
  <c r="DI59" i="1" s="1"/>
  <c r="GQ59" i="1" s="1"/>
  <c r="DE58" i="1"/>
  <c r="DG58" i="1" s="1"/>
  <c r="DI58" i="1" s="1"/>
  <c r="GQ58" i="1" s="1"/>
  <c r="DE57" i="1"/>
  <c r="DG57" i="1" s="1"/>
  <c r="DI57" i="1" s="1"/>
  <c r="GQ57" i="1" s="1"/>
  <c r="DX71" i="1"/>
  <c r="DZ71" i="1" s="1"/>
  <c r="EB71" i="1" s="1"/>
  <c r="GR71" i="1" s="1"/>
  <c r="DX65" i="1"/>
  <c r="DZ65" i="1" s="1"/>
  <c r="EB65" i="1" s="1"/>
  <c r="GR65" i="1" s="1"/>
  <c r="DX61" i="1"/>
  <c r="DZ61" i="1" s="1"/>
  <c r="EB61" i="1" s="1"/>
  <c r="GR61" i="1" s="1"/>
  <c r="DX57" i="1"/>
  <c r="DZ57" i="1" s="1"/>
  <c r="EB57" i="1" s="1"/>
  <c r="GR57" i="1" s="1"/>
  <c r="DX53" i="1"/>
  <c r="DZ53" i="1" s="1"/>
  <c r="EB53" i="1" s="1"/>
  <c r="GR53" i="1" s="1"/>
  <c r="DX49" i="1"/>
  <c r="DZ49" i="1" s="1"/>
  <c r="EB49" i="1" s="1"/>
  <c r="GR49" i="1" s="1"/>
  <c r="DX45" i="1"/>
  <c r="DZ45" i="1" s="1"/>
  <c r="EB45" i="1" s="1"/>
  <c r="GR45" i="1" s="1"/>
  <c r="DX41" i="1"/>
  <c r="DZ41" i="1" s="1"/>
  <c r="EB41" i="1" s="1"/>
  <c r="GR41" i="1" s="1"/>
  <c r="DX37" i="1"/>
  <c r="DZ37" i="1" s="1"/>
  <c r="EB37" i="1" s="1"/>
  <c r="GR37" i="1" s="1"/>
  <c r="DX33" i="1"/>
  <c r="DZ33" i="1" s="1"/>
  <c r="EB33" i="1" s="1"/>
  <c r="GR33" i="1" s="1"/>
  <c r="DX29" i="1"/>
  <c r="DZ29" i="1" s="1"/>
  <c r="EB29" i="1" s="1"/>
  <c r="GR29" i="1" s="1"/>
  <c r="DX25" i="1"/>
  <c r="DZ25" i="1" s="1"/>
  <c r="EB25" i="1" s="1"/>
  <c r="GR25" i="1" s="1"/>
  <c r="DX21" i="1"/>
  <c r="DZ21" i="1" s="1"/>
  <c r="EB21" i="1" s="1"/>
  <c r="GR21" i="1" s="1"/>
  <c r="DX17" i="1"/>
  <c r="DZ17" i="1" s="1"/>
  <c r="EB17" i="1" s="1"/>
  <c r="GR17" i="1" s="1"/>
  <c r="DX13" i="1"/>
  <c r="DZ13" i="1" s="1"/>
  <c r="EB13" i="1" s="1"/>
  <c r="GR13" i="1" s="1"/>
  <c r="DX9" i="1"/>
  <c r="DZ9" i="1" s="1"/>
  <c r="EB9" i="1" s="1"/>
  <c r="GR9" i="1" s="1"/>
  <c r="DX5" i="1"/>
  <c r="DZ5" i="1" s="1"/>
  <c r="EB5" i="1" s="1"/>
  <c r="GR5" i="1" s="1"/>
  <c r="GT5" i="1" s="1"/>
  <c r="CY4" i="1"/>
  <c r="CY37" i="1"/>
  <c r="CY36" i="1"/>
  <c r="CY35" i="1"/>
  <c r="CY34" i="1"/>
  <c r="CY33" i="1"/>
  <c r="CY32" i="1"/>
  <c r="CY31" i="1"/>
  <c r="CY30" i="1"/>
  <c r="CY29" i="1"/>
  <c r="CY28" i="1"/>
  <c r="CY27" i="1"/>
  <c r="CY26" i="1"/>
  <c r="CY25" i="1"/>
  <c r="CY24" i="1"/>
  <c r="CY23" i="1"/>
  <c r="CY22" i="1"/>
  <c r="CY21" i="1"/>
  <c r="CY20" i="1"/>
  <c r="CY54" i="1"/>
  <c r="CY53" i="1"/>
  <c r="CY52" i="1"/>
  <c r="CY51" i="1"/>
  <c r="CY50" i="1"/>
  <c r="CY49" i="1"/>
  <c r="CY48" i="1"/>
  <c r="CY47" i="1"/>
  <c r="CY46" i="1"/>
  <c r="CY45" i="1"/>
  <c r="CY44" i="1"/>
  <c r="CY43" i="1"/>
  <c r="CY42" i="1"/>
  <c r="CY41" i="1"/>
  <c r="CY40" i="1"/>
  <c r="CY39" i="1"/>
  <c r="CY38" i="1"/>
  <c r="CY6" i="1"/>
  <c r="CY9" i="1"/>
  <c r="CY70" i="1"/>
  <c r="CY69" i="1"/>
  <c r="CY68" i="1"/>
  <c r="CY63" i="1"/>
  <c r="CY62" i="1"/>
  <c r="CY19" i="1"/>
  <c r="CY18" i="1"/>
  <c r="CY17" i="1"/>
  <c r="CY16" i="1"/>
  <c r="CY15" i="1"/>
  <c r="CY14" i="1"/>
  <c r="CY13" i="1"/>
  <c r="CY12" i="1"/>
  <c r="CY11" i="1"/>
  <c r="CY5" i="1"/>
  <c r="CY8" i="1"/>
  <c r="CY7" i="1"/>
  <c r="CY10" i="1"/>
  <c r="CY61" i="1"/>
  <c r="CY60" i="1"/>
  <c r="CY59" i="1"/>
  <c r="CY58" i="1"/>
  <c r="CY57" i="1"/>
  <c r="CY67" i="1"/>
  <c r="CY71" i="1"/>
  <c r="CY66" i="1"/>
  <c r="CY65" i="1"/>
  <c r="CY64" i="1"/>
  <c r="CY56" i="1"/>
  <c r="CY55" i="1"/>
  <c r="BI4" i="1"/>
  <c r="BK4" i="1"/>
  <c r="BI71" i="1"/>
  <c r="BK71" i="1"/>
  <c r="BI65" i="1"/>
  <c r="BK65" i="1"/>
  <c r="BI6" i="1"/>
  <c r="BK6" i="1"/>
  <c r="BI9" i="1"/>
  <c r="BK9" i="1"/>
  <c r="BI70" i="1"/>
  <c r="BK70" i="1"/>
  <c r="BI69" i="1"/>
  <c r="BK69" i="1"/>
  <c r="BI68" i="1"/>
  <c r="BK68" i="1"/>
  <c r="BI63" i="1"/>
  <c r="BK63" i="1"/>
  <c r="BI62" i="1"/>
  <c r="BK62" i="1"/>
  <c r="BI19" i="1"/>
  <c r="BK19" i="1"/>
  <c r="BI18" i="1"/>
  <c r="BK18" i="1"/>
  <c r="BI17" i="1"/>
  <c r="BK17" i="1"/>
  <c r="BI16" i="1"/>
  <c r="BK16" i="1"/>
  <c r="BI15" i="1"/>
  <c r="BK15" i="1"/>
  <c r="BI14" i="1"/>
  <c r="BK14" i="1"/>
  <c r="BI13" i="1"/>
  <c r="BK13" i="1"/>
  <c r="BI12" i="1"/>
  <c r="BK12" i="1"/>
  <c r="BI11" i="1"/>
  <c r="BK11" i="1"/>
  <c r="BI7" i="1"/>
  <c r="BK7" i="1"/>
  <c r="BI10" i="1"/>
  <c r="BK10" i="1"/>
  <c r="BI61" i="1"/>
  <c r="BK61" i="1"/>
  <c r="BI60" i="1"/>
  <c r="BK60" i="1"/>
  <c r="BI59" i="1"/>
  <c r="BK59" i="1"/>
  <c r="BI58" i="1"/>
  <c r="BK58" i="1"/>
  <c r="BI57" i="1"/>
  <c r="BK57" i="1"/>
  <c r="BI66" i="1"/>
  <c r="BK66" i="1"/>
  <c r="BI64" i="1"/>
  <c r="BK64" i="1"/>
  <c r="BI56" i="1"/>
  <c r="BK56" i="1"/>
  <c r="BI55" i="1"/>
  <c r="BK55" i="1"/>
  <c r="BI5" i="1"/>
  <c r="BK5" i="1"/>
  <c r="BI8" i="1"/>
  <c r="BK8" i="1"/>
  <c r="BI67" i="1"/>
  <c r="BK67" i="1"/>
  <c r="BI54" i="1"/>
  <c r="BK54" i="1"/>
  <c r="BI53" i="1"/>
  <c r="BK53" i="1"/>
  <c r="BI52" i="1"/>
  <c r="BK52" i="1"/>
  <c r="BI51" i="1"/>
  <c r="BK51" i="1"/>
  <c r="BI50" i="1"/>
  <c r="BK50" i="1"/>
  <c r="BI49" i="1"/>
  <c r="BK49" i="1"/>
  <c r="BI48" i="1"/>
  <c r="BK48" i="1"/>
  <c r="BI47" i="1"/>
  <c r="BK47" i="1"/>
  <c r="BI46" i="1"/>
  <c r="BK46" i="1"/>
  <c r="BI45" i="1"/>
  <c r="BK45" i="1"/>
  <c r="BI44" i="1"/>
  <c r="BK44" i="1"/>
  <c r="BI43" i="1"/>
  <c r="BK43" i="1"/>
  <c r="BI42" i="1"/>
  <c r="BK42" i="1"/>
  <c r="BI41" i="1"/>
  <c r="BK41" i="1"/>
  <c r="BI40" i="1"/>
  <c r="BK40" i="1"/>
  <c r="BI39" i="1"/>
  <c r="BK39" i="1"/>
  <c r="BI38" i="1"/>
  <c r="BK38" i="1"/>
  <c r="BI37" i="1"/>
  <c r="BK37" i="1"/>
  <c r="BI36" i="1"/>
  <c r="BK36" i="1"/>
  <c r="BI35" i="1"/>
  <c r="BK35" i="1"/>
  <c r="BI34" i="1"/>
  <c r="BK34" i="1"/>
  <c r="BI33" i="1"/>
  <c r="BK33" i="1"/>
  <c r="BI32" i="1"/>
  <c r="BK32" i="1"/>
  <c r="BI31" i="1"/>
  <c r="BK31" i="1"/>
  <c r="BI30" i="1"/>
  <c r="BK30" i="1"/>
  <c r="BI29" i="1"/>
  <c r="BK29" i="1"/>
  <c r="BI28" i="1"/>
  <c r="BK28" i="1"/>
  <c r="BI27" i="1"/>
  <c r="BK27" i="1"/>
  <c r="BI26" i="1"/>
  <c r="BK26" i="1"/>
  <c r="BI25" i="1"/>
  <c r="BK25" i="1"/>
  <c r="BI24" i="1"/>
  <c r="BK24" i="1"/>
  <c r="BI23" i="1"/>
  <c r="BK23" i="1"/>
  <c r="BI22" i="1"/>
  <c r="BK22" i="1"/>
  <c r="BI21" i="1"/>
  <c r="BK21" i="1"/>
  <c r="BI20" i="1"/>
  <c r="BK20" i="1"/>
  <c r="AH19" i="1"/>
  <c r="AH18" i="1"/>
  <c r="AH17" i="1"/>
  <c r="AH16" i="1"/>
  <c r="AH15" i="1"/>
  <c r="AH14" i="1"/>
  <c r="AH13" i="1"/>
  <c r="AH12" i="1"/>
  <c r="AH11" i="1"/>
  <c r="AH7" i="1"/>
  <c r="AH10" i="1"/>
  <c r="AH6" i="1"/>
  <c r="AH9" i="1"/>
  <c r="AH8" i="1"/>
  <c r="Y4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Y9" i="1"/>
  <c r="Y6" i="1"/>
  <c r="Y8" i="1"/>
  <c r="Y5" i="1"/>
  <c r="Y70" i="1"/>
  <c r="Y69" i="1"/>
  <c r="Y68" i="1"/>
  <c r="Y63" i="1"/>
  <c r="Y62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67" i="1"/>
  <c r="Y58" i="1"/>
  <c r="Y61" i="1"/>
  <c r="Y60" i="1"/>
  <c r="Y59" i="1"/>
  <c r="Y57" i="1"/>
  <c r="Y19" i="1"/>
  <c r="Y18" i="1"/>
  <c r="Y17" i="1"/>
  <c r="Y16" i="1"/>
  <c r="Y15" i="1"/>
  <c r="Y14" i="1"/>
  <c r="Y13" i="1"/>
  <c r="Y12" i="1"/>
  <c r="Y11" i="1"/>
  <c r="Y10" i="1"/>
  <c r="Y7" i="1"/>
  <c r="Y71" i="1"/>
  <c r="Y66" i="1"/>
  <c r="Y65" i="1"/>
  <c r="Y64" i="1"/>
  <c r="Y56" i="1"/>
  <c r="Y55" i="1"/>
  <c r="S9" i="1"/>
  <c r="S68" i="1"/>
  <c r="S65" i="1"/>
  <c r="S64" i="1"/>
  <c r="S59" i="1"/>
  <c r="S58" i="1"/>
  <c r="S57" i="1"/>
  <c r="S52" i="1"/>
  <c r="S51" i="1"/>
  <c r="S41" i="1"/>
  <c r="S28" i="1"/>
  <c r="S27" i="1"/>
  <c r="S26" i="1"/>
  <c r="S25" i="1"/>
  <c r="S24" i="1"/>
  <c r="S23" i="1"/>
  <c r="S22" i="1"/>
  <c r="S21" i="1"/>
  <c r="S20" i="1"/>
  <c r="S7" i="1"/>
  <c r="S71" i="1"/>
  <c r="S56" i="1"/>
  <c r="S55" i="1"/>
  <c r="S50" i="1"/>
  <c r="S40" i="1"/>
  <c r="S39" i="1"/>
  <c r="S38" i="1"/>
  <c r="S37" i="1"/>
  <c r="S19" i="1"/>
  <c r="S18" i="1"/>
  <c r="S17" i="1"/>
  <c r="S16" i="1"/>
  <c r="S15" i="1"/>
  <c r="S14" i="1"/>
  <c r="S13" i="1"/>
  <c r="S12" i="1"/>
  <c r="S11" i="1"/>
  <c r="S4" i="1"/>
  <c r="S8" i="1"/>
  <c r="S6" i="1"/>
  <c r="S63" i="1"/>
  <c r="S62" i="1"/>
  <c r="S49" i="1"/>
  <c r="S36" i="1"/>
  <c r="S35" i="1"/>
  <c r="S34" i="1"/>
  <c r="S33" i="1"/>
  <c r="S32" i="1"/>
  <c r="S31" i="1"/>
  <c r="S30" i="1"/>
  <c r="S29" i="1"/>
  <c r="S10" i="1"/>
  <c r="S5" i="1"/>
  <c r="S70" i="1"/>
  <c r="S69" i="1"/>
  <c r="S67" i="1"/>
  <c r="S66" i="1"/>
  <c r="S61" i="1"/>
  <c r="S60" i="1"/>
  <c r="S54" i="1"/>
  <c r="S53" i="1"/>
  <c r="S48" i="1"/>
  <c r="S47" i="1"/>
  <c r="S46" i="1"/>
  <c r="S45" i="1"/>
  <c r="S44" i="1"/>
  <c r="S43" i="1"/>
  <c r="S42" i="1"/>
  <c r="BQ66" i="1"/>
  <c r="BS66" i="1" s="1"/>
  <c r="BU66" i="1" s="1"/>
  <c r="GM66" i="1" s="1"/>
  <c r="GO66" i="1" s="1"/>
  <c r="BQ58" i="1"/>
  <c r="BS58" i="1" s="1"/>
  <c r="BU58" i="1" s="1"/>
  <c r="GM58" i="1" s="1"/>
  <c r="GO58" i="1" s="1"/>
  <c r="BQ36" i="1"/>
  <c r="BS36" i="1" s="1"/>
  <c r="BU36" i="1" s="1"/>
  <c r="GM36" i="1" s="1"/>
  <c r="GO36" i="1" s="1"/>
  <c r="BQ10" i="1"/>
  <c r="BS10" i="1" s="1"/>
  <c r="BU10" i="1" s="1"/>
  <c r="GM10" i="1" s="1"/>
  <c r="GO10" i="1" s="1"/>
  <c r="BQ8" i="1"/>
  <c r="BS8" i="1" s="1"/>
  <c r="BU8" i="1" s="1"/>
  <c r="GM8" i="1" s="1"/>
  <c r="GO8" i="1" s="1"/>
  <c r="BQ6" i="1"/>
  <c r="BS6" i="1" s="1"/>
  <c r="BU6" i="1" s="1"/>
  <c r="GM6" i="1" s="1"/>
  <c r="GO6" i="1" s="1"/>
  <c r="BQ72" i="1"/>
  <c r="BS72" i="1" s="1"/>
  <c r="BU72" i="1" s="1"/>
  <c r="GM72" i="1" s="1"/>
  <c r="GO72" i="1" s="1"/>
  <c r="BQ71" i="1"/>
  <c r="BS71" i="1" s="1"/>
  <c r="BU71" i="1" s="1"/>
  <c r="GM71" i="1" s="1"/>
  <c r="BQ65" i="1"/>
  <c r="BS65" i="1" s="1"/>
  <c r="BU65" i="1" s="1"/>
  <c r="GM65" i="1" s="1"/>
  <c r="GO65" i="1" s="1"/>
  <c r="BQ63" i="1"/>
  <c r="BS63" i="1" s="1"/>
  <c r="BU63" i="1" s="1"/>
  <c r="GM63" i="1" s="1"/>
  <c r="GO63" i="1" s="1"/>
  <c r="BQ62" i="1"/>
  <c r="BS62" i="1" s="1"/>
  <c r="BU62" i="1" s="1"/>
  <c r="GM62" i="1" s="1"/>
  <c r="GO62" i="1" s="1"/>
  <c r="BQ56" i="1"/>
  <c r="BS56" i="1" s="1"/>
  <c r="BU56" i="1" s="1"/>
  <c r="GM56" i="1" s="1"/>
  <c r="GO56" i="1" s="1"/>
  <c r="BQ55" i="1"/>
  <c r="BS55" i="1" s="1"/>
  <c r="BU55" i="1" s="1"/>
  <c r="GM55" i="1" s="1"/>
  <c r="GO55" i="1" s="1"/>
  <c r="BQ52" i="1"/>
  <c r="BS52" i="1" s="1"/>
  <c r="BU52" i="1" s="1"/>
  <c r="GM52" i="1" s="1"/>
  <c r="GO52" i="1" s="1"/>
  <c r="BQ51" i="1"/>
  <c r="BS51" i="1" s="1"/>
  <c r="BU51" i="1" s="1"/>
  <c r="GM51" i="1" s="1"/>
  <c r="GO51" i="1" s="1"/>
  <c r="BQ48" i="1"/>
  <c r="BS48" i="1" s="1"/>
  <c r="BU48" i="1" s="1"/>
  <c r="GM48" i="1" s="1"/>
  <c r="GO48" i="1" s="1"/>
  <c r="BQ47" i="1"/>
  <c r="BS47" i="1" s="1"/>
  <c r="BU47" i="1" s="1"/>
  <c r="GM47" i="1" s="1"/>
  <c r="GO47" i="1" s="1"/>
  <c r="BQ46" i="1"/>
  <c r="BS46" i="1" s="1"/>
  <c r="BU46" i="1" s="1"/>
  <c r="GM46" i="1" s="1"/>
  <c r="GO46" i="1" s="1"/>
  <c r="BQ45" i="1"/>
  <c r="BS45" i="1" s="1"/>
  <c r="BU45" i="1" s="1"/>
  <c r="GM45" i="1" s="1"/>
  <c r="GO45" i="1" s="1"/>
  <c r="BQ44" i="1"/>
  <c r="BS44" i="1" s="1"/>
  <c r="BU44" i="1" s="1"/>
  <c r="GM44" i="1" s="1"/>
  <c r="GO44" i="1" s="1"/>
  <c r="BQ43" i="1"/>
  <c r="BS43" i="1" s="1"/>
  <c r="BU43" i="1" s="1"/>
  <c r="GM43" i="1" s="1"/>
  <c r="GO43" i="1" s="1"/>
  <c r="BQ42" i="1"/>
  <c r="BS42" i="1" s="1"/>
  <c r="BU42" i="1" s="1"/>
  <c r="GM42" i="1" s="1"/>
  <c r="GO42" i="1" s="1"/>
  <c r="BQ41" i="1"/>
  <c r="BS41" i="1" s="1"/>
  <c r="BU41" i="1" s="1"/>
  <c r="GM41" i="1" s="1"/>
  <c r="GO41" i="1" s="1"/>
  <c r="BQ34" i="1"/>
  <c r="BS34" i="1" s="1"/>
  <c r="BU34" i="1" s="1"/>
  <c r="GM34" i="1" s="1"/>
  <c r="GO34" i="1" s="1"/>
  <c r="BQ33" i="1"/>
  <c r="BS33" i="1" s="1"/>
  <c r="BU33" i="1" s="1"/>
  <c r="GM33" i="1" s="1"/>
  <c r="GO33" i="1" s="1"/>
  <c r="BQ32" i="1"/>
  <c r="BS32" i="1" s="1"/>
  <c r="BU32" i="1" s="1"/>
  <c r="GM32" i="1" s="1"/>
  <c r="GO32" i="1" s="1"/>
  <c r="BQ31" i="1"/>
  <c r="BS31" i="1" s="1"/>
  <c r="BU31" i="1" s="1"/>
  <c r="GM31" i="1" s="1"/>
  <c r="GO31" i="1" s="1"/>
  <c r="BQ30" i="1"/>
  <c r="BS30" i="1" s="1"/>
  <c r="BU30" i="1" s="1"/>
  <c r="GM30" i="1" s="1"/>
  <c r="GO30" i="1" s="1"/>
  <c r="BQ29" i="1"/>
  <c r="BS29" i="1" s="1"/>
  <c r="BU29" i="1" s="1"/>
  <c r="GM29" i="1" s="1"/>
  <c r="GO29" i="1" s="1"/>
  <c r="BQ19" i="1"/>
  <c r="BS19" i="1" s="1"/>
  <c r="BU19" i="1" s="1"/>
  <c r="GM19" i="1" s="1"/>
  <c r="GO19" i="1" s="1"/>
  <c r="BQ18" i="1"/>
  <c r="BS18" i="1" s="1"/>
  <c r="BU18" i="1" s="1"/>
  <c r="GM18" i="1" s="1"/>
  <c r="GO18" i="1" s="1"/>
  <c r="BQ17" i="1"/>
  <c r="BS17" i="1" s="1"/>
  <c r="BU17" i="1" s="1"/>
  <c r="GM17" i="1" s="1"/>
  <c r="GO17" i="1" s="1"/>
  <c r="BQ16" i="1"/>
  <c r="BS16" i="1" s="1"/>
  <c r="BU16" i="1" s="1"/>
  <c r="GM16" i="1" s="1"/>
  <c r="GO16" i="1" s="1"/>
  <c r="BQ15" i="1"/>
  <c r="BS15" i="1" s="1"/>
  <c r="BU15" i="1" s="1"/>
  <c r="GM15" i="1" s="1"/>
  <c r="GO15" i="1" s="1"/>
  <c r="BQ4" i="1"/>
  <c r="BS4" i="1" s="1"/>
  <c r="BU4" i="1" s="1"/>
  <c r="GM4" i="1" s="1"/>
  <c r="GO4" i="1" s="1"/>
  <c r="BQ73" i="1"/>
  <c r="BS73" i="1" s="1"/>
  <c r="BU73" i="1" s="1"/>
  <c r="GM73" i="1" s="1"/>
  <c r="GO73" i="1" s="1"/>
  <c r="BQ59" i="1"/>
  <c r="BS59" i="1" s="1"/>
  <c r="BU59" i="1" s="1"/>
  <c r="GM59" i="1" s="1"/>
  <c r="GO59" i="1" s="1"/>
  <c r="BQ57" i="1"/>
  <c r="BS57" i="1" s="1"/>
  <c r="BU57" i="1" s="1"/>
  <c r="GM57" i="1" s="1"/>
  <c r="GO57" i="1" s="1"/>
  <c r="BQ35" i="1"/>
  <c r="BS35" i="1" s="1"/>
  <c r="BU35" i="1" s="1"/>
  <c r="GM35" i="1" s="1"/>
  <c r="GO35" i="1" s="1"/>
  <c r="BQ64" i="1"/>
  <c r="BS64" i="1" s="1"/>
  <c r="BU64" i="1" s="1"/>
  <c r="GM64" i="1" s="1"/>
  <c r="GO64" i="1" s="1"/>
  <c r="BQ61" i="1"/>
  <c r="BS61" i="1" s="1"/>
  <c r="BU61" i="1" s="1"/>
  <c r="GM61" i="1" s="1"/>
  <c r="GO61" i="1" s="1"/>
  <c r="BQ60" i="1"/>
  <c r="BS60" i="1" s="1"/>
  <c r="BU60" i="1" s="1"/>
  <c r="GM60" i="1" s="1"/>
  <c r="GO60" i="1" s="1"/>
  <c r="BQ50" i="1"/>
  <c r="BS50" i="1" s="1"/>
  <c r="BU50" i="1" s="1"/>
  <c r="GM50" i="1" s="1"/>
  <c r="GO50" i="1" s="1"/>
  <c r="BQ49" i="1"/>
  <c r="BS49" i="1" s="1"/>
  <c r="BU49" i="1" s="1"/>
  <c r="GM49" i="1" s="1"/>
  <c r="GO49" i="1" s="1"/>
  <c r="BQ28" i="1"/>
  <c r="BS28" i="1" s="1"/>
  <c r="BU28" i="1" s="1"/>
  <c r="GM28" i="1" s="1"/>
  <c r="GO28" i="1" s="1"/>
  <c r="BQ7" i="1"/>
  <c r="BS7" i="1" s="1"/>
  <c r="BU7" i="1" s="1"/>
  <c r="GM7" i="1" s="1"/>
  <c r="GO7" i="1" s="1"/>
  <c r="BQ54" i="1"/>
  <c r="BS54" i="1" s="1"/>
  <c r="BU54" i="1" s="1"/>
  <c r="GM54" i="1" s="1"/>
  <c r="GO54" i="1" s="1"/>
  <c r="BQ53" i="1"/>
  <c r="BS53" i="1" s="1"/>
  <c r="BU53" i="1" s="1"/>
  <c r="GM53" i="1" s="1"/>
  <c r="GO53" i="1" s="1"/>
  <c r="BQ5" i="1"/>
  <c r="BS5" i="1" s="1"/>
  <c r="BU5" i="1" s="1"/>
  <c r="GM5" i="1" s="1"/>
  <c r="GO5" i="1" s="1"/>
  <c r="BQ9" i="1"/>
  <c r="BS9" i="1" s="1"/>
  <c r="BU9" i="1" s="1"/>
  <c r="GM9" i="1" s="1"/>
  <c r="GO9" i="1" s="1"/>
  <c r="BQ70" i="1"/>
  <c r="BS70" i="1" s="1"/>
  <c r="BU70" i="1" s="1"/>
  <c r="GM70" i="1" s="1"/>
  <c r="GO70" i="1" s="1"/>
  <c r="BQ69" i="1"/>
  <c r="BS69" i="1" s="1"/>
  <c r="BU69" i="1" s="1"/>
  <c r="GM69" i="1" s="1"/>
  <c r="GO69" i="1" s="1"/>
  <c r="BQ68" i="1"/>
  <c r="BS68" i="1" s="1"/>
  <c r="BU68" i="1" s="1"/>
  <c r="GM68" i="1" s="1"/>
  <c r="GO68" i="1" s="1"/>
  <c r="BQ67" i="1"/>
  <c r="BS67" i="1" s="1"/>
  <c r="BU67" i="1" s="1"/>
  <c r="GM67" i="1" s="1"/>
  <c r="GO67" i="1" s="1"/>
  <c r="BQ40" i="1"/>
  <c r="BS40" i="1" s="1"/>
  <c r="BU40" i="1" s="1"/>
  <c r="GM40" i="1" s="1"/>
  <c r="GO40" i="1" s="1"/>
  <c r="BQ39" i="1"/>
  <c r="BS39" i="1" s="1"/>
  <c r="BU39" i="1" s="1"/>
  <c r="GM39" i="1" s="1"/>
  <c r="GO39" i="1" s="1"/>
  <c r="BQ38" i="1"/>
  <c r="BS38" i="1" s="1"/>
  <c r="BU38" i="1" s="1"/>
  <c r="GM38" i="1" s="1"/>
  <c r="GO38" i="1" s="1"/>
  <c r="BQ37" i="1"/>
  <c r="BS37" i="1" s="1"/>
  <c r="BU37" i="1" s="1"/>
  <c r="GM37" i="1" s="1"/>
  <c r="GO37" i="1" s="1"/>
  <c r="BQ27" i="1"/>
  <c r="BS27" i="1" s="1"/>
  <c r="BU27" i="1" s="1"/>
  <c r="GM27" i="1" s="1"/>
  <c r="GO27" i="1" s="1"/>
  <c r="BQ26" i="1"/>
  <c r="BS26" i="1" s="1"/>
  <c r="BU26" i="1" s="1"/>
  <c r="GM26" i="1" s="1"/>
  <c r="GO26" i="1" s="1"/>
  <c r="BQ25" i="1"/>
  <c r="BS25" i="1" s="1"/>
  <c r="BU25" i="1" s="1"/>
  <c r="GM25" i="1" s="1"/>
  <c r="GO25" i="1" s="1"/>
  <c r="BQ24" i="1"/>
  <c r="BS24" i="1" s="1"/>
  <c r="BU24" i="1" s="1"/>
  <c r="GM24" i="1" s="1"/>
  <c r="GO24" i="1" s="1"/>
  <c r="BQ23" i="1"/>
  <c r="BS23" i="1" s="1"/>
  <c r="BU23" i="1" s="1"/>
  <c r="GM23" i="1" s="1"/>
  <c r="GO23" i="1" s="1"/>
  <c r="BQ22" i="1"/>
  <c r="BS22" i="1" s="1"/>
  <c r="BU22" i="1" s="1"/>
  <c r="GM22" i="1" s="1"/>
  <c r="GO22" i="1" s="1"/>
  <c r="BQ21" i="1"/>
  <c r="BS21" i="1" s="1"/>
  <c r="BU21" i="1" s="1"/>
  <c r="GM21" i="1" s="1"/>
  <c r="GO21" i="1" s="1"/>
  <c r="BQ20" i="1"/>
  <c r="BS20" i="1" s="1"/>
  <c r="BU20" i="1" s="1"/>
  <c r="GM20" i="1" s="1"/>
  <c r="GO20" i="1" s="1"/>
  <c r="BQ14" i="1"/>
  <c r="BS14" i="1" s="1"/>
  <c r="BU14" i="1" s="1"/>
  <c r="GM14" i="1" s="1"/>
  <c r="GO14" i="1" s="1"/>
  <c r="BQ13" i="1"/>
  <c r="BS13" i="1" s="1"/>
  <c r="BU13" i="1" s="1"/>
  <c r="GM13" i="1" s="1"/>
  <c r="GO13" i="1" s="1"/>
  <c r="BQ12" i="1"/>
  <c r="BS12" i="1" s="1"/>
  <c r="BU12" i="1" s="1"/>
  <c r="GM12" i="1" s="1"/>
  <c r="BQ11" i="1"/>
  <c r="BS11" i="1" s="1"/>
  <c r="BU11" i="1" s="1"/>
  <c r="GM11" i="1" s="1"/>
  <c r="GO11" i="1" s="1"/>
  <c r="AX39" i="1"/>
  <c r="AZ39" i="1" s="1"/>
  <c r="BB39" i="1" s="1"/>
  <c r="GJ39" i="1" s="1"/>
  <c r="GL39" i="1" s="1"/>
  <c r="AX33" i="1"/>
  <c r="AZ33" i="1" s="1"/>
  <c r="BB33" i="1" s="1"/>
  <c r="GJ33" i="1" s="1"/>
  <c r="GL33" i="1" s="1"/>
  <c r="CO23" i="1"/>
  <c r="CQ23" i="1" s="1"/>
  <c r="CS23" i="1" s="1"/>
  <c r="GP23" i="1" s="1"/>
  <c r="AX23" i="1"/>
  <c r="AZ23" i="1" s="1"/>
  <c r="BB23" i="1" s="1"/>
  <c r="GJ23" i="1" s="1"/>
  <c r="GL23" i="1" s="1"/>
  <c r="BY22" i="1"/>
  <c r="CA22" i="1" s="1"/>
  <c r="AX22" i="1"/>
  <c r="AZ22" i="1" s="1"/>
  <c r="BB22" i="1" s="1"/>
  <c r="GJ22" i="1" s="1"/>
  <c r="GL22" i="1" s="1"/>
  <c r="AX21" i="1"/>
  <c r="AZ21" i="1" s="1"/>
  <c r="BB21" i="1" s="1"/>
  <c r="GJ21" i="1" s="1"/>
  <c r="GL21" i="1" s="1"/>
  <c r="BY17" i="1"/>
  <c r="CA17" i="1" s="1"/>
  <c r="BY16" i="1"/>
  <c r="CA16" i="1" s="1"/>
  <c r="CO14" i="1"/>
  <c r="CQ14" i="1" s="1"/>
  <c r="CS14" i="1" s="1"/>
  <c r="GP14" i="1" s="1"/>
  <c r="CO12" i="1"/>
  <c r="CQ12" i="1" s="1"/>
  <c r="CS12" i="1" s="1"/>
  <c r="GP12" i="1" s="1"/>
  <c r="CO11" i="1"/>
  <c r="CQ11" i="1" s="1"/>
  <c r="CS11" i="1" s="1"/>
  <c r="GP11" i="1" s="1"/>
  <c r="AX9" i="1"/>
  <c r="AZ9" i="1" s="1"/>
  <c r="BB9" i="1" s="1"/>
  <c r="GJ9" i="1" s="1"/>
  <c r="GL9" i="1" s="1"/>
  <c r="AX8" i="1"/>
  <c r="AZ8" i="1" s="1"/>
  <c r="BB8" i="1" s="1"/>
  <c r="GJ8" i="1" s="1"/>
  <c r="GL8" i="1" s="1"/>
  <c r="CO4" i="1"/>
  <c r="CQ4" i="1" s="1"/>
  <c r="CS4" i="1" s="1"/>
  <c r="GP4" i="1" s="1"/>
  <c r="BY10" i="1"/>
  <c r="CA10" i="1" s="1"/>
  <c r="CO10" i="1"/>
  <c r="CQ10" i="1" s="1"/>
  <c r="CS10" i="1" s="1"/>
  <c r="GP10" i="1" s="1"/>
  <c r="CO9" i="1"/>
  <c r="CQ9" i="1" s="1"/>
  <c r="CS9" i="1" s="1"/>
  <c r="GP9" i="1" s="1"/>
  <c r="CO5" i="1"/>
  <c r="CQ5" i="1" s="1"/>
  <c r="CS5" i="1" s="1"/>
  <c r="GP5" i="1" s="1"/>
  <c r="CO73" i="1"/>
  <c r="CQ73" i="1" s="1"/>
  <c r="CS73" i="1" s="1"/>
  <c r="GP73" i="1" s="1"/>
  <c r="BA73" i="1"/>
  <c r="CO71" i="1"/>
  <c r="CQ71" i="1" s="1"/>
  <c r="CS71" i="1" s="1"/>
  <c r="GP71" i="1" s="1"/>
  <c r="AX65" i="1"/>
  <c r="AZ65" i="1" s="1"/>
  <c r="BB65" i="1" s="1"/>
  <c r="GJ65" i="1" s="1"/>
  <c r="GL65" i="1" s="1"/>
  <c r="CO60" i="1"/>
  <c r="CQ60" i="1" s="1"/>
  <c r="CS60" i="1" s="1"/>
  <c r="GP60" i="1" s="1"/>
  <c r="AX60" i="1"/>
  <c r="AZ60" i="1" s="1"/>
  <c r="BB60" i="1" s="1"/>
  <c r="GJ60" i="1" s="1"/>
  <c r="GL60" i="1" s="1"/>
  <c r="CO59" i="1"/>
  <c r="CQ59" i="1" s="1"/>
  <c r="CS59" i="1" s="1"/>
  <c r="GP59" i="1" s="1"/>
  <c r="BY59" i="1"/>
  <c r="CA59" i="1" s="1"/>
  <c r="BY55" i="1"/>
  <c r="CA55" i="1" s="1"/>
  <c r="AX55" i="1"/>
  <c r="AZ55" i="1" s="1"/>
  <c r="BB55" i="1" s="1"/>
  <c r="GJ55" i="1" s="1"/>
  <c r="GL55" i="1" s="1"/>
  <c r="BY54" i="1"/>
  <c r="CA54" i="1" s="1"/>
  <c r="AX52" i="1"/>
  <c r="AZ52" i="1" s="1"/>
  <c r="BB52" i="1" s="1"/>
  <c r="GJ52" i="1" s="1"/>
  <c r="GL52" i="1" s="1"/>
  <c r="CO49" i="1"/>
  <c r="CQ49" i="1" s="1"/>
  <c r="CS49" i="1" s="1"/>
  <c r="GP49" i="1" s="1"/>
  <c r="AX49" i="1"/>
  <c r="AZ49" i="1" s="1"/>
  <c r="BB49" i="1" s="1"/>
  <c r="GJ49" i="1" s="1"/>
  <c r="GL49" i="1" s="1"/>
  <c r="CO48" i="1"/>
  <c r="CQ48" i="1" s="1"/>
  <c r="CS48" i="1" s="1"/>
  <c r="GP48" i="1" s="1"/>
  <c r="AX48" i="1"/>
  <c r="AZ48" i="1" s="1"/>
  <c r="BB48" i="1" s="1"/>
  <c r="GJ48" i="1" s="1"/>
  <c r="GL48" i="1" s="1"/>
  <c r="BY47" i="1"/>
  <c r="CA47" i="1" s="1"/>
  <c r="CO46" i="1"/>
  <c r="CQ46" i="1" s="1"/>
  <c r="CS46" i="1" s="1"/>
  <c r="GP46" i="1" s="1"/>
  <c r="BY44" i="1"/>
  <c r="CA44" i="1" s="1"/>
  <c r="AX44" i="1"/>
  <c r="AZ44" i="1" s="1"/>
  <c r="BB44" i="1" s="1"/>
  <c r="GJ44" i="1" s="1"/>
  <c r="GL44" i="1" s="1"/>
  <c r="BY43" i="1"/>
  <c r="CA43" i="1" s="1"/>
  <c r="BY42" i="1"/>
  <c r="CA42" i="1" s="1"/>
  <c r="AX42" i="1"/>
  <c r="AZ42" i="1" s="1"/>
  <c r="BB42" i="1" s="1"/>
  <c r="GJ42" i="1" s="1"/>
  <c r="GL42" i="1" s="1"/>
  <c r="CO39" i="1"/>
  <c r="CQ39" i="1" s="1"/>
  <c r="CS39" i="1" s="1"/>
  <c r="GP39" i="1" s="1"/>
  <c r="BY39" i="1"/>
  <c r="CA39" i="1" s="1"/>
  <c r="CO38" i="1"/>
  <c r="CQ38" i="1" s="1"/>
  <c r="CS38" i="1" s="1"/>
  <c r="GP38" i="1" s="1"/>
  <c r="BY38" i="1"/>
  <c r="CA38" i="1" s="1"/>
  <c r="AX38" i="1"/>
  <c r="AZ38" i="1" s="1"/>
  <c r="BB38" i="1" s="1"/>
  <c r="GJ38" i="1" s="1"/>
  <c r="GL38" i="1" s="1"/>
  <c r="CO35" i="1"/>
  <c r="CQ35" i="1" s="1"/>
  <c r="CS35" i="1" s="1"/>
  <c r="GP35" i="1" s="1"/>
  <c r="BY35" i="1"/>
  <c r="CA35" i="1" s="1"/>
  <c r="CO33" i="1"/>
  <c r="CQ33" i="1" s="1"/>
  <c r="CS33" i="1" s="1"/>
  <c r="GP33" i="1" s="1"/>
  <c r="BY32" i="1"/>
  <c r="CA32" i="1" s="1"/>
  <c r="AX32" i="1"/>
  <c r="AZ32" i="1" s="1"/>
  <c r="BB32" i="1" s="1"/>
  <c r="GJ32" i="1" s="1"/>
  <c r="GL32" i="1" s="1"/>
  <c r="CO29" i="1"/>
  <c r="CQ29" i="1" s="1"/>
  <c r="CS29" i="1" s="1"/>
  <c r="GP29" i="1" s="1"/>
  <c r="BY29" i="1"/>
  <c r="CA29" i="1" s="1"/>
  <c r="AX29" i="1"/>
  <c r="AZ29" i="1" s="1"/>
  <c r="BB29" i="1" s="1"/>
  <c r="GJ29" i="1" s="1"/>
  <c r="GL29" i="1" s="1"/>
  <c r="CO22" i="1"/>
  <c r="CQ22" i="1" s="1"/>
  <c r="CS22" i="1" s="1"/>
  <c r="GP22" i="1" s="1"/>
  <c r="CO21" i="1"/>
  <c r="CQ21" i="1" s="1"/>
  <c r="CS21" i="1" s="1"/>
  <c r="GP21" i="1" s="1"/>
  <c r="CO20" i="1"/>
  <c r="CQ20" i="1" s="1"/>
  <c r="CS20" i="1" s="1"/>
  <c r="GP20" i="1" s="1"/>
  <c r="CO17" i="1"/>
  <c r="CQ17" i="1" s="1"/>
  <c r="CS17" i="1" s="1"/>
  <c r="GP17" i="1" s="1"/>
  <c r="CO16" i="1"/>
  <c r="CQ16" i="1" s="1"/>
  <c r="CS16" i="1" s="1"/>
  <c r="GP16" i="1" s="1"/>
  <c r="CO15" i="1"/>
  <c r="CQ15" i="1" s="1"/>
  <c r="CS15" i="1" s="1"/>
  <c r="GP15" i="1" s="1"/>
  <c r="AX15" i="1"/>
  <c r="AZ15" i="1" s="1"/>
  <c r="BB15" i="1" s="1"/>
  <c r="GJ15" i="1" s="1"/>
  <c r="GL15" i="1" s="1"/>
  <c r="CB14" i="1"/>
  <c r="AX5" i="1"/>
  <c r="AZ5" i="1" s="1"/>
  <c r="BB5" i="1" s="1"/>
  <c r="GJ5" i="1" s="1"/>
  <c r="GL5" i="1" s="1"/>
  <c r="BY9" i="1"/>
  <c r="CA9" i="1" s="1"/>
  <c r="BY8" i="1"/>
  <c r="CA8" i="1" s="1"/>
  <c r="CO7" i="1"/>
  <c r="CQ7" i="1" s="1"/>
  <c r="CS7" i="1" s="1"/>
  <c r="GP7" i="1" s="1"/>
  <c r="BY6" i="1"/>
  <c r="CA6" i="1" s="1"/>
  <c r="BY70" i="1"/>
  <c r="CA70" i="1" s="1"/>
  <c r="AX70" i="1"/>
  <c r="AZ70" i="1" s="1"/>
  <c r="BB70" i="1" s="1"/>
  <c r="GJ70" i="1" s="1"/>
  <c r="GL70" i="1" s="1"/>
  <c r="BY69" i="1"/>
  <c r="CA69" i="1" s="1"/>
  <c r="CO68" i="1"/>
  <c r="CQ68" i="1" s="1"/>
  <c r="CS68" i="1" s="1"/>
  <c r="GP68" i="1" s="1"/>
  <c r="HC68" i="1" s="1"/>
  <c r="BY68" i="1"/>
  <c r="CA68" i="1" s="1"/>
  <c r="AX68" i="1"/>
  <c r="AZ68" i="1" s="1"/>
  <c r="BB68" i="1" s="1"/>
  <c r="GJ68" i="1" s="1"/>
  <c r="GL68" i="1" s="1"/>
  <c r="CO63" i="1"/>
  <c r="CQ63" i="1" s="1"/>
  <c r="CS63" i="1" s="1"/>
  <c r="GP63" i="1" s="1"/>
  <c r="CB63" i="1"/>
  <c r="AX63" i="1"/>
  <c r="AZ63" i="1" s="1"/>
  <c r="BB63" i="1" s="1"/>
  <c r="GJ63" i="1" s="1"/>
  <c r="GL63" i="1" s="1"/>
  <c r="CR62" i="1"/>
  <c r="BY62" i="1"/>
  <c r="CA62" i="1" s="1"/>
  <c r="AX59" i="1"/>
  <c r="AZ59" i="1" s="1"/>
  <c r="BB59" i="1" s="1"/>
  <c r="GJ59" i="1" s="1"/>
  <c r="GL59" i="1" s="1"/>
  <c r="BY57" i="1"/>
  <c r="CA57" i="1" s="1"/>
  <c r="AX57" i="1"/>
  <c r="AZ57" i="1" s="1"/>
  <c r="BB57" i="1" s="1"/>
  <c r="GJ57" i="1" s="1"/>
  <c r="GL57" i="1" s="1"/>
  <c r="CO56" i="1"/>
  <c r="CQ56" i="1" s="1"/>
  <c r="CS56" i="1" s="1"/>
  <c r="GP56" i="1" s="1"/>
  <c r="BY56" i="1"/>
  <c r="CA56" i="1" s="1"/>
  <c r="CO55" i="1"/>
  <c r="CQ55" i="1" s="1"/>
  <c r="CS55" i="1" s="1"/>
  <c r="GP55" i="1" s="1"/>
  <c r="CO54" i="1"/>
  <c r="CQ54" i="1" s="1"/>
  <c r="CS54" i="1" s="1"/>
  <c r="GP54" i="1" s="1"/>
  <c r="AX54" i="1"/>
  <c r="AZ54" i="1" s="1"/>
  <c r="BB54" i="1" s="1"/>
  <c r="GJ54" i="1" s="1"/>
  <c r="GL54" i="1" s="1"/>
  <c r="BY51" i="1"/>
  <c r="CA51" i="1" s="1"/>
  <c r="BY50" i="1"/>
  <c r="CA50" i="1" s="1"/>
  <c r="AX50" i="1"/>
  <c r="AZ50" i="1" s="1"/>
  <c r="BB50" i="1" s="1"/>
  <c r="GJ50" i="1" s="1"/>
  <c r="GL50" i="1" s="1"/>
  <c r="CO47" i="1"/>
  <c r="CQ47" i="1" s="1"/>
  <c r="CS47" i="1" s="1"/>
  <c r="GP47" i="1" s="1"/>
  <c r="AX47" i="1"/>
  <c r="AZ47" i="1" s="1"/>
  <c r="BB47" i="1" s="1"/>
  <c r="GJ47" i="1" s="1"/>
  <c r="GL47" i="1" s="1"/>
  <c r="CO44" i="1"/>
  <c r="CQ44" i="1" s="1"/>
  <c r="CS44" i="1" s="1"/>
  <c r="GP44" i="1" s="1"/>
  <c r="CO43" i="1"/>
  <c r="CQ43" i="1" s="1"/>
  <c r="CS43" i="1" s="1"/>
  <c r="GP43" i="1" s="1"/>
  <c r="CO42" i="1"/>
  <c r="CQ42" i="1" s="1"/>
  <c r="CS42" i="1" s="1"/>
  <c r="GP42" i="1" s="1"/>
  <c r="CO40" i="1"/>
  <c r="CQ40" i="1" s="1"/>
  <c r="CS40" i="1" s="1"/>
  <c r="GP40" i="1" s="1"/>
  <c r="BY40" i="1"/>
  <c r="CA40" i="1" s="1"/>
  <c r="BY37" i="1"/>
  <c r="CA37" i="1" s="1"/>
  <c r="AX37" i="1"/>
  <c r="AZ37" i="1" s="1"/>
  <c r="BB37" i="1" s="1"/>
  <c r="GJ37" i="1" s="1"/>
  <c r="GL37" i="1" s="1"/>
  <c r="BY36" i="1"/>
  <c r="CA36" i="1" s="1"/>
  <c r="AX36" i="1"/>
  <c r="AZ36" i="1" s="1"/>
  <c r="BB36" i="1" s="1"/>
  <c r="GJ36" i="1" s="1"/>
  <c r="GL36" i="1" s="1"/>
  <c r="CO32" i="1"/>
  <c r="CQ32" i="1" s="1"/>
  <c r="CS32" i="1" s="1"/>
  <c r="GP32" i="1" s="1"/>
  <c r="BY31" i="1"/>
  <c r="CA31" i="1" s="1"/>
  <c r="AX31" i="1"/>
  <c r="AZ31" i="1" s="1"/>
  <c r="BB31" i="1" s="1"/>
  <c r="GJ31" i="1" s="1"/>
  <c r="GL31" i="1" s="1"/>
  <c r="BY30" i="1"/>
  <c r="CA30" i="1" s="1"/>
  <c r="AX30" i="1"/>
  <c r="AZ30" i="1" s="1"/>
  <c r="BB30" i="1" s="1"/>
  <c r="GJ30" i="1" s="1"/>
  <c r="GL30" i="1" s="1"/>
  <c r="BY28" i="1"/>
  <c r="CA28" i="1" s="1"/>
  <c r="AX28" i="1"/>
  <c r="AZ28" i="1" s="1"/>
  <c r="BB28" i="1" s="1"/>
  <c r="GJ28" i="1" s="1"/>
  <c r="GL28" i="1" s="1"/>
  <c r="BY26" i="1"/>
  <c r="CA26" i="1" s="1"/>
  <c r="AX26" i="1"/>
  <c r="AZ26" i="1" s="1"/>
  <c r="BB26" i="1" s="1"/>
  <c r="GJ26" i="1" s="1"/>
  <c r="GL26" i="1" s="1"/>
  <c r="BY25" i="1"/>
  <c r="CA25" i="1" s="1"/>
  <c r="AX25" i="1"/>
  <c r="AZ25" i="1" s="1"/>
  <c r="BB25" i="1" s="1"/>
  <c r="GJ25" i="1" s="1"/>
  <c r="GL25" i="1" s="1"/>
  <c r="BY19" i="1"/>
  <c r="CA19" i="1" s="1"/>
  <c r="AX19" i="1"/>
  <c r="AZ19" i="1" s="1"/>
  <c r="BB19" i="1" s="1"/>
  <c r="GJ19" i="1" s="1"/>
  <c r="GL19" i="1" s="1"/>
  <c r="BY18" i="1"/>
  <c r="CA18" i="1" s="1"/>
  <c r="AX18" i="1"/>
  <c r="AZ18" i="1" s="1"/>
  <c r="BB18" i="1" s="1"/>
  <c r="GJ18" i="1" s="1"/>
  <c r="GL18" i="1" s="1"/>
  <c r="AX14" i="1"/>
  <c r="AZ14" i="1" s="1"/>
  <c r="BB14" i="1" s="1"/>
  <c r="GJ14" i="1" s="1"/>
  <c r="GL14" i="1" s="1"/>
  <c r="AX7" i="1"/>
  <c r="AZ7" i="1" s="1"/>
  <c r="BB7" i="1" s="1"/>
  <c r="GJ7" i="1" s="1"/>
  <c r="GL7" i="1" s="1"/>
  <c r="AX6" i="1"/>
  <c r="AZ6" i="1" s="1"/>
  <c r="BB6" i="1" s="1"/>
  <c r="GJ6" i="1" s="1"/>
  <c r="GL6" i="1" s="1"/>
  <c r="CO6" i="1"/>
  <c r="CQ6" i="1" s="1"/>
  <c r="CS6" i="1" s="1"/>
  <c r="GP6" i="1" s="1"/>
  <c r="BY5" i="1"/>
  <c r="CA5" i="1" s="1"/>
  <c r="BY72" i="1"/>
  <c r="CA72" i="1" s="1"/>
  <c r="CB72" i="1" s="1"/>
  <c r="AX72" i="1"/>
  <c r="AZ72" i="1" s="1"/>
  <c r="BB72" i="1" s="1"/>
  <c r="CO70" i="1"/>
  <c r="CQ70" i="1" s="1"/>
  <c r="CS70" i="1" s="1"/>
  <c r="GP70" i="1" s="1"/>
  <c r="CO69" i="1"/>
  <c r="CQ69" i="1" s="1"/>
  <c r="CS69" i="1" s="1"/>
  <c r="GP69" i="1" s="1"/>
  <c r="CB67" i="1"/>
  <c r="CO66" i="1"/>
  <c r="CQ66" i="1" s="1"/>
  <c r="CS66" i="1" s="1"/>
  <c r="GP66" i="1" s="1"/>
  <c r="BY66" i="1"/>
  <c r="CA66" i="1" s="1"/>
  <c r="AX66" i="1"/>
  <c r="AZ66" i="1" s="1"/>
  <c r="BB66" i="1" s="1"/>
  <c r="GJ66" i="1" s="1"/>
  <c r="GL66" i="1" s="1"/>
  <c r="BY64" i="1"/>
  <c r="CA64" i="1" s="1"/>
  <c r="BY58" i="1"/>
  <c r="CA58" i="1" s="1"/>
  <c r="AX58" i="1"/>
  <c r="AZ58" i="1" s="1"/>
  <c r="BB58" i="1" s="1"/>
  <c r="GJ58" i="1" s="1"/>
  <c r="GL58" i="1" s="1"/>
  <c r="CO57" i="1"/>
  <c r="CQ57" i="1" s="1"/>
  <c r="CS57" i="1" s="1"/>
  <c r="GP57" i="1" s="1"/>
  <c r="BA56" i="1"/>
  <c r="CO51" i="1"/>
  <c r="CQ51" i="1" s="1"/>
  <c r="CS51" i="1" s="1"/>
  <c r="GP51" i="1" s="1"/>
  <c r="BA51" i="1"/>
  <c r="CO50" i="1"/>
  <c r="CQ50" i="1" s="1"/>
  <c r="CS50" i="1" s="1"/>
  <c r="GP50" i="1" s="1"/>
  <c r="CO45" i="1"/>
  <c r="CQ45" i="1" s="1"/>
  <c r="CS45" i="1" s="1"/>
  <c r="GP45" i="1" s="1"/>
  <c r="CB45" i="1"/>
  <c r="BA43" i="1"/>
  <c r="BY41" i="1"/>
  <c r="CA41" i="1" s="1"/>
  <c r="CO37" i="1"/>
  <c r="CQ37" i="1" s="1"/>
  <c r="CS37" i="1" s="1"/>
  <c r="GP37" i="1" s="1"/>
  <c r="CO36" i="1"/>
  <c r="CQ36" i="1" s="1"/>
  <c r="CS36" i="1" s="1"/>
  <c r="GP36" i="1" s="1"/>
  <c r="BA35" i="1"/>
  <c r="BY34" i="1"/>
  <c r="CA34" i="1" s="1"/>
  <c r="AX34" i="1"/>
  <c r="AZ34" i="1" s="1"/>
  <c r="BB34" i="1" s="1"/>
  <c r="GJ34" i="1" s="1"/>
  <c r="GL34" i="1" s="1"/>
  <c r="CO31" i="1"/>
  <c r="CQ31" i="1" s="1"/>
  <c r="CS31" i="1" s="1"/>
  <c r="GP31" i="1" s="1"/>
  <c r="CO30" i="1"/>
  <c r="CQ30" i="1" s="1"/>
  <c r="CS30" i="1" s="1"/>
  <c r="GP30" i="1" s="1"/>
  <c r="CO28" i="1"/>
  <c r="CQ28" i="1" s="1"/>
  <c r="CS28" i="1" s="1"/>
  <c r="GP28" i="1" s="1"/>
  <c r="BY27" i="1"/>
  <c r="CA27" i="1" s="1"/>
  <c r="CR26" i="1"/>
  <c r="CO25" i="1"/>
  <c r="CQ25" i="1" s="1"/>
  <c r="CS25" i="1" s="1"/>
  <c r="GP25" i="1" s="1"/>
  <c r="CO24" i="1"/>
  <c r="CQ24" i="1" s="1"/>
  <c r="CS24" i="1" s="1"/>
  <c r="GP24" i="1" s="1"/>
  <c r="CB24" i="1"/>
  <c r="AX24" i="1"/>
  <c r="AZ24" i="1" s="1"/>
  <c r="BB24" i="1" s="1"/>
  <c r="GJ24" i="1" s="1"/>
  <c r="GL24" i="1" s="1"/>
  <c r="BY23" i="1"/>
  <c r="CA23" i="1" s="1"/>
  <c r="CO19" i="1"/>
  <c r="CQ19" i="1" s="1"/>
  <c r="CS19" i="1" s="1"/>
  <c r="GP19" i="1" s="1"/>
  <c r="CO18" i="1"/>
  <c r="CQ18" i="1" s="1"/>
  <c r="CS18" i="1" s="1"/>
  <c r="GP18" i="1" s="1"/>
  <c r="BY13" i="1"/>
  <c r="CA13" i="1" s="1"/>
  <c r="AX13" i="1"/>
  <c r="AZ13" i="1" s="1"/>
  <c r="BB13" i="1" s="1"/>
  <c r="GJ13" i="1" s="1"/>
  <c r="GL13" i="1" s="1"/>
  <c r="BY12" i="1"/>
  <c r="CA12" i="1" s="1"/>
  <c r="AX12" i="1"/>
  <c r="AZ12" i="1" s="1"/>
  <c r="BB12" i="1" s="1"/>
  <c r="GJ12" i="1" s="1"/>
  <c r="GL12" i="1" s="1"/>
  <c r="BY11" i="1"/>
  <c r="CA11" i="1" s="1"/>
  <c r="AX11" i="1"/>
  <c r="AZ11" i="1" s="1"/>
  <c r="BB11" i="1" s="1"/>
  <c r="GJ11" i="1" s="1"/>
  <c r="GL11" i="1" s="1"/>
  <c r="AX4" i="1"/>
  <c r="AZ4" i="1" s="1"/>
  <c r="BB4" i="1" s="1"/>
  <c r="GJ4" i="1" s="1"/>
  <c r="GL4" i="1" s="1"/>
  <c r="AX10" i="1"/>
  <c r="AZ10" i="1" s="1"/>
  <c r="BB10" i="1" s="1"/>
  <c r="GJ10" i="1" s="1"/>
  <c r="GL10" i="1" s="1"/>
  <c r="BY4" i="1"/>
  <c r="CA4" i="1" s="1"/>
  <c r="CO8" i="1"/>
  <c r="CQ8" i="1" s="1"/>
  <c r="CS8" i="1" s="1"/>
  <c r="GP8" i="1" s="1"/>
  <c r="CB7" i="1"/>
  <c r="BY73" i="1"/>
  <c r="CA73" i="1" s="1"/>
  <c r="CB73" i="1" s="1"/>
  <c r="CO72" i="1"/>
  <c r="CQ72" i="1" s="1"/>
  <c r="CS72" i="1" s="1"/>
  <c r="GP72" i="1" s="1"/>
  <c r="BY71" i="1"/>
  <c r="CA71" i="1" s="1"/>
  <c r="AX71" i="1"/>
  <c r="AZ71" i="1" s="1"/>
  <c r="BB71" i="1" s="1"/>
  <c r="GJ71" i="1" s="1"/>
  <c r="GL71" i="1" s="1"/>
  <c r="AX69" i="1"/>
  <c r="AZ69" i="1" s="1"/>
  <c r="BB69" i="1" s="1"/>
  <c r="GJ69" i="1" s="1"/>
  <c r="GL69" i="1" s="1"/>
  <c r="AX67" i="1"/>
  <c r="AZ67" i="1" s="1"/>
  <c r="BB67" i="1" s="1"/>
  <c r="GJ67" i="1" s="1"/>
  <c r="GL67" i="1" s="1"/>
  <c r="CR65" i="1"/>
  <c r="BY65" i="1"/>
  <c r="CA65" i="1" s="1"/>
  <c r="CO64" i="1"/>
  <c r="CQ64" i="1" s="1"/>
  <c r="CS64" i="1" s="1"/>
  <c r="GP64" i="1" s="1"/>
  <c r="AX64" i="1"/>
  <c r="AZ64" i="1" s="1"/>
  <c r="BB64" i="1" s="1"/>
  <c r="GJ64" i="1" s="1"/>
  <c r="GL64" i="1" s="1"/>
  <c r="AX62" i="1"/>
  <c r="AZ62" i="1" s="1"/>
  <c r="BB62" i="1" s="1"/>
  <c r="GJ62" i="1" s="1"/>
  <c r="GL62" i="1" s="1"/>
  <c r="CO61" i="1"/>
  <c r="CQ61" i="1" s="1"/>
  <c r="CS61" i="1" s="1"/>
  <c r="GP61" i="1" s="1"/>
  <c r="BY61" i="1"/>
  <c r="CA61" i="1" s="1"/>
  <c r="AX61" i="1"/>
  <c r="AZ61" i="1" s="1"/>
  <c r="BB61" i="1" s="1"/>
  <c r="GJ61" i="1" s="1"/>
  <c r="GL61" i="1" s="1"/>
  <c r="BY60" i="1"/>
  <c r="CA60" i="1" s="1"/>
  <c r="CO58" i="1"/>
  <c r="CQ58" i="1" s="1"/>
  <c r="CS58" i="1" s="1"/>
  <c r="GP58" i="1" s="1"/>
  <c r="CO53" i="1"/>
  <c r="CQ53" i="1" s="1"/>
  <c r="CS53" i="1" s="1"/>
  <c r="GP53" i="1" s="1"/>
  <c r="BY53" i="1"/>
  <c r="CA53" i="1" s="1"/>
  <c r="AX53" i="1"/>
  <c r="AZ53" i="1" s="1"/>
  <c r="BB53" i="1" s="1"/>
  <c r="GJ53" i="1" s="1"/>
  <c r="GL53" i="1" s="1"/>
  <c r="CO52" i="1"/>
  <c r="CQ52" i="1" s="1"/>
  <c r="CS52" i="1" s="1"/>
  <c r="GP52" i="1" s="1"/>
  <c r="BY52" i="1"/>
  <c r="CA52" i="1" s="1"/>
  <c r="BY49" i="1"/>
  <c r="CA49" i="1" s="1"/>
  <c r="BY48" i="1"/>
  <c r="CA48" i="1" s="1"/>
  <c r="BY46" i="1"/>
  <c r="CA46" i="1" s="1"/>
  <c r="AX46" i="1"/>
  <c r="AZ46" i="1" s="1"/>
  <c r="BB46" i="1" s="1"/>
  <c r="GJ46" i="1" s="1"/>
  <c r="GL46" i="1" s="1"/>
  <c r="BA45" i="1"/>
  <c r="CO41" i="1"/>
  <c r="CQ41" i="1" s="1"/>
  <c r="CS41" i="1" s="1"/>
  <c r="GP41" i="1" s="1"/>
  <c r="BA41" i="1"/>
  <c r="AX40" i="1"/>
  <c r="AZ40" i="1" s="1"/>
  <c r="BB40" i="1" s="1"/>
  <c r="GJ40" i="1" s="1"/>
  <c r="GL40" i="1" s="1"/>
  <c r="CO34" i="1"/>
  <c r="CQ34" i="1" s="1"/>
  <c r="CS34" i="1" s="1"/>
  <c r="GP34" i="1" s="1"/>
  <c r="BY33" i="1"/>
  <c r="CA33" i="1" s="1"/>
  <c r="CO27" i="1"/>
  <c r="CQ27" i="1" s="1"/>
  <c r="CS27" i="1" s="1"/>
  <c r="GP27" i="1" s="1"/>
  <c r="AX27" i="1"/>
  <c r="AZ27" i="1" s="1"/>
  <c r="BB27" i="1" s="1"/>
  <c r="GJ27" i="1" s="1"/>
  <c r="GL27" i="1" s="1"/>
  <c r="BY21" i="1"/>
  <c r="CA21" i="1" s="1"/>
  <c r="BY20" i="1"/>
  <c r="CA20" i="1" s="1"/>
  <c r="AX20" i="1"/>
  <c r="AZ20" i="1" s="1"/>
  <c r="BB20" i="1" s="1"/>
  <c r="GJ20" i="1" s="1"/>
  <c r="GL20" i="1" s="1"/>
  <c r="AX17" i="1"/>
  <c r="AZ17" i="1" s="1"/>
  <c r="BB17" i="1" s="1"/>
  <c r="GJ17" i="1" s="1"/>
  <c r="GL17" i="1" s="1"/>
  <c r="AX16" i="1"/>
  <c r="AZ16" i="1" s="1"/>
  <c r="BB16" i="1" s="1"/>
  <c r="GJ16" i="1" s="1"/>
  <c r="GL16" i="1" s="1"/>
  <c r="BY15" i="1"/>
  <c r="CA15" i="1" s="1"/>
  <c r="CO13" i="1"/>
  <c r="CQ13" i="1" s="1"/>
  <c r="CS13" i="1" s="1"/>
  <c r="GP13" i="1" s="1"/>
  <c r="AM7" i="1"/>
  <c r="AO7" i="1" s="1"/>
  <c r="AQ7" i="1" s="1"/>
  <c r="GH7" i="1" s="1"/>
  <c r="GI7" i="1" s="1"/>
  <c r="AE72" i="1"/>
  <c r="AG72" i="1" s="1"/>
  <c r="AI72" i="1" s="1"/>
  <c r="AM71" i="1"/>
  <c r="AO71" i="1" s="1"/>
  <c r="AQ71" i="1" s="1"/>
  <c r="GH71" i="1" s="1"/>
  <c r="AM65" i="1"/>
  <c r="AO65" i="1" s="1"/>
  <c r="AQ65" i="1" s="1"/>
  <c r="GH65" i="1" s="1"/>
  <c r="AM60" i="1"/>
  <c r="AO60" i="1" s="1"/>
  <c r="AQ60" i="1" s="1"/>
  <c r="GH60" i="1" s="1"/>
  <c r="AE59" i="1"/>
  <c r="AG59" i="1" s="1"/>
  <c r="AI59" i="1" s="1"/>
  <c r="GG59" i="1" s="1"/>
  <c r="AM53" i="1"/>
  <c r="AO53" i="1" s="1"/>
  <c r="AQ53" i="1" s="1"/>
  <c r="GH53" i="1" s="1"/>
  <c r="AM50" i="1"/>
  <c r="AO50" i="1" s="1"/>
  <c r="AQ50" i="1" s="1"/>
  <c r="GH50" i="1" s="1"/>
  <c r="AM4" i="1"/>
  <c r="AO4" i="1" s="1"/>
  <c r="AQ4" i="1" s="1"/>
  <c r="GH4" i="1" s="1"/>
  <c r="AE71" i="1"/>
  <c r="AG71" i="1" s="1"/>
  <c r="AI71" i="1" s="1"/>
  <c r="GG71" i="1" s="1"/>
  <c r="AM70" i="1"/>
  <c r="AO70" i="1" s="1"/>
  <c r="AQ70" i="1" s="1"/>
  <c r="GH70" i="1" s="1"/>
  <c r="AH68" i="1"/>
  <c r="AM66" i="1"/>
  <c r="AO66" i="1" s="1"/>
  <c r="AQ66" i="1" s="1"/>
  <c r="GH66" i="1" s="1"/>
  <c r="AM5" i="1"/>
  <c r="AO5" i="1" s="1"/>
  <c r="AQ5" i="1" s="1"/>
  <c r="GH5" i="1" s="1"/>
  <c r="AP9" i="1"/>
  <c r="AP8" i="1"/>
  <c r="AM73" i="1"/>
  <c r="AO73" i="1" s="1"/>
  <c r="AQ73" i="1" s="1"/>
  <c r="AM72" i="1"/>
  <c r="AO72" i="1" s="1"/>
  <c r="AQ72" i="1" s="1"/>
  <c r="AE70" i="1"/>
  <c r="AG70" i="1" s="1"/>
  <c r="AI70" i="1" s="1"/>
  <c r="GG70" i="1" s="1"/>
  <c r="AE67" i="1"/>
  <c r="AG67" i="1" s="1"/>
  <c r="AI67" i="1" s="1"/>
  <c r="GG67" i="1" s="1"/>
  <c r="AE66" i="1"/>
  <c r="AG66" i="1" s="1"/>
  <c r="AI66" i="1" s="1"/>
  <c r="GG66" i="1" s="1"/>
  <c r="AP64" i="1"/>
  <c r="AM62" i="1"/>
  <c r="AO62" i="1" s="1"/>
  <c r="AQ62" i="1" s="1"/>
  <c r="GH62" i="1" s="1"/>
  <c r="GI62" i="1" s="1"/>
  <c r="AM61" i="1"/>
  <c r="AO61" i="1" s="1"/>
  <c r="AQ61" i="1" s="1"/>
  <c r="GH61" i="1" s="1"/>
  <c r="AE57" i="1"/>
  <c r="AG57" i="1" s="1"/>
  <c r="AI57" i="1" s="1"/>
  <c r="GG57" i="1" s="1"/>
  <c r="AM47" i="1"/>
  <c r="AO47" i="1" s="1"/>
  <c r="AQ47" i="1" s="1"/>
  <c r="GH47" i="1" s="1"/>
  <c r="GI47" i="1" s="1"/>
  <c r="AE46" i="1"/>
  <c r="AG46" i="1" s="1"/>
  <c r="AI46" i="1" s="1"/>
  <c r="GG46" i="1" s="1"/>
  <c r="AM45" i="1"/>
  <c r="AO45" i="1" s="1"/>
  <c r="AQ45" i="1" s="1"/>
  <c r="GH45" i="1" s="1"/>
  <c r="AE41" i="1"/>
  <c r="AG41" i="1" s="1"/>
  <c r="AI41" i="1" s="1"/>
  <c r="GG41" i="1" s="1"/>
  <c r="AE39" i="1"/>
  <c r="AG39" i="1" s="1"/>
  <c r="AI39" i="1" s="1"/>
  <c r="GG39" i="1" s="1"/>
  <c r="GI39" i="1" s="1"/>
  <c r="AM27" i="1"/>
  <c r="AO27" i="1" s="1"/>
  <c r="AQ27" i="1" s="1"/>
  <c r="GH27" i="1" s="1"/>
  <c r="GI27" i="1" s="1"/>
  <c r="AM20" i="1"/>
  <c r="AO20" i="1" s="1"/>
  <c r="AQ20" i="1" s="1"/>
  <c r="GH20" i="1" s="1"/>
  <c r="GI20" i="1" s="1"/>
  <c r="AM13" i="1"/>
  <c r="AO13" i="1" s="1"/>
  <c r="AQ13" i="1" s="1"/>
  <c r="GH13" i="1" s="1"/>
  <c r="GI13" i="1" s="1"/>
  <c r="AM6" i="1"/>
  <c r="AO6" i="1" s="1"/>
  <c r="AQ6" i="1" s="1"/>
  <c r="GH6" i="1" s="1"/>
  <c r="GI6" i="1" s="1"/>
  <c r="AE5" i="1"/>
  <c r="AG5" i="1" s="1"/>
  <c r="AI5" i="1" s="1"/>
  <c r="GG5" i="1" s="1"/>
  <c r="AE42" i="1"/>
  <c r="AG42" i="1" s="1"/>
  <c r="AI42" i="1" s="1"/>
  <c r="GG42" i="1" s="1"/>
  <c r="AM31" i="1"/>
  <c r="AO31" i="1" s="1"/>
  <c r="AQ31" i="1" s="1"/>
  <c r="GH31" i="1" s="1"/>
  <c r="GI31" i="1" s="1"/>
  <c r="AM10" i="1"/>
  <c r="AO10" i="1" s="1"/>
  <c r="AQ10" i="1" s="1"/>
  <c r="GH10" i="1" s="1"/>
  <c r="GI10" i="1" s="1"/>
  <c r="AM69" i="1"/>
  <c r="AO69" i="1" s="1"/>
  <c r="AQ69" i="1" s="1"/>
  <c r="GH69" i="1" s="1"/>
  <c r="AE65" i="1"/>
  <c r="AG65" i="1" s="1"/>
  <c r="AI65" i="1" s="1"/>
  <c r="GG65" i="1" s="1"/>
  <c r="AE60" i="1"/>
  <c r="AG60" i="1" s="1"/>
  <c r="AI60" i="1" s="1"/>
  <c r="GG60" i="1" s="1"/>
  <c r="AM58" i="1"/>
  <c r="AO58" i="1" s="1"/>
  <c r="AQ58" i="1" s="1"/>
  <c r="GH58" i="1" s="1"/>
  <c r="AM57" i="1"/>
  <c r="AO57" i="1" s="1"/>
  <c r="AQ57" i="1" s="1"/>
  <c r="GH57" i="1" s="1"/>
  <c r="AE53" i="1"/>
  <c r="AG53" i="1" s="1"/>
  <c r="AI53" i="1" s="1"/>
  <c r="GG53" i="1" s="1"/>
  <c r="AM52" i="1"/>
  <c r="AO52" i="1" s="1"/>
  <c r="AQ52" i="1" s="1"/>
  <c r="GH52" i="1" s="1"/>
  <c r="AE50" i="1"/>
  <c r="AG50" i="1" s="1"/>
  <c r="AI50" i="1" s="1"/>
  <c r="GG50" i="1" s="1"/>
  <c r="AE49" i="1"/>
  <c r="AG49" i="1" s="1"/>
  <c r="AI49" i="1" s="1"/>
  <c r="GG49" i="1" s="1"/>
  <c r="AM48" i="1"/>
  <c r="AO48" i="1" s="1"/>
  <c r="AQ48" i="1" s="1"/>
  <c r="GH48" i="1" s="1"/>
  <c r="AH47" i="1"/>
  <c r="AM35" i="1"/>
  <c r="AO35" i="1" s="1"/>
  <c r="AQ35" i="1" s="1"/>
  <c r="GH35" i="1" s="1"/>
  <c r="AM34" i="1"/>
  <c r="AO34" i="1" s="1"/>
  <c r="AQ34" i="1" s="1"/>
  <c r="GH34" i="1" s="1"/>
  <c r="GI34" i="1" s="1"/>
  <c r="AE73" i="1"/>
  <c r="AG73" i="1" s="1"/>
  <c r="AI73" i="1" s="1"/>
  <c r="AH63" i="1"/>
  <c r="AE56" i="1"/>
  <c r="AG56" i="1" s="1"/>
  <c r="AI56" i="1" s="1"/>
  <c r="GG56" i="1" s="1"/>
  <c r="AM55" i="1"/>
  <c r="AO55" i="1" s="1"/>
  <c r="AQ55" i="1" s="1"/>
  <c r="GH55" i="1" s="1"/>
  <c r="AH54" i="1"/>
  <c r="AM51" i="1"/>
  <c r="AO51" i="1" s="1"/>
  <c r="AQ51" i="1" s="1"/>
  <c r="GH51" i="1" s="1"/>
  <c r="AM49" i="1"/>
  <c r="AO49" i="1" s="1"/>
  <c r="AQ49" i="1" s="1"/>
  <c r="GH49" i="1" s="1"/>
  <c r="AE69" i="1"/>
  <c r="AG69" i="1" s="1"/>
  <c r="AI69" i="1" s="1"/>
  <c r="GG69" i="1" s="1"/>
  <c r="GI69" i="1" s="1"/>
  <c r="AM67" i="1"/>
  <c r="AO67" i="1" s="1"/>
  <c r="AQ67" i="1" s="1"/>
  <c r="GH67" i="1" s="1"/>
  <c r="AE58" i="1"/>
  <c r="AG58" i="1" s="1"/>
  <c r="AI58" i="1" s="1"/>
  <c r="GG58" i="1" s="1"/>
  <c r="AE48" i="1"/>
  <c r="AG48" i="1" s="1"/>
  <c r="AI48" i="1" s="1"/>
  <c r="GG48" i="1" s="1"/>
  <c r="AM44" i="1"/>
  <c r="AO44" i="1" s="1"/>
  <c r="AQ44" i="1" s="1"/>
  <c r="GH44" i="1" s="1"/>
  <c r="AM18" i="1"/>
  <c r="AO18" i="1" s="1"/>
  <c r="AQ18" i="1" s="1"/>
  <c r="GH18" i="1" s="1"/>
  <c r="GI18" i="1" s="1"/>
  <c r="AM68" i="1"/>
  <c r="AO68" i="1" s="1"/>
  <c r="AQ68" i="1" s="1"/>
  <c r="GH68" i="1" s="1"/>
  <c r="GI68" i="1" s="1"/>
  <c r="AE64" i="1"/>
  <c r="AG64" i="1" s="1"/>
  <c r="AI64" i="1" s="1"/>
  <c r="GG64" i="1" s="1"/>
  <c r="GI64" i="1" s="1"/>
  <c r="AM63" i="1"/>
  <c r="AO63" i="1" s="1"/>
  <c r="AQ63" i="1" s="1"/>
  <c r="GH63" i="1" s="1"/>
  <c r="GI63" i="1" s="1"/>
  <c r="AH62" i="1"/>
  <c r="AE61" i="1"/>
  <c r="AG61" i="1" s="1"/>
  <c r="AI61" i="1" s="1"/>
  <c r="GG61" i="1" s="1"/>
  <c r="AM59" i="1"/>
  <c r="AO59" i="1" s="1"/>
  <c r="AQ59" i="1" s="1"/>
  <c r="GH59" i="1" s="1"/>
  <c r="AM56" i="1"/>
  <c r="AO56" i="1" s="1"/>
  <c r="AQ56" i="1" s="1"/>
  <c r="GH56" i="1" s="1"/>
  <c r="AE55" i="1"/>
  <c r="AG55" i="1" s="1"/>
  <c r="AI55" i="1" s="1"/>
  <c r="GG55" i="1" s="1"/>
  <c r="AM54" i="1"/>
  <c r="AO54" i="1" s="1"/>
  <c r="AQ54" i="1" s="1"/>
  <c r="GH54" i="1" s="1"/>
  <c r="GI54" i="1" s="1"/>
  <c r="AE52" i="1"/>
  <c r="AG52" i="1" s="1"/>
  <c r="AI52" i="1" s="1"/>
  <c r="GG52" i="1" s="1"/>
  <c r="AE51" i="1"/>
  <c r="AG51" i="1" s="1"/>
  <c r="AI51" i="1" s="1"/>
  <c r="GG51" i="1" s="1"/>
  <c r="AM46" i="1"/>
  <c r="AO46" i="1" s="1"/>
  <c r="AQ46" i="1" s="1"/>
  <c r="GH46" i="1" s="1"/>
  <c r="AE45" i="1"/>
  <c r="AG45" i="1" s="1"/>
  <c r="AI45" i="1" s="1"/>
  <c r="GG45" i="1" s="1"/>
  <c r="AH43" i="1"/>
  <c r="AM42" i="1"/>
  <c r="AO42" i="1" s="1"/>
  <c r="AQ42" i="1" s="1"/>
  <c r="GH42" i="1" s="1"/>
  <c r="AM41" i="1"/>
  <c r="AO41" i="1" s="1"/>
  <c r="AQ41" i="1" s="1"/>
  <c r="GH41" i="1" s="1"/>
  <c r="AE40" i="1"/>
  <c r="AG40" i="1" s="1"/>
  <c r="AI40" i="1" s="1"/>
  <c r="GG40" i="1" s="1"/>
  <c r="AE38" i="1"/>
  <c r="AG38" i="1" s="1"/>
  <c r="AI38" i="1" s="1"/>
  <c r="GG38" i="1" s="1"/>
  <c r="AP30" i="1"/>
  <c r="AM29" i="1"/>
  <c r="AO29" i="1" s="1"/>
  <c r="AQ29" i="1" s="1"/>
  <c r="GH29" i="1" s="1"/>
  <c r="GI29" i="1" s="1"/>
  <c r="AM25" i="1"/>
  <c r="AO25" i="1" s="1"/>
  <c r="AQ25" i="1" s="1"/>
  <c r="GH25" i="1" s="1"/>
  <c r="GI25" i="1" s="1"/>
  <c r="AM21" i="1"/>
  <c r="AO21" i="1" s="1"/>
  <c r="AQ21" i="1" s="1"/>
  <c r="GH21" i="1" s="1"/>
  <c r="GI21" i="1" s="1"/>
  <c r="AM16" i="1"/>
  <c r="AO16" i="1" s="1"/>
  <c r="AQ16" i="1" s="1"/>
  <c r="GH16" i="1" s="1"/>
  <c r="GI16" i="1" s="1"/>
  <c r="AE44" i="1"/>
  <c r="AG44" i="1" s="1"/>
  <c r="AI44" i="1" s="1"/>
  <c r="GG44" i="1" s="1"/>
  <c r="AM43" i="1"/>
  <c r="AO43" i="1" s="1"/>
  <c r="AQ43" i="1" s="1"/>
  <c r="GH43" i="1" s="1"/>
  <c r="GI43" i="1" s="1"/>
  <c r="AM37" i="1"/>
  <c r="AO37" i="1" s="1"/>
  <c r="AQ37" i="1" s="1"/>
  <c r="GH37" i="1" s="1"/>
  <c r="AM36" i="1"/>
  <c r="AO36" i="1" s="1"/>
  <c r="AQ36" i="1" s="1"/>
  <c r="GH36" i="1" s="1"/>
  <c r="AE35" i="1"/>
  <c r="AG35" i="1" s="1"/>
  <c r="AI35" i="1" s="1"/>
  <c r="GG35" i="1" s="1"/>
  <c r="AM32" i="1"/>
  <c r="AO32" i="1" s="1"/>
  <c r="AQ32" i="1" s="1"/>
  <c r="GH32" i="1" s="1"/>
  <c r="GI32" i="1" s="1"/>
  <c r="AM28" i="1"/>
  <c r="AO28" i="1" s="1"/>
  <c r="AQ28" i="1" s="1"/>
  <c r="GH28" i="1" s="1"/>
  <c r="GI28" i="1" s="1"/>
  <c r="AM24" i="1"/>
  <c r="AO24" i="1" s="1"/>
  <c r="AQ24" i="1" s="1"/>
  <c r="GH24" i="1" s="1"/>
  <c r="GI24" i="1" s="1"/>
  <c r="AM19" i="1"/>
  <c r="AO19" i="1" s="1"/>
  <c r="AQ19" i="1" s="1"/>
  <c r="GH19" i="1" s="1"/>
  <c r="GI19" i="1" s="1"/>
  <c r="AM15" i="1"/>
  <c r="AO15" i="1" s="1"/>
  <c r="AQ15" i="1" s="1"/>
  <c r="GH15" i="1" s="1"/>
  <c r="GI15" i="1" s="1"/>
  <c r="AM12" i="1"/>
  <c r="AO12" i="1" s="1"/>
  <c r="AQ12" i="1" s="1"/>
  <c r="GH12" i="1" s="1"/>
  <c r="GI12" i="1" s="1"/>
  <c r="AM11" i="1"/>
  <c r="AO11" i="1" s="1"/>
  <c r="AQ11" i="1" s="1"/>
  <c r="GH11" i="1" s="1"/>
  <c r="GI11" i="1" s="1"/>
  <c r="AM40" i="1"/>
  <c r="AO40" i="1" s="1"/>
  <c r="AQ40" i="1" s="1"/>
  <c r="GH40" i="1" s="1"/>
  <c r="AP39" i="1"/>
  <c r="AM38" i="1"/>
  <c r="AO38" i="1" s="1"/>
  <c r="AQ38" i="1" s="1"/>
  <c r="GH38" i="1" s="1"/>
  <c r="AE37" i="1"/>
  <c r="AG37" i="1" s="1"/>
  <c r="AI37" i="1" s="1"/>
  <c r="GG37" i="1" s="1"/>
  <c r="AE36" i="1"/>
  <c r="AG36" i="1" s="1"/>
  <c r="AI36" i="1" s="1"/>
  <c r="GG36" i="1" s="1"/>
  <c r="AM33" i="1"/>
  <c r="AO33" i="1" s="1"/>
  <c r="AQ33" i="1" s="1"/>
  <c r="GH33" i="1" s="1"/>
  <c r="GI33" i="1" s="1"/>
  <c r="AM26" i="1"/>
  <c r="AO26" i="1" s="1"/>
  <c r="AQ26" i="1" s="1"/>
  <c r="GH26" i="1" s="1"/>
  <c r="GI26" i="1" s="1"/>
  <c r="AM23" i="1"/>
  <c r="AO23" i="1" s="1"/>
  <c r="AQ23" i="1" s="1"/>
  <c r="GH23" i="1" s="1"/>
  <c r="GI23" i="1" s="1"/>
  <c r="AM22" i="1"/>
  <c r="AO22" i="1" s="1"/>
  <c r="AQ22" i="1" s="1"/>
  <c r="GH22" i="1" s="1"/>
  <c r="GI22" i="1" s="1"/>
  <c r="AM17" i="1"/>
  <c r="AO17" i="1" s="1"/>
  <c r="AQ17" i="1" s="1"/>
  <c r="GH17" i="1" s="1"/>
  <c r="GI17" i="1" s="1"/>
  <c r="AM14" i="1"/>
  <c r="AO14" i="1" s="1"/>
  <c r="AQ14" i="1" s="1"/>
  <c r="GH14" i="1" s="1"/>
  <c r="GI14" i="1" s="1"/>
  <c r="AG4" i="1"/>
  <c r="AI4" i="1" s="1"/>
  <c r="GG4" i="1" s="1"/>
  <c r="HC6" i="1" l="1"/>
  <c r="GT70" i="1"/>
  <c r="GI65" i="1"/>
  <c r="CI44" i="1"/>
  <c r="CI24" i="1"/>
  <c r="CI10" i="1"/>
  <c r="HC72" i="1"/>
  <c r="CI28" i="1"/>
  <c r="CI52" i="1"/>
  <c r="CI66" i="1"/>
  <c r="CI36" i="1"/>
  <c r="CI6" i="1"/>
  <c r="CI12" i="1"/>
  <c r="CI20" i="1"/>
  <c r="CI40" i="1"/>
  <c r="CI58" i="1"/>
  <c r="CI68" i="1"/>
  <c r="CI32" i="1"/>
  <c r="CI48" i="1"/>
  <c r="CI4" i="1"/>
  <c r="CI16" i="1"/>
  <c r="CI50" i="1"/>
  <c r="CI54" i="1"/>
  <c r="CI65" i="1"/>
  <c r="CI60" i="1"/>
  <c r="CI63" i="1"/>
  <c r="CI55" i="1"/>
  <c r="CI8" i="1"/>
  <c r="CI14" i="1"/>
  <c r="CI18" i="1"/>
  <c r="HH49" i="1"/>
  <c r="CI22" i="1"/>
  <c r="CI26" i="1"/>
  <c r="CI30" i="1"/>
  <c r="CI34" i="1"/>
  <c r="CI38" i="1"/>
  <c r="CI42" i="1"/>
  <c r="CI46" i="1"/>
  <c r="CI67" i="1"/>
  <c r="CI23" i="1"/>
  <c r="CI27" i="1"/>
  <c r="CI31" i="1"/>
  <c r="CI35" i="1"/>
  <c r="CI39" i="1"/>
  <c r="CI43" i="1"/>
  <c r="CI47" i="1"/>
  <c r="CI51" i="1"/>
  <c r="CI9" i="1"/>
  <c r="CI57" i="1"/>
  <c r="CI61" i="1"/>
  <c r="CI69" i="1"/>
  <c r="CI64" i="1"/>
  <c r="CI11" i="1"/>
  <c r="CI15" i="1"/>
  <c r="CI19" i="1"/>
  <c r="CI5" i="1"/>
  <c r="CI21" i="1"/>
  <c r="CI25" i="1"/>
  <c r="CI29" i="1"/>
  <c r="CI33" i="1"/>
  <c r="CI37" i="1"/>
  <c r="CI41" i="1"/>
  <c r="CI45" i="1"/>
  <c r="CI49" i="1"/>
  <c r="CI53" i="1"/>
  <c r="CI56" i="1"/>
  <c r="CI59" i="1"/>
  <c r="CI62" i="1"/>
  <c r="CI7" i="1"/>
  <c r="CI71" i="1"/>
  <c r="CI13" i="1"/>
  <c r="CI17" i="1"/>
  <c r="GO71" i="1"/>
  <c r="GO12" i="1"/>
  <c r="GI66" i="1"/>
  <c r="HC13" i="1"/>
  <c r="HC52" i="1"/>
  <c r="HC61" i="1"/>
  <c r="HC26" i="1"/>
  <c r="GI60" i="1"/>
  <c r="HC42" i="1"/>
  <c r="HC24" i="1"/>
  <c r="HC10" i="1"/>
  <c r="HC57" i="1"/>
  <c r="HC29" i="1"/>
  <c r="GX19" i="1"/>
  <c r="HK8" i="1"/>
  <c r="GI70" i="1"/>
  <c r="HC34" i="1"/>
  <c r="HC36" i="1"/>
  <c r="HC66" i="1"/>
  <c r="HC63" i="1"/>
  <c r="HC67" i="1"/>
  <c r="HC53" i="1"/>
  <c r="HC18" i="1"/>
  <c r="HC37" i="1"/>
  <c r="HC45" i="1"/>
  <c r="HC32" i="1"/>
  <c r="HC43" i="1"/>
  <c r="HC20" i="1"/>
  <c r="HC33" i="1"/>
  <c r="HC48" i="1"/>
  <c r="HC59" i="1"/>
  <c r="HC71" i="1"/>
  <c r="HC14" i="1"/>
  <c r="GT73" i="1"/>
  <c r="GX22" i="1"/>
  <c r="HC64" i="1"/>
  <c r="HC9" i="1"/>
  <c r="GX6" i="1"/>
  <c r="GX42" i="1"/>
  <c r="GX11" i="1"/>
  <c r="HC58" i="1"/>
  <c r="HC19" i="1"/>
  <c r="HC50" i="1"/>
  <c r="HC15" i="1"/>
  <c r="HC38" i="1"/>
  <c r="GT18" i="1"/>
  <c r="GT34" i="1"/>
  <c r="GT50" i="1"/>
  <c r="HC8" i="1"/>
  <c r="HC22" i="1"/>
  <c r="HC49" i="1"/>
  <c r="GT9" i="1"/>
  <c r="GT25" i="1"/>
  <c r="GT41" i="1"/>
  <c r="GT57" i="1"/>
  <c r="GT72" i="1"/>
  <c r="GT16" i="1"/>
  <c r="GT32" i="1"/>
  <c r="GT48" i="1"/>
  <c r="GT64" i="1"/>
  <c r="HJ58" i="1"/>
  <c r="HJ11" i="1"/>
  <c r="HC54" i="1"/>
  <c r="HJ31" i="1"/>
  <c r="HJ39" i="1"/>
  <c r="HJ52" i="1"/>
  <c r="HJ60" i="1"/>
  <c r="HK64" i="1"/>
  <c r="HJ15" i="1"/>
  <c r="HJ63" i="1"/>
  <c r="HK21" i="1"/>
  <c r="HK37" i="1"/>
  <c r="HK52" i="1"/>
  <c r="HJ8" i="1"/>
  <c r="HJ18" i="1"/>
  <c r="HJ71" i="1"/>
  <c r="HJ64" i="1"/>
  <c r="HJ69" i="1"/>
  <c r="HJ21" i="1"/>
  <c r="HJ25" i="1"/>
  <c r="HJ29" i="1"/>
  <c r="HJ33" i="1"/>
  <c r="HJ37" i="1"/>
  <c r="HJ41" i="1"/>
  <c r="HJ45" i="1"/>
  <c r="HJ49" i="1"/>
  <c r="HJ54" i="1"/>
  <c r="HK28" i="1"/>
  <c r="HK46" i="1"/>
  <c r="HJ56" i="1"/>
  <c r="HJ14" i="1"/>
  <c r="HJ10" i="1"/>
  <c r="HK42" i="1"/>
  <c r="HJ66" i="1"/>
  <c r="HJ23" i="1"/>
  <c r="HJ27" i="1"/>
  <c r="HJ35" i="1"/>
  <c r="HJ43" i="1"/>
  <c r="HJ47" i="1"/>
  <c r="HC31" i="1"/>
  <c r="HC51" i="1"/>
  <c r="HC47" i="1"/>
  <c r="HC56" i="1"/>
  <c r="GT19" i="1"/>
  <c r="GT35" i="1"/>
  <c r="GT51" i="1"/>
  <c r="HJ57" i="1"/>
  <c r="HJ61" i="1"/>
  <c r="HK69" i="1"/>
  <c r="HJ6" i="1"/>
  <c r="HJ16" i="1"/>
  <c r="HJ67" i="1"/>
  <c r="HK25" i="1"/>
  <c r="HK38" i="1"/>
  <c r="HJ55" i="1"/>
  <c r="HJ13" i="1"/>
  <c r="HJ19" i="1"/>
  <c r="HJ72" i="1"/>
  <c r="HK40" i="1"/>
  <c r="HJ65" i="1"/>
  <c r="HJ70" i="1"/>
  <c r="HK12" i="1"/>
  <c r="HK18" i="1"/>
  <c r="HJ22" i="1"/>
  <c r="HJ26" i="1"/>
  <c r="HJ30" i="1"/>
  <c r="HJ34" i="1"/>
  <c r="HJ38" i="1"/>
  <c r="HJ42" i="1"/>
  <c r="HJ46" i="1"/>
  <c r="HJ50" i="1"/>
  <c r="HK10" i="1"/>
  <c r="HC27" i="1"/>
  <c r="HC28" i="1"/>
  <c r="HC69" i="1"/>
  <c r="HC44" i="1"/>
  <c r="HC55" i="1"/>
  <c r="HC21" i="1"/>
  <c r="HC46" i="1"/>
  <c r="GT71" i="1"/>
  <c r="GT68" i="1"/>
  <c r="GT11" i="1"/>
  <c r="GT27" i="1"/>
  <c r="GT43" i="1"/>
  <c r="GT59" i="1"/>
  <c r="GT12" i="1"/>
  <c r="GT28" i="1"/>
  <c r="GT44" i="1"/>
  <c r="GT60" i="1"/>
  <c r="HK55" i="1"/>
  <c r="HJ59" i="1"/>
  <c r="HJ9" i="1"/>
  <c r="HJ12" i="1"/>
  <c r="HK61" i="1"/>
  <c r="HJ7" i="1"/>
  <c r="HK33" i="1"/>
  <c r="HK51" i="1"/>
  <c r="HJ5" i="1"/>
  <c r="HJ17" i="1"/>
  <c r="HJ62" i="1"/>
  <c r="HK20" i="1"/>
  <c r="HK48" i="1"/>
  <c r="HJ68" i="1"/>
  <c r="HJ20" i="1"/>
  <c r="HJ24" i="1"/>
  <c r="HJ28" i="1"/>
  <c r="HJ32" i="1"/>
  <c r="HJ36" i="1"/>
  <c r="HJ40" i="1"/>
  <c r="HJ44" i="1"/>
  <c r="HJ48" i="1"/>
  <c r="HJ53" i="1"/>
  <c r="HK62" i="1"/>
  <c r="GT17" i="1"/>
  <c r="GT33" i="1"/>
  <c r="GT49" i="1"/>
  <c r="GT65" i="1"/>
  <c r="GT8" i="1"/>
  <c r="GT24" i="1"/>
  <c r="GT40" i="1"/>
  <c r="GT56" i="1"/>
  <c r="GX4" i="1"/>
  <c r="GX32" i="1"/>
  <c r="GX52" i="1"/>
  <c r="GX69" i="1"/>
  <c r="HK66" i="1"/>
  <c r="HK70" i="1"/>
  <c r="HK5" i="1"/>
  <c r="HK9" i="1"/>
  <c r="HK32" i="1"/>
  <c r="HK44" i="1"/>
  <c r="HK27" i="1"/>
  <c r="HK50" i="1"/>
  <c r="HK15" i="1"/>
  <c r="GX63" i="1"/>
  <c r="HK58" i="1"/>
  <c r="HK71" i="1"/>
  <c r="HK67" i="1"/>
  <c r="HK63" i="1"/>
  <c r="HK17" i="1"/>
  <c r="HK14" i="1"/>
  <c r="HK4" i="1"/>
  <c r="GZ4" i="1" s="1"/>
  <c r="HK45" i="1"/>
  <c r="HK34" i="1"/>
  <c r="HK26" i="1"/>
  <c r="HK60" i="1"/>
  <c r="HK73" i="1"/>
  <c r="HK49" i="1"/>
  <c r="HK41" i="1"/>
  <c r="HK36" i="1"/>
  <c r="HK30" i="1"/>
  <c r="HK24" i="1"/>
  <c r="HK59" i="1"/>
  <c r="HK19" i="1"/>
  <c r="HK16" i="1"/>
  <c r="HK11" i="1"/>
  <c r="HK53" i="1"/>
  <c r="HK43" i="1"/>
  <c r="HK31" i="1"/>
  <c r="HK22" i="1"/>
  <c r="HK6" i="1"/>
  <c r="HK54" i="1"/>
  <c r="HK47" i="1"/>
  <c r="HK39" i="1"/>
  <c r="HK35" i="1"/>
  <c r="HK29" i="1"/>
  <c r="HK23" i="1"/>
  <c r="HK57" i="1"/>
  <c r="HK68" i="1"/>
  <c r="HK65" i="1"/>
  <c r="HK56" i="1"/>
  <c r="HK13" i="1"/>
  <c r="GZ42" i="1"/>
  <c r="HK7" i="1"/>
  <c r="HC41" i="1"/>
  <c r="HC25" i="1"/>
  <c r="HC30" i="1"/>
  <c r="HC70" i="1"/>
  <c r="HC40" i="1"/>
  <c r="HC16" i="1"/>
  <c r="HC35" i="1"/>
  <c r="HC60" i="1"/>
  <c r="HC73" i="1"/>
  <c r="HC11" i="1"/>
  <c r="GT6" i="1"/>
  <c r="GX34" i="1"/>
  <c r="GX50" i="1"/>
  <c r="GX24" i="1"/>
  <c r="GX40" i="1"/>
  <c r="GX13" i="1"/>
  <c r="GX57" i="1"/>
  <c r="GZ27" i="1"/>
  <c r="HC62" i="1"/>
  <c r="HC7" i="1"/>
  <c r="HC17" i="1"/>
  <c r="HC39" i="1"/>
  <c r="HC5" i="1"/>
  <c r="HC4" i="1"/>
  <c r="HC12" i="1"/>
  <c r="HC23" i="1"/>
  <c r="GT10" i="1"/>
  <c r="GT26" i="1"/>
  <c r="GT42" i="1"/>
  <c r="GT58" i="1"/>
  <c r="GT69" i="1"/>
  <c r="HI69" i="1" s="1"/>
  <c r="GT4" i="1"/>
  <c r="GT20" i="1"/>
  <c r="HI20" i="1" s="1"/>
  <c r="GT36" i="1"/>
  <c r="GT52" i="1"/>
  <c r="GX71" i="1"/>
  <c r="HC65" i="1"/>
  <c r="HJ51" i="1"/>
  <c r="HJ73" i="1"/>
  <c r="GI36" i="1"/>
  <c r="GI44" i="1"/>
  <c r="GI55" i="1"/>
  <c r="GI53" i="1"/>
  <c r="GI42" i="1"/>
  <c r="GI52" i="1"/>
  <c r="GI35" i="1"/>
  <c r="GI4" i="1"/>
  <c r="GI37" i="1"/>
  <c r="GI51" i="1"/>
  <c r="GI49" i="1"/>
  <c r="GI5" i="1"/>
  <c r="GI46" i="1"/>
  <c r="GI38" i="1"/>
  <c r="GI48" i="1"/>
  <c r="GI59" i="1"/>
  <c r="BA72" i="1"/>
  <c r="GJ72" i="1"/>
  <c r="GL72" i="1" s="1"/>
  <c r="GI67" i="1"/>
  <c r="GI56" i="1"/>
  <c r="HI56" i="1" s="1"/>
  <c r="GI50" i="1"/>
  <c r="AP72" i="1"/>
  <c r="GH72" i="1"/>
  <c r="GI71" i="1"/>
  <c r="GI40" i="1"/>
  <c r="GI45" i="1"/>
  <c r="GI61" i="1"/>
  <c r="GI58" i="1"/>
  <c r="GI41" i="1"/>
  <c r="GI57" i="1"/>
  <c r="HI57" i="1" s="1"/>
  <c r="AP73" i="1"/>
  <c r="GH73" i="1"/>
  <c r="AH73" i="1"/>
  <c r="GG73" i="1"/>
  <c r="AH72" i="1"/>
  <c r="GG72" i="1"/>
  <c r="FU12" i="1"/>
  <c r="FU24" i="1"/>
  <c r="FU56" i="1"/>
  <c r="FU42" i="1"/>
  <c r="FU49" i="1"/>
  <c r="FU40" i="1"/>
  <c r="FU33" i="1"/>
  <c r="FU32" i="1"/>
  <c r="FU64" i="1"/>
  <c r="FU26" i="1"/>
  <c r="FU48" i="1"/>
  <c r="FU65" i="1"/>
  <c r="FU58" i="1"/>
  <c r="FU17" i="1"/>
  <c r="FU10" i="1"/>
  <c r="FU20" i="1"/>
  <c r="FU28" i="1"/>
  <c r="FU36" i="1"/>
  <c r="FU44" i="1"/>
  <c r="FU52" i="1"/>
  <c r="FU60" i="1"/>
  <c r="FW68" i="1"/>
  <c r="FU9" i="1"/>
  <c r="FW17" i="1"/>
  <c r="FW29" i="1"/>
  <c r="FU41" i="1"/>
  <c r="FW61" i="1"/>
  <c r="FU73" i="1"/>
  <c r="FW10" i="1"/>
  <c r="FW22" i="1"/>
  <c r="FU34" i="1"/>
  <c r="FW42" i="1"/>
  <c r="FU66" i="1"/>
  <c r="FU7" i="1"/>
  <c r="FU15" i="1"/>
  <c r="FU23" i="1"/>
  <c r="FU31" i="1"/>
  <c r="FU39" i="1"/>
  <c r="FU47" i="1"/>
  <c r="FU55" i="1"/>
  <c r="FU71" i="1"/>
  <c r="FW8" i="1"/>
  <c r="FW16" i="1"/>
  <c r="FW24" i="1"/>
  <c r="FW32" i="1"/>
  <c r="FW40" i="1"/>
  <c r="FW48" i="1"/>
  <c r="FW64" i="1"/>
  <c r="FW9" i="1"/>
  <c r="FW41" i="1"/>
  <c r="FW46" i="1"/>
  <c r="FW15" i="1"/>
  <c r="FW39" i="1"/>
  <c r="FW55" i="1"/>
  <c r="FW13" i="1"/>
  <c r="FU25" i="1"/>
  <c r="FW33" i="1"/>
  <c r="FW45" i="1"/>
  <c r="FU57" i="1"/>
  <c r="FW65" i="1"/>
  <c r="FW6" i="1"/>
  <c r="FU18" i="1"/>
  <c r="FW26" i="1"/>
  <c r="FW38" i="1"/>
  <c r="FU50" i="1"/>
  <c r="FW4" i="1"/>
  <c r="FU11" i="1"/>
  <c r="FU19" i="1"/>
  <c r="FU27" i="1"/>
  <c r="FU35" i="1"/>
  <c r="FU43" i="1"/>
  <c r="FU51" i="1"/>
  <c r="FU59" i="1"/>
  <c r="FU5" i="1"/>
  <c r="FW12" i="1"/>
  <c r="FW28" i="1"/>
  <c r="FW36" i="1"/>
  <c r="FW52" i="1"/>
  <c r="FW60" i="1"/>
  <c r="FW14" i="1"/>
  <c r="FW34" i="1"/>
  <c r="FW23" i="1"/>
  <c r="FW31" i="1"/>
  <c r="FW47" i="1"/>
  <c r="FW71" i="1"/>
  <c r="FW25" i="1"/>
  <c r="FW37" i="1"/>
  <c r="FW57" i="1"/>
  <c r="FW69" i="1"/>
  <c r="FW18" i="1"/>
  <c r="FW50" i="1"/>
  <c r="FW62" i="1"/>
  <c r="FW11" i="1"/>
  <c r="FW19" i="1"/>
  <c r="FW27" i="1"/>
  <c r="FW35" i="1"/>
  <c r="FW43" i="1"/>
  <c r="FW51" i="1"/>
  <c r="FW59" i="1"/>
  <c r="FW5" i="1"/>
  <c r="FU8" i="1"/>
  <c r="FU16" i="1"/>
  <c r="FU13" i="1"/>
  <c r="FU21" i="1"/>
  <c r="FU29" i="1"/>
  <c r="FU37" i="1"/>
  <c r="FU45" i="1"/>
  <c r="FU53" i="1"/>
  <c r="FU61" i="1"/>
  <c r="FU69" i="1"/>
  <c r="FU6" i="1"/>
  <c r="FU14" i="1"/>
  <c r="FU22" i="1"/>
  <c r="FU30" i="1"/>
  <c r="FU38" i="1"/>
  <c r="FU46" i="1"/>
  <c r="FU54" i="1"/>
  <c r="FU62" i="1"/>
  <c r="FU4" i="1"/>
  <c r="FU68" i="1"/>
  <c r="FL61" i="1"/>
  <c r="FL42" i="1"/>
  <c r="FJ68" i="1"/>
  <c r="FJ9" i="1"/>
  <c r="FJ45" i="1"/>
  <c r="FJ55" i="1"/>
  <c r="FJ10" i="1"/>
  <c r="FJ46" i="1"/>
  <c r="FJ23" i="1"/>
  <c r="FJ28" i="1"/>
  <c r="FL19" i="1"/>
  <c r="FL14" i="1"/>
  <c r="FL22" i="1"/>
  <c r="FL38" i="1"/>
  <c r="FL50" i="1"/>
  <c r="FL11" i="1"/>
  <c r="FL27" i="1"/>
  <c r="FL39" i="1"/>
  <c r="FL67" i="1"/>
  <c r="FL8" i="1"/>
  <c r="FL40" i="1"/>
  <c r="FL60" i="1"/>
  <c r="FL13" i="1"/>
  <c r="FL29" i="1"/>
  <c r="FL69" i="1"/>
  <c r="EA55" i="1"/>
  <c r="FL10" i="1"/>
  <c r="FJ26" i="1"/>
  <c r="FL62" i="1"/>
  <c r="FL15" i="1"/>
  <c r="FL31" i="1"/>
  <c r="FL43" i="1"/>
  <c r="FL55" i="1"/>
  <c r="FJ71" i="1"/>
  <c r="FL12" i="1"/>
  <c r="FL28" i="1"/>
  <c r="FJ48" i="1"/>
  <c r="FL64" i="1"/>
  <c r="FL17" i="1"/>
  <c r="FL33" i="1"/>
  <c r="FL45" i="1"/>
  <c r="FJ73" i="1"/>
  <c r="FL26" i="1"/>
  <c r="FL4" i="1"/>
  <c r="FL35" i="1"/>
  <c r="FL47" i="1"/>
  <c r="FL59" i="1"/>
  <c r="FL71" i="1"/>
  <c r="FL16" i="1"/>
  <c r="FL32" i="1"/>
  <c r="FL48" i="1"/>
  <c r="FL25" i="1"/>
  <c r="FL37" i="1"/>
  <c r="FL57" i="1"/>
  <c r="FL6" i="1"/>
  <c r="FL18" i="1"/>
  <c r="FL34" i="1"/>
  <c r="FL46" i="1"/>
  <c r="FL23" i="1"/>
  <c r="FL51" i="1"/>
  <c r="FL63" i="1"/>
  <c r="FL5" i="1"/>
  <c r="FJ8" i="1"/>
  <c r="FL24" i="1"/>
  <c r="FL36" i="1"/>
  <c r="FL52" i="1"/>
  <c r="FL68" i="1"/>
  <c r="FL9" i="1"/>
  <c r="FJ29" i="1"/>
  <c r="FL41" i="1"/>
  <c r="FL65" i="1"/>
  <c r="FJ38" i="1"/>
  <c r="FJ31" i="1"/>
  <c r="FJ63" i="1"/>
  <c r="FJ16" i="1"/>
  <c r="FJ60" i="1"/>
  <c r="FJ37" i="1"/>
  <c r="FJ18" i="1"/>
  <c r="FJ62" i="1"/>
  <c r="FJ11" i="1"/>
  <c r="FJ47" i="1"/>
  <c r="FJ36" i="1"/>
  <c r="FJ17" i="1"/>
  <c r="FJ65" i="1"/>
  <c r="FJ15" i="1"/>
  <c r="FJ27" i="1"/>
  <c r="FJ35" i="1"/>
  <c r="FJ43" i="1"/>
  <c r="FJ51" i="1"/>
  <c r="FJ59" i="1"/>
  <c r="FJ67" i="1"/>
  <c r="FJ5" i="1"/>
  <c r="FJ13" i="1"/>
  <c r="FJ25" i="1"/>
  <c r="FJ33" i="1"/>
  <c r="FJ41" i="1"/>
  <c r="FJ57" i="1"/>
  <c r="FJ69" i="1"/>
  <c r="FJ6" i="1"/>
  <c r="FJ14" i="1"/>
  <c r="FJ22" i="1"/>
  <c r="FJ34" i="1"/>
  <c r="FJ42" i="1"/>
  <c r="FJ50" i="1"/>
  <c r="FJ4" i="1"/>
  <c r="FJ12" i="1"/>
  <c r="FJ24" i="1"/>
  <c r="FJ32" i="1"/>
  <c r="FJ40" i="1"/>
  <c r="FJ52" i="1"/>
  <c r="FJ64" i="1"/>
  <c r="FJ72" i="1"/>
  <c r="DH61" i="1"/>
  <c r="EA46" i="1"/>
  <c r="ET20" i="1"/>
  <c r="ET15" i="1"/>
  <c r="EI57" i="1"/>
  <c r="EA14" i="1"/>
  <c r="EA54" i="1"/>
  <c r="DH73" i="1"/>
  <c r="DH62" i="1"/>
  <c r="DH25" i="1"/>
  <c r="DH39" i="1"/>
  <c r="DH70" i="1"/>
  <c r="FB12" i="1"/>
  <c r="FB52" i="1"/>
  <c r="FB11" i="1"/>
  <c r="FB47" i="1"/>
  <c r="FB32" i="1"/>
  <c r="FB61" i="1"/>
  <c r="FB31" i="1"/>
  <c r="FB63" i="1"/>
  <c r="EA49" i="1"/>
  <c r="DH31" i="1"/>
  <c r="DH41" i="1"/>
  <c r="EI48" i="1"/>
  <c r="FB6" i="1"/>
  <c r="FB22" i="1"/>
  <c r="FB42" i="1"/>
  <c r="FB69" i="1"/>
  <c r="FB19" i="1"/>
  <c r="EA25" i="1"/>
  <c r="DH59" i="1"/>
  <c r="DH65" i="1"/>
  <c r="EA31" i="1"/>
  <c r="DH23" i="1"/>
  <c r="EA24" i="1"/>
  <c r="EA70" i="1"/>
  <c r="EI24" i="1"/>
  <c r="ET6" i="1"/>
  <c r="EI26" i="1"/>
  <c r="ET52" i="1"/>
  <c r="ET56" i="1"/>
  <c r="FB4" i="1"/>
  <c r="FB24" i="1"/>
  <c r="FB40" i="1"/>
  <c r="FB64" i="1"/>
  <c r="FB13" i="1"/>
  <c r="FB33" i="1"/>
  <c r="FB57" i="1"/>
  <c r="FB23" i="1"/>
  <c r="FB39" i="1"/>
  <c r="FB55" i="1"/>
  <c r="FB71" i="1"/>
  <c r="FB25" i="1"/>
  <c r="FB41" i="1"/>
  <c r="DH12" i="1"/>
  <c r="DH71" i="1"/>
  <c r="EA23" i="1"/>
  <c r="DH47" i="1"/>
  <c r="DH8" i="1"/>
  <c r="EI43" i="1"/>
  <c r="FB68" i="1"/>
  <c r="FB14" i="1"/>
  <c r="FB34" i="1"/>
  <c r="FB50" i="1"/>
  <c r="EA57" i="1"/>
  <c r="EA22" i="1"/>
  <c r="DH14" i="1"/>
  <c r="DH68" i="1"/>
  <c r="EA63" i="1"/>
  <c r="DH33" i="1"/>
  <c r="DH49" i="1"/>
  <c r="EA32" i="1"/>
  <c r="EI56" i="1"/>
  <c r="ET36" i="1"/>
  <c r="EI33" i="1"/>
  <c r="ET71" i="1"/>
  <c r="EA33" i="1"/>
  <c r="EA65" i="1"/>
  <c r="DH7" i="1"/>
  <c r="EA30" i="1"/>
  <c r="EA62" i="1"/>
  <c r="DH16" i="1"/>
  <c r="DH4" i="1"/>
  <c r="EA7" i="1"/>
  <c r="EA39" i="1"/>
  <c r="EA73" i="1"/>
  <c r="DH27" i="1"/>
  <c r="DH35" i="1"/>
  <c r="DH43" i="1"/>
  <c r="DH51" i="1"/>
  <c r="EA8" i="1"/>
  <c r="EA40" i="1"/>
  <c r="EI70" i="1"/>
  <c r="EI32" i="1"/>
  <c r="EI64" i="1"/>
  <c r="EI71" i="1"/>
  <c r="EI50" i="1"/>
  <c r="ET22" i="1"/>
  <c r="ET38" i="1"/>
  <c r="ET54" i="1"/>
  <c r="EI51" i="1"/>
  <c r="ET65" i="1"/>
  <c r="EI17" i="1"/>
  <c r="EI65" i="1"/>
  <c r="ET17" i="1"/>
  <c r="EA17" i="1"/>
  <c r="EC56" i="1"/>
  <c r="EI16" i="1"/>
  <c r="EI6" i="1"/>
  <c r="EI18" i="1"/>
  <c r="ET30" i="1"/>
  <c r="ET46" i="1"/>
  <c r="EI19" i="1"/>
  <c r="ET59" i="1"/>
  <c r="EI49" i="1"/>
  <c r="ET13" i="1"/>
  <c r="ET63" i="1"/>
  <c r="EC64" i="1"/>
  <c r="EA9" i="1"/>
  <c r="EA41" i="1"/>
  <c r="DH57" i="1"/>
  <c r="EA6" i="1"/>
  <c r="EA38" i="1"/>
  <c r="EA72" i="1"/>
  <c r="DH18" i="1"/>
  <c r="DH56" i="1"/>
  <c r="EA15" i="1"/>
  <c r="EA47" i="1"/>
  <c r="DH21" i="1"/>
  <c r="DH29" i="1"/>
  <c r="DH37" i="1"/>
  <c r="DH45" i="1"/>
  <c r="DH53" i="1"/>
  <c r="EA16" i="1"/>
  <c r="EA48" i="1"/>
  <c r="EA60" i="1"/>
  <c r="EI8" i="1"/>
  <c r="EI40" i="1"/>
  <c r="EI68" i="1"/>
  <c r="EI58" i="1"/>
  <c r="ET28" i="1"/>
  <c r="ET44" i="1"/>
  <c r="EI11" i="1"/>
  <c r="ET5" i="1"/>
  <c r="ET11" i="1"/>
  <c r="ET19" i="1"/>
  <c r="EC5" i="1"/>
  <c r="EC13" i="1"/>
  <c r="EC21" i="1"/>
  <c r="EC29" i="1"/>
  <c r="EC37" i="1"/>
  <c r="EC45" i="1"/>
  <c r="EC53" i="1"/>
  <c r="EC61" i="1"/>
  <c r="EC71" i="1"/>
  <c r="EC10" i="1"/>
  <c r="EC18" i="1"/>
  <c r="EC26" i="1"/>
  <c r="EC34" i="1"/>
  <c r="EC42" i="1"/>
  <c r="EC50" i="1"/>
  <c r="EC58" i="1"/>
  <c r="EC68" i="1"/>
  <c r="EC11" i="1"/>
  <c r="EC19" i="1"/>
  <c r="EC27" i="1"/>
  <c r="EC35" i="1"/>
  <c r="EC43" i="1"/>
  <c r="EC51" i="1"/>
  <c r="EC59" i="1"/>
  <c r="EC69" i="1"/>
  <c r="EC4" i="1"/>
  <c r="EC12" i="1"/>
  <c r="EC20" i="1"/>
  <c r="EC28" i="1"/>
  <c r="EC36" i="1"/>
  <c r="EC44" i="1"/>
  <c r="EC52" i="1"/>
  <c r="EA64" i="1"/>
  <c r="DH69" i="1"/>
  <c r="DJ6" i="1"/>
  <c r="EJ22" i="1"/>
  <c r="GS22" i="1" s="1"/>
  <c r="GT22" i="1" s="1"/>
  <c r="HI22" i="1" s="1"/>
  <c r="EI22" i="1"/>
  <c r="EI34" i="1"/>
  <c r="EJ54" i="1"/>
  <c r="GS54" i="1" s="1"/>
  <c r="GT54" i="1" s="1"/>
  <c r="HI54" i="1" s="1"/>
  <c r="EI54" i="1"/>
  <c r="FC26" i="1"/>
  <c r="GV26" i="1" s="1"/>
  <c r="GX26" i="1" s="1"/>
  <c r="EU21" i="1"/>
  <c r="GU21" i="1" s="1"/>
  <c r="GX21" i="1" s="1"/>
  <c r="ET21" i="1"/>
  <c r="ET24" i="1"/>
  <c r="EU29" i="1"/>
  <c r="GU29" i="1" s="1"/>
  <c r="ET29" i="1"/>
  <c r="ET32" i="1"/>
  <c r="EU37" i="1"/>
  <c r="GU37" i="1" s="1"/>
  <c r="ET37" i="1"/>
  <c r="ET40" i="1"/>
  <c r="EU45" i="1"/>
  <c r="GU45" i="1" s="1"/>
  <c r="ET45" i="1"/>
  <c r="ET48" i="1"/>
  <c r="EU53" i="1"/>
  <c r="GU53" i="1" s="1"/>
  <c r="GX53" i="1" s="1"/>
  <c r="ET53" i="1"/>
  <c r="ET7" i="1"/>
  <c r="EJ15" i="1"/>
  <c r="GS15" i="1" s="1"/>
  <c r="GT15" i="1" s="1"/>
  <c r="EI15" i="1"/>
  <c r="EI27" i="1"/>
  <c r="EJ47" i="1"/>
  <c r="GS47" i="1" s="1"/>
  <c r="GT47" i="1" s="1"/>
  <c r="EI47" i="1"/>
  <c r="EI59" i="1"/>
  <c r="FC27" i="1"/>
  <c r="GV27" i="1" s="1"/>
  <c r="FC59" i="1"/>
  <c r="GV59" i="1" s="1"/>
  <c r="GX59" i="1" s="1"/>
  <c r="EU64" i="1"/>
  <c r="GU64" i="1" s="1"/>
  <c r="GX64" i="1" s="1"/>
  <c r="ET64" i="1"/>
  <c r="ET69" i="1"/>
  <c r="FC16" i="1"/>
  <c r="GV16" i="1" s="1"/>
  <c r="FC60" i="1"/>
  <c r="GV60" i="1" s="1"/>
  <c r="ET57" i="1"/>
  <c r="EU66" i="1"/>
  <c r="GU66" i="1" s="1"/>
  <c r="GX66" i="1" s="1"/>
  <c r="ET66" i="1"/>
  <c r="EI9" i="1"/>
  <c r="EJ29" i="1"/>
  <c r="GS29" i="1" s="1"/>
  <c r="GT29" i="1" s="1"/>
  <c r="EI29" i="1"/>
  <c r="EI41" i="1"/>
  <c r="EJ61" i="1"/>
  <c r="GS61" i="1" s="1"/>
  <c r="GT61" i="1" s="1"/>
  <c r="EI61" i="1"/>
  <c r="FC37" i="1"/>
  <c r="GV37" i="1" s="1"/>
  <c r="EU12" i="1"/>
  <c r="GU12" i="1" s="1"/>
  <c r="GX12" i="1" s="1"/>
  <c r="ET12" i="1"/>
  <c r="EJ14" i="1"/>
  <c r="GS14" i="1" s="1"/>
  <c r="GT14" i="1" s="1"/>
  <c r="EI14" i="1"/>
  <c r="EU27" i="1"/>
  <c r="GU27" i="1" s="1"/>
  <c r="ET27" i="1"/>
  <c r="EJ21" i="1"/>
  <c r="GS21" i="1" s="1"/>
  <c r="GT21" i="1" s="1"/>
  <c r="HI21" i="1" s="1"/>
  <c r="EI21" i="1"/>
  <c r="EJ53" i="1"/>
  <c r="GS53" i="1" s="1"/>
  <c r="GT53" i="1" s="1"/>
  <c r="EI53" i="1"/>
  <c r="EC9" i="1"/>
  <c r="EC17" i="1"/>
  <c r="EC25" i="1"/>
  <c r="EC33" i="1"/>
  <c r="EC41" i="1"/>
  <c r="EC49" i="1"/>
  <c r="EC57" i="1"/>
  <c r="EC65" i="1"/>
  <c r="DJ61" i="1"/>
  <c r="DJ7" i="1"/>
  <c r="EC6" i="1"/>
  <c r="EC14" i="1"/>
  <c r="EC22" i="1"/>
  <c r="EC30" i="1"/>
  <c r="EC38" i="1"/>
  <c r="EC46" i="1"/>
  <c r="EC54" i="1"/>
  <c r="EC62" i="1"/>
  <c r="DJ12" i="1"/>
  <c r="DJ16" i="1"/>
  <c r="DJ64" i="1"/>
  <c r="DJ68" i="1"/>
  <c r="EC7" i="1"/>
  <c r="EC15" i="1"/>
  <c r="EC23" i="1"/>
  <c r="EC31" i="1"/>
  <c r="EC39" i="1"/>
  <c r="EC47" i="1"/>
  <c r="EC55" i="1"/>
  <c r="EC63" i="1"/>
  <c r="DJ21" i="1"/>
  <c r="DJ25" i="1"/>
  <c r="DJ29" i="1"/>
  <c r="DJ33" i="1"/>
  <c r="DJ37" i="1"/>
  <c r="DJ41" i="1"/>
  <c r="DJ45" i="1"/>
  <c r="DJ49" i="1"/>
  <c r="DJ53" i="1"/>
  <c r="EC8" i="1"/>
  <c r="EC16" i="1"/>
  <c r="EC24" i="1"/>
  <c r="EC32" i="1"/>
  <c r="EC40" i="1"/>
  <c r="EC48" i="1"/>
  <c r="EJ38" i="1"/>
  <c r="GS38" i="1" s="1"/>
  <c r="GT38" i="1" s="1"/>
  <c r="EI38" i="1"/>
  <c r="FC10" i="1"/>
  <c r="GV10" i="1" s="1"/>
  <c r="FC46" i="1"/>
  <c r="GV46" i="1" s="1"/>
  <c r="GX46" i="1" s="1"/>
  <c r="EU25" i="1"/>
  <c r="GU25" i="1" s="1"/>
  <c r="GX25" i="1" s="1"/>
  <c r="ET25" i="1"/>
  <c r="EU33" i="1"/>
  <c r="GU33" i="1" s="1"/>
  <c r="GX33" i="1" s="1"/>
  <c r="ET33" i="1"/>
  <c r="EU41" i="1"/>
  <c r="GU41" i="1" s="1"/>
  <c r="GX41" i="1" s="1"/>
  <c r="ET41" i="1"/>
  <c r="EU49" i="1"/>
  <c r="GU49" i="1" s="1"/>
  <c r="GX49" i="1" s="1"/>
  <c r="ET49" i="1"/>
  <c r="EU10" i="1"/>
  <c r="GU10" i="1" s="1"/>
  <c r="ET10" i="1"/>
  <c r="EJ31" i="1"/>
  <c r="GS31" i="1" s="1"/>
  <c r="GT31" i="1" s="1"/>
  <c r="EI31" i="1"/>
  <c r="EJ63" i="1"/>
  <c r="GS63" i="1" s="1"/>
  <c r="GT63" i="1" s="1"/>
  <c r="EI63" i="1"/>
  <c r="FC43" i="1"/>
  <c r="GV43" i="1" s="1"/>
  <c r="FC5" i="1"/>
  <c r="GV5" i="1" s="1"/>
  <c r="GX5" i="1" s="1"/>
  <c r="EU70" i="1"/>
  <c r="GU70" i="1" s="1"/>
  <c r="GX70" i="1" s="1"/>
  <c r="ET70" i="1"/>
  <c r="FC36" i="1"/>
  <c r="GV36" i="1" s="1"/>
  <c r="GX36" i="1" s="1"/>
  <c r="EU58" i="1"/>
  <c r="GU58" i="1" s="1"/>
  <c r="GX58" i="1" s="1"/>
  <c r="ET58" i="1"/>
  <c r="ET61" i="1"/>
  <c r="EJ13" i="1"/>
  <c r="GS13" i="1" s="1"/>
  <c r="GT13" i="1" s="1"/>
  <c r="EI13" i="1"/>
  <c r="EI25" i="1"/>
  <c r="EJ45" i="1"/>
  <c r="GS45" i="1" s="1"/>
  <c r="GT45" i="1" s="1"/>
  <c r="EI45" i="1"/>
  <c r="FC17" i="1"/>
  <c r="GV17" i="1" s="1"/>
  <c r="GX17" i="1" s="1"/>
  <c r="FC65" i="1"/>
  <c r="GV65" i="1" s="1"/>
  <c r="GX65" i="1" s="1"/>
  <c r="EU16" i="1"/>
  <c r="GU16" i="1" s="1"/>
  <c r="GX16" i="1" s="1"/>
  <c r="ET16" i="1"/>
  <c r="EJ46" i="1"/>
  <c r="GS46" i="1" s="1"/>
  <c r="GT46" i="1" s="1"/>
  <c r="EI46" i="1"/>
  <c r="FC18" i="1"/>
  <c r="GV18" i="1" s="1"/>
  <c r="FC62" i="1"/>
  <c r="GV62" i="1" s="1"/>
  <c r="GX62" i="1" s="1"/>
  <c r="EU35" i="1"/>
  <c r="GU35" i="1" s="1"/>
  <c r="ET35" i="1"/>
  <c r="EU43" i="1"/>
  <c r="GU43" i="1" s="1"/>
  <c r="ET43" i="1"/>
  <c r="EU51" i="1"/>
  <c r="GU51" i="1" s="1"/>
  <c r="ET51" i="1"/>
  <c r="EJ7" i="1"/>
  <c r="GS7" i="1" s="1"/>
  <c r="GT7" i="1" s="1"/>
  <c r="HI7" i="1" s="1"/>
  <c r="EI7" i="1"/>
  <c r="EJ39" i="1"/>
  <c r="GS39" i="1" s="1"/>
  <c r="GT39" i="1" s="1"/>
  <c r="EI39" i="1"/>
  <c r="FC15" i="1"/>
  <c r="GV15" i="1" s="1"/>
  <c r="GX15" i="1" s="1"/>
  <c r="FC51" i="1"/>
  <c r="GV51" i="1" s="1"/>
  <c r="EU55" i="1"/>
  <c r="GU55" i="1" s="1"/>
  <c r="GX55" i="1" s="1"/>
  <c r="ET55" i="1"/>
  <c r="FC8" i="1"/>
  <c r="GV8" i="1" s="1"/>
  <c r="FC48" i="1"/>
  <c r="GV48" i="1" s="1"/>
  <c r="GX48" i="1" s="1"/>
  <c r="EU60" i="1"/>
  <c r="GU60" i="1" s="1"/>
  <c r="ET60" i="1"/>
  <c r="FC29" i="1"/>
  <c r="GV29" i="1" s="1"/>
  <c r="FC73" i="1"/>
  <c r="GV73" i="1" s="1"/>
  <c r="EU18" i="1"/>
  <c r="GU18" i="1" s="1"/>
  <c r="ET18" i="1"/>
  <c r="EA5" i="1"/>
  <c r="EA13" i="1"/>
  <c r="EA21" i="1"/>
  <c r="EA29" i="1"/>
  <c r="EA37" i="1"/>
  <c r="EA45" i="1"/>
  <c r="EA53" i="1"/>
  <c r="EA61" i="1"/>
  <c r="EA71" i="1"/>
  <c r="DH58" i="1"/>
  <c r="DH60" i="1"/>
  <c r="DH67" i="1"/>
  <c r="DH10" i="1"/>
  <c r="EA10" i="1"/>
  <c r="EA18" i="1"/>
  <c r="EA26" i="1"/>
  <c r="EA34" i="1"/>
  <c r="EA42" i="1"/>
  <c r="EA50" i="1"/>
  <c r="EA58" i="1"/>
  <c r="EA68" i="1"/>
  <c r="DH11" i="1"/>
  <c r="DH13" i="1"/>
  <c r="DH15" i="1"/>
  <c r="DH17" i="1"/>
  <c r="DH19" i="1"/>
  <c r="DH63" i="1"/>
  <c r="DH72" i="1"/>
  <c r="DH55" i="1"/>
  <c r="DH64" i="1"/>
  <c r="DH66" i="1"/>
  <c r="DH9" i="1"/>
  <c r="EA11" i="1"/>
  <c r="EA19" i="1"/>
  <c r="EA27" i="1"/>
  <c r="EA35" i="1"/>
  <c r="EA43" i="1"/>
  <c r="EA51" i="1"/>
  <c r="EA59" i="1"/>
  <c r="EA69" i="1"/>
  <c r="DH20" i="1"/>
  <c r="DH22" i="1"/>
  <c r="DH24" i="1"/>
  <c r="DH26" i="1"/>
  <c r="DH28" i="1"/>
  <c r="DH30" i="1"/>
  <c r="DH32" i="1"/>
  <c r="DH34" i="1"/>
  <c r="DH36" i="1"/>
  <c r="DH38" i="1"/>
  <c r="DH40" i="1"/>
  <c r="DH42" i="1"/>
  <c r="DH44" i="1"/>
  <c r="DH46" i="1"/>
  <c r="DH48" i="1"/>
  <c r="DH50" i="1"/>
  <c r="DH52" i="1"/>
  <c r="DH54" i="1"/>
  <c r="DH5" i="1"/>
  <c r="EA4" i="1"/>
  <c r="EA12" i="1"/>
  <c r="EA20" i="1"/>
  <c r="EA28" i="1"/>
  <c r="EA36" i="1"/>
  <c r="EA44" i="1"/>
  <c r="EA52" i="1"/>
  <c r="EC60" i="1"/>
  <c r="EC70" i="1"/>
  <c r="EI4" i="1"/>
  <c r="EI12" i="1"/>
  <c r="EI20" i="1"/>
  <c r="EI28" i="1"/>
  <c r="EI36" i="1"/>
  <c r="EI44" i="1"/>
  <c r="EI52" i="1"/>
  <c r="EI60" i="1"/>
  <c r="ET72" i="1"/>
  <c r="ET9" i="1"/>
  <c r="EI5" i="1"/>
  <c r="EI72" i="1"/>
  <c r="EI10" i="1"/>
  <c r="EJ30" i="1"/>
  <c r="GS30" i="1" s="1"/>
  <c r="GT30" i="1" s="1"/>
  <c r="HI30" i="1" s="1"/>
  <c r="EI30" i="1"/>
  <c r="EI42" i="1"/>
  <c r="EJ62" i="1"/>
  <c r="GS62" i="1" s="1"/>
  <c r="GT62" i="1" s="1"/>
  <c r="EI62" i="1"/>
  <c r="FC38" i="1"/>
  <c r="GV38" i="1" s="1"/>
  <c r="GX38" i="1" s="1"/>
  <c r="EU23" i="1"/>
  <c r="GU23" i="1" s="1"/>
  <c r="GX23" i="1" s="1"/>
  <c r="ET23" i="1"/>
  <c r="ET26" i="1"/>
  <c r="EU31" i="1"/>
  <c r="GU31" i="1" s="1"/>
  <c r="GX31" i="1" s="1"/>
  <c r="ET31" i="1"/>
  <c r="ET34" i="1"/>
  <c r="EU39" i="1"/>
  <c r="GU39" i="1" s="1"/>
  <c r="GX39" i="1" s="1"/>
  <c r="ET39" i="1"/>
  <c r="ET42" i="1"/>
  <c r="EU47" i="1"/>
  <c r="GU47" i="1" s="1"/>
  <c r="GX47" i="1" s="1"/>
  <c r="ET47" i="1"/>
  <c r="ET50" i="1"/>
  <c r="EU73" i="1"/>
  <c r="GU73" i="1" s="1"/>
  <c r="ET73" i="1"/>
  <c r="EI73" i="1"/>
  <c r="EJ23" i="1"/>
  <c r="GS23" i="1" s="1"/>
  <c r="GT23" i="1" s="1"/>
  <c r="EI23" i="1"/>
  <c r="EI35" i="1"/>
  <c r="EJ55" i="1"/>
  <c r="GS55" i="1" s="1"/>
  <c r="GT55" i="1" s="1"/>
  <c r="EI55" i="1"/>
  <c r="FC35" i="1"/>
  <c r="GV35" i="1" s="1"/>
  <c r="FC67" i="1"/>
  <c r="GV67" i="1" s="1"/>
  <c r="GX67" i="1" s="1"/>
  <c r="EU68" i="1"/>
  <c r="GU68" i="1" s="1"/>
  <c r="GX68" i="1" s="1"/>
  <c r="ET68" i="1"/>
  <c r="ET4" i="1"/>
  <c r="FC28" i="1"/>
  <c r="GV28" i="1" s="1"/>
  <c r="GX28" i="1" s="1"/>
  <c r="HI28" i="1" s="1"/>
  <c r="FC72" i="1"/>
  <c r="GV72" i="1" s="1"/>
  <c r="GX72" i="1" s="1"/>
  <c r="EU8" i="1"/>
  <c r="GU8" i="1" s="1"/>
  <c r="ET8" i="1"/>
  <c r="EJ37" i="1"/>
  <c r="GS37" i="1" s="1"/>
  <c r="GT37" i="1" s="1"/>
  <c r="EI37" i="1"/>
  <c r="FC9" i="1"/>
  <c r="GV9" i="1" s="1"/>
  <c r="GX9" i="1" s="1"/>
  <c r="FC45" i="1"/>
  <c r="GV45" i="1" s="1"/>
  <c r="EU14" i="1"/>
  <c r="GU14" i="1" s="1"/>
  <c r="GX14" i="1" s="1"/>
  <c r="ET14" i="1"/>
  <c r="ET62" i="1"/>
  <c r="ET67" i="1"/>
  <c r="EI69" i="1"/>
  <c r="DJ13" i="1"/>
  <c r="DJ17" i="1"/>
  <c r="DJ69" i="1"/>
  <c r="DJ9" i="1"/>
  <c r="DJ22" i="1"/>
  <c r="DJ26" i="1"/>
  <c r="DJ30" i="1"/>
  <c r="DJ34" i="1"/>
  <c r="DJ38" i="1"/>
  <c r="DJ42" i="1"/>
  <c r="DJ46" i="1"/>
  <c r="DJ50" i="1"/>
  <c r="DJ54" i="1"/>
  <c r="DJ59" i="1"/>
  <c r="DJ56" i="1"/>
  <c r="DJ65" i="1"/>
  <c r="DJ8" i="1"/>
  <c r="EA56" i="1"/>
  <c r="DJ14" i="1"/>
  <c r="DJ18" i="1"/>
  <c r="DJ62" i="1"/>
  <c r="DJ70" i="1"/>
  <c r="DJ23" i="1"/>
  <c r="DJ27" i="1"/>
  <c r="DJ31" i="1"/>
  <c r="DJ35" i="1"/>
  <c r="DJ39" i="1"/>
  <c r="DJ43" i="1"/>
  <c r="DJ47" i="1"/>
  <c r="DJ51" i="1"/>
  <c r="DJ60" i="1"/>
  <c r="DJ66" i="1"/>
  <c r="DJ71" i="1"/>
  <c r="DJ11" i="1"/>
  <c r="DJ15" i="1"/>
  <c r="DJ19" i="1"/>
  <c r="DJ63" i="1"/>
  <c r="DJ67" i="1"/>
  <c r="DJ20" i="1"/>
  <c r="DJ24" i="1"/>
  <c r="DJ28" i="1"/>
  <c r="DJ32" i="1"/>
  <c r="DJ36" i="1"/>
  <c r="DJ40" i="1"/>
  <c r="DJ44" i="1"/>
  <c r="DJ48" i="1"/>
  <c r="DJ52" i="1"/>
  <c r="DJ4" i="1"/>
  <c r="DJ10" i="1"/>
  <c r="DJ58" i="1"/>
  <c r="DJ5" i="1"/>
  <c r="DJ55" i="1"/>
  <c r="DJ57" i="1"/>
  <c r="DH6" i="1"/>
  <c r="CT41" i="1"/>
  <c r="CT67" i="1"/>
  <c r="CT20" i="1"/>
  <c r="CT33" i="1"/>
  <c r="CT48" i="1"/>
  <c r="CT59" i="1"/>
  <c r="CT71" i="1"/>
  <c r="CT9" i="1"/>
  <c r="CT14" i="1"/>
  <c r="CT62" i="1"/>
  <c r="CT53" i="1"/>
  <c r="CT64" i="1"/>
  <c r="CT18" i="1"/>
  <c r="CT37" i="1"/>
  <c r="CT45" i="1"/>
  <c r="CT32" i="1"/>
  <c r="CT43" i="1"/>
  <c r="CT54" i="1"/>
  <c r="CT13" i="1"/>
  <c r="CT27" i="1"/>
  <c r="CT52" i="1"/>
  <c r="CT58" i="1"/>
  <c r="CT61" i="1"/>
  <c r="CT19" i="1"/>
  <c r="CT24" i="1"/>
  <c r="CT28" i="1"/>
  <c r="CT50" i="1"/>
  <c r="CT57" i="1"/>
  <c r="CT69" i="1"/>
  <c r="CT44" i="1"/>
  <c r="CT55" i="1"/>
  <c r="CT15" i="1"/>
  <c r="CT21" i="1"/>
  <c r="CT29" i="1"/>
  <c r="CT38" i="1"/>
  <c r="CT46" i="1"/>
  <c r="CT10" i="1"/>
  <c r="CT8" i="1"/>
  <c r="CT25" i="1"/>
  <c r="CT30" i="1"/>
  <c r="CT70" i="1"/>
  <c r="CT6" i="1"/>
  <c r="CT40" i="1"/>
  <c r="CT68" i="1"/>
  <c r="CT16" i="1"/>
  <c r="CT22" i="1"/>
  <c r="CT35" i="1"/>
  <c r="CT49" i="1"/>
  <c r="CT60" i="1"/>
  <c r="CT11" i="1"/>
  <c r="CT26" i="1"/>
  <c r="CT34" i="1"/>
  <c r="CT31" i="1"/>
  <c r="CT36" i="1"/>
  <c r="CT51" i="1"/>
  <c r="CT66" i="1"/>
  <c r="CT42" i="1"/>
  <c r="CT47" i="1"/>
  <c r="CT56" i="1"/>
  <c r="CT63" i="1"/>
  <c r="CT7" i="1"/>
  <c r="CT17" i="1"/>
  <c r="CT39" i="1"/>
  <c r="CT5" i="1"/>
  <c r="CT4" i="1"/>
  <c r="CT12" i="1"/>
  <c r="CT23" i="1"/>
  <c r="CT65" i="1"/>
  <c r="BV14" i="1"/>
  <c r="CD45" i="1"/>
  <c r="CB13" i="1"/>
  <c r="CD13" i="1"/>
  <c r="CD63" i="1"/>
  <c r="CB58" i="1"/>
  <c r="CD58" i="1"/>
  <c r="CB18" i="1"/>
  <c r="CD18" i="1"/>
  <c r="CB25" i="1"/>
  <c r="CD25" i="1"/>
  <c r="CB28" i="1"/>
  <c r="CD28" i="1"/>
  <c r="CB31" i="1"/>
  <c r="CD31" i="1"/>
  <c r="CB62" i="1"/>
  <c r="CD62" i="1"/>
  <c r="CB69" i="1"/>
  <c r="CD69" i="1"/>
  <c r="CB32" i="1"/>
  <c r="CD32" i="1"/>
  <c r="CB59" i="1"/>
  <c r="CD59" i="1"/>
  <c r="BV12" i="1"/>
  <c r="BV21" i="1"/>
  <c r="BV25" i="1"/>
  <c r="BV38" i="1"/>
  <c r="BV68" i="1"/>
  <c r="BV5" i="1"/>
  <c r="BV28" i="1"/>
  <c r="BV61" i="1"/>
  <c r="BV59" i="1"/>
  <c r="BV16" i="1"/>
  <c r="BV29" i="1"/>
  <c r="BV33" i="1"/>
  <c r="BV43" i="1"/>
  <c r="BV47" i="1"/>
  <c r="BV55" i="1"/>
  <c r="BV65" i="1"/>
  <c r="BV8" i="1"/>
  <c r="BV66" i="1"/>
  <c r="CB52" i="1"/>
  <c r="CD52" i="1"/>
  <c r="CB61" i="1"/>
  <c r="CD61" i="1"/>
  <c r="CB27" i="1"/>
  <c r="CD27" i="1"/>
  <c r="CB64" i="1"/>
  <c r="CD64" i="1"/>
  <c r="CB37" i="1"/>
  <c r="CD37" i="1"/>
  <c r="CB8" i="1"/>
  <c r="CD8" i="1"/>
  <c r="CB29" i="1"/>
  <c r="CD29" i="1"/>
  <c r="CB38" i="1"/>
  <c r="CD38" i="1"/>
  <c r="CB44" i="1"/>
  <c r="CD44" i="1"/>
  <c r="CB54" i="1"/>
  <c r="CD54" i="1"/>
  <c r="BV13" i="1"/>
  <c r="BV22" i="1"/>
  <c r="BV26" i="1"/>
  <c r="BV39" i="1"/>
  <c r="BV69" i="1"/>
  <c r="BV53" i="1"/>
  <c r="BV49" i="1"/>
  <c r="BV64" i="1"/>
  <c r="BV17" i="1"/>
  <c r="BV30" i="1"/>
  <c r="BV34" i="1"/>
  <c r="BV44" i="1"/>
  <c r="BV48" i="1"/>
  <c r="BV56" i="1"/>
  <c r="BV71" i="1"/>
  <c r="BV10" i="1"/>
  <c r="CD24" i="1"/>
  <c r="CB21" i="1"/>
  <c r="CD21" i="1"/>
  <c r="CB49" i="1"/>
  <c r="CD49" i="1"/>
  <c r="CB11" i="1"/>
  <c r="CD11" i="1"/>
  <c r="CB12" i="1"/>
  <c r="CD12" i="1"/>
  <c r="CB41" i="1"/>
  <c r="CD41" i="1"/>
  <c r="CB5" i="1"/>
  <c r="CD5" i="1"/>
  <c r="CB19" i="1"/>
  <c r="CD19" i="1"/>
  <c r="CB26" i="1"/>
  <c r="CD26" i="1"/>
  <c r="CB30" i="1"/>
  <c r="CD30" i="1"/>
  <c r="CB40" i="1"/>
  <c r="CD40" i="1"/>
  <c r="CB50" i="1"/>
  <c r="CD50" i="1"/>
  <c r="CB57" i="1"/>
  <c r="CD57" i="1"/>
  <c r="CB68" i="1"/>
  <c r="CD68" i="1"/>
  <c r="CB70" i="1"/>
  <c r="CD70" i="1"/>
  <c r="CB9" i="1"/>
  <c r="CD9" i="1"/>
  <c r="CB35" i="1"/>
  <c r="CD35" i="1"/>
  <c r="CB42" i="1"/>
  <c r="CD42" i="1"/>
  <c r="CB16" i="1"/>
  <c r="CD16" i="1"/>
  <c r="CB22" i="1"/>
  <c r="CD22" i="1"/>
  <c r="BV23" i="1"/>
  <c r="BV27" i="1"/>
  <c r="BV40" i="1"/>
  <c r="BV70" i="1"/>
  <c r="BV54" i="1"/>
  <c r="BV50" i="1"/>
  <c r="BV35" i="1"/>
  <c r="BV4" i="1"/>
  <c r="BV18" i="1"/>
  <c r="BV31" i="1"/>
  <c r="BV41" i="1"/>
  <c r="BV45" i="1"/>
  <c r="BV51" i="1"/>
  <c r="BV62" i="1"/>
  <c r="BV36" i="1"/>
  <c r="CD7" i="1"/>
  <c r="CB53" i="1"/>
  <c r="CD53" i="1"/>
  <c r="CB4" i="1"/>
  <c r="CD4" i="1"/>
  <c r="CB46" i="1"/>
  <c r="CD46" i="1"/>
  <c r="CB65" i="1"/>
  <c r="CD65" i="1"/>
  <c r="CB34" i="1"/>
  <c r="CD34" i="1"/>
  <c r="CB15" i="1"/>
  <c r="CD15" i="1"/>
  <c r="CB20" i="1"/>
  <c r="CD20" i="1"/>
  <c r="CB33" i="1"/>
  <c r="CD33" i="1"/>
  <c r="CB48" i="1"/>
  <c r="CD48" i="1"/>
  <c r="CB60" i="1"/>
  <c r="CD60" i="1"/>
  <c r="CB71" i="1"/>
  <c r="CD71" i="1"/>
  <c r="CB23" i="1"/>
  <c r="CD23" i="1"/>
  <c r="CB66" i="1"/>
  <c r="CD66" i="1"/>
  <c r="CB36" i="1"/>
  <c r="CD36" i="1"/>
  <c r="CB51" i="1"/>
  <c r="CD51" i="1"/>
  <c r="CB56" i="1"/>
  <c r="CD56" i="1"/>
  <c r="CB6" i="1"/>
  <c r="CD6" i="1"/>
  <c r="CB39" i="1"/>
  <c r="CD39" i="1"/>
  <c r="CB43" i="1"/>
  <c r="CD43" i="1"/>
  <c r="CB47" i="1"/>
  <c r="CD47" i="1"/>
  <c r="CB55" i="1"/>
  <c r="CD55" i="1"/>
  <c r="CB10" i="1"/>
  <c r="CD10" i="1"/>
  <c r="CB17" i="1"/>
  <c r="CD17" i="1"/>
  <c r="BV11" i="1"/>
  <c r="BV20" i="1"/>
  <c r="BV24" i="1"/>
  <c r="BV37" i="1"/>
  <c r="BV67" i="1"/>
  <c r="BV9" i="1"/>
  <c r="BV7" i="1"/>
  <c r="BV60" i="1"/>
  <c r="BV57" i="1"/>
  <c r="BV15" i="1"/>
  <c r="BV19" i="1"/>
  <c r="BV32" i="1"/>
  <c r="BV42" i="1"/>
  <c r="BV46" i="1"/>
  <c r="BV52" i="1"/>
  <c r="BV63" i="1"/>
  <c r="BV6" i="1"/>
  <c r="BV58" i="1"/>
  <c r="CD14" i="1"/>
  <c r="CD67" i="1"/>
  <c r="BC43" i="1"/>
  <c r="BA6" i="1"/>
  <c r="BC6" i="1"/>
  <c r="BA37" i="1"/>
  <c r="BC37" i="1"/>
  <c r="BA54" i="1"/>
  <c r="BC54" i="1"/>
  <c r="BA29" i="1"/>
  <c r="BC29" i="1"/>
  <c r="BA38" i="1"/>
  <c r="BC38" i="1"/>
  <c r="BA44" i="1"/>
  <c r="BC44" i="1"/>
  <c r="BA48" i="1"/>
  <c r="BC48" i="1"/>
  <c r="BA52" i="1"/>
  <c r="BC52" i="1"/>
  <c r="BA65" i="1"/>
  <c r="BC65" i="1"/>
  <c r="BA21" i="1"/>
  <c r="BC21" i="1"/>
  <c r="BC41" i="1"/>
  <c r="AR64" i="1"/>
  <c r="BA17" i="1"/>
  <c r="BC17" i="1"/>
  <c r="BA27" i="1"/>
  <c r="BC27" i="1"/>
  <c r="BA40" i="1"/>
  <c r="BC40" i="1"/>
  <c r="BA46" i="1"/>
  <c r="BC46" i="1"/>
  <c r="BA69" i="1"/>
  <c r="BC69" i="1"/>
  <c r="BA10" i="1"/>
  <c r="BC10" i="1"/>
  <c r="BA12" i="1"/>
  <c r="BC12" i="1"/>
  <c r="BA34" i="1"/>
  <c r="BC34" i="1"/>
  <c r="BA7" i="1"/>
  <c r="BC7" i="1"/>
  <c r="BA19" i="1"/>
  <c r="BC19" i="1"/>
  <c r="BA26" i="1"/>
  <c r="BC26" i="1"/>
  <c r="BA30" i="1"/>
  <c r="BC30" i="1"/>
  <c r="BA50" i="1"/>
  <c r="BC50" i="1"/>
  <c r="BA57" i="1"/>
  <c r="BC57" i="1"/>
  <c r="BA68" i="1"/>
  <c r="BC68" i="1"/>
  <c r="BA70" i="1"/>
  <c r="BC70" i="1"/>
  <c r="BA15" i="1"/>
  <c r="BC15" i="1"/>
  <c r="BA42" i="1"/>
  <c r="BC42" i="1"/>
  <c r="BA8" i="1"/>
  <c r="BC8" i="1"/>
  <c r="BA22" i="1"/>
  <c r="BC22" i="1"/>
  <c r="BA33" i="1"/>
  <c r="BC33" i="1"/>
  <c r="BA16" i="1"/>
  <c r="BC16" i="1"/>
  <c r="BA61" i="1"/>
  <c r="BC61" i="1"/>
  <c r="BA67" i="1"/>
  <c r="BC67" i="1"/>
  <c r="BA71" i="1"/>
  <c r="BC71" i="1"/>
  <c r="BA66" i="1"/>
  <c r="BC66" i="1"/>
  <c r="BA14" i="1"/>
  <c r="BC14" i="1"/>
  <c r="BA36" i="1"/>
  <c r="BC36" i="1"/>
  <c r="BA63" i="1"/>
  <c r="BC63" i="1"/>
  <c r="BA64" i="1"/>
  <c r="BC64" i="1"/>
  <c r="BA24" i="1"/>
  <c r="BC24" i="1"/>
  <c r="BA20" i="1"/>
  <c r="BC20" i="1"/>
  <c r="BA4" i="1"/>
  <c r="BC4" i="1"/>
  <c r="BA49" i="1"/>
  <c r="BC49" i="1"/>
  <c r="BA55" i="1"/>
  <c r="BC55" i="1"/>
  <c r="BA60" i="1"/>
  <c r="BC60" i="1"/>
  <c r="BA9" i="1"/>
  <c r="BC9" i="1"/>
  <c r="BA39" i="1"/>
  <c r="BC39" i="1"/>
  <c r="BC56" i="1"/>
  <c r="BC45" i="1"/>
  <c r="BA53" i="1"/>
  <c r="BC53" i="1"/>
  <c r="BA62" i="1"/>
  <c r="BC62" i="1"/>
  <c r="BA11" i="1"/>
  <c r="BC11" i="1"/>
  <c r="BA13" i="1"/>
  <c r="BC13" i="1"/>
  <c r="BA58" i="1"/>
  <c r="BC58" i="1"/>
  <c r="BA18" i="1"/>
  <c r="BC18" i="1"/>
  <c r="BA25" i="1"/>
  <c r="BC25" i="1"/>
  <c r="BA28" i="1"/>
  <c r="BC28" i="1"/>
  <c r="BA31" i="1"/>
  <c r="BC31" i="1"/>
  <c r="BA47" i="1"/>
  <c r="BC47" i="1"/>
  <c r="BA59" i="1"/>
  <c r="BC59" i="1"/>
  <c r="BA5" i="1"/>
  <c r="BC5" i="1"/>
  <c r="BA32" i="1"/>
  <c r="BC32" i="1"/>
  <c r="BA23" i="1"/>
  <c r="BC23" i="1"/>
  <c r="BC35" i="1"/>
  <c r="BC51" i="1"/>
  <c r="AP23" i="1"/>
  <c r="AR23" i="1"/>
  <c r="AP11" i="1"/>
  <c r="AR11" i="1"/>
  <c r="AP24" i="1"/>
  <c r="AR24" i="1"/>
  <c r="AP36" i="1"/>
  <c r="AR36" i="1"/>
  <c r="AP16" i="1"/>
  <c r="AR16" i="1"/>
  <c r="AP42" i="1"/>
  <c r="AR42" i="1"/>
  <c r="AP56" i="1"/>
  <c r="AR56" i="1"/>
  <c r="AP63" i="1"/>
  <c r="AR63" i="1"/>
  <c r="AP44" i="1"/>
  <c r="AR44" i="1"/>
  <c r="AP55" i="1"/>
  <c r="AR55" i="1"/>
  <c r="AP34" i="1"/>
  <c r="AR34" i="1"/>
  <c r="AP69" i="1"/>
  <c r="AR69" i="1"/>
  <c r="AP53" i="1"/>
  <c r="AR53" i="1"/>
  <c r="AP14" i="1"/>
  <c r="AR14" i="1"/>
  <c r="AP26" i="1"/>
  <c r="AR26" i="1"/>
  <c r="AP38" i="1"/>
  <c r="AR38" i="1"/>
  <c r="AP12" i="1"/>
  <c r="AR12" i="1"/>
  <c r="AP28" i="1"/>
  <c r="AR28" i="1"/>
  <c r="AP37" i="1"/>
  <c r="AR37" i="1"/>
  <c r="AP21" i="1"/>
  <c r="AR21" i="1"/>
  <c r="AP59" i="1"/>
  <c r="AR59" i="1"/>
  <c r="AP49" i="1"/>
  <c r="AR49" i="1"/>
  <c r="AP35" i="1"/>
  <c r="AR35" i="1"/>
  <c r="AP58" i="1"/>
  <c r="AR58" i="1"/>
  <c r="AP10" i="1"/>
  <c r="AR10" i="1"/>
  <c r="AP6" i="1"/>
  <c r="AR6" i="1"/>
  <c r="AP47" i="1"/>
  <c r="AR47" i="1"/>
  <c r="AP5" i="1"/>
  <c r="AR5" i="1"/>
  <c r="AR30" i="1"/>
  <c r="AP17" i="1"/>
  <c r="AR17" i="1"/>
  <c r="AP33" i="1"/>
  <c r="AR33" i="1"/>
  <c r="AP15" i="1"/>
  <c r="AR15" i="1"/>
  <c r="AP32" i="1"/>
  <c r="AR32" i="1"/>
  <c r="AP43" i="1"/>
  <c r="AR43" i="1"/>
  <c r="AP25" i="1"/>
  <c r="AR25" i="1"/>
  <c r="AP54" i="1"/>
  <c r="AR54" i="1"/>
  <c r="AP68" i="1"/>
  <c r="AR68" i="1"/>
  <c r="AP51" i="1"/>
  <c r="AR51" i="1"/>
  <c r="AP52" i="1"/>
  <c r="AR52" i="1"/>
  <c r="AP31" i="1"/>
  <c r="AR31" i="1"/>
  <c r="AP13" i="1"/>
  <c r="AR13" i="1"/>
  <c r="AP66" i="1"/>
  <c r="AR66" i="1"/>
  <c r="AP4" i="1"/>
  <c r="AR4" i="1"/>
  <c r="AP60" i="1"/>
  <c r="AR60" i="1"/>
  <c r="AP7" i="1"/>
  <c r="AR7" i="1"/>
  <c r="AR39" i="1"/>
  <c r="AP57" i="1"/>
  <c r="AR57" i="1"/>
  <c r="AP27" i="1"/>
  <c r="AR27" i="1"/>
  <c r="AP62" i="1"/>
  <c r="AR62" i="1"/>
  <c r="AP70" i="1"/>
  <c r="AR70" i="1"/>
  <c r="AP71" i="1"/>
  <c r="AR71" i="1"/>
  <c r="AP22" i="1"/>
  <c r="AR22" i="1"/>
  <c r="AP40" i="1"/>
  <c r="AR40" i="1"/>
  <c r="AP19" i="1"/>
  <c r="AR19" i="1"/>
  <c r="AP29" i="1"/>
  <c r="AR29" i="1"/>
  <c r="AP41" i="1"/>
  <c r="AR41" i="1"/>
  <c r="AP46" i="1"/>
  <c r="AR46" i="1"/>
  <c r="AP18" i="1"/>
  <c r="AR18" i="1"/>
  <c r="AP67" i="1"/>
  <c r="AR67" i="1"/>
  <c r="AP48" i="1"/>
  <c r="AR48" i="1"/>
  <c r="AP20" i="1"/>
  <c r="AR20" i="1"/>
  <c r="AP45" i="1"/>
  <c r="AR45" i="1"/>
  <c r="AP61" i="1"/>
  <c r="AR61" i="1"/>
  <c r="AP50" i="1"/>
  <c r="AR50" i="1"/>
  <c r="AP65" i="1"/>
  <c r="AR65" i="1"/>
  <c r="AR9" i="1"/>
  <c r="AR8" i="1"/>
  <c r="AJ19" i="1"/>
  <c r="AH40" i="1"/>
  <c r="AJ40" i="1"/>
  <c r="AH45" i="1"/>
  <c r="AJ45" i="1"/>
  <c r="AH60" i="1"/>
  <c r="AJ60" i="1"/>
  <c r="AH57" i="1"/>
  <c r="AJ57" i="1"/>
  <c r="AH55" i="1"/>
  <c r="AJ55" i="1"/>
  <c r="AH53" i="1"/>
  <c r="AJ53" i="1"/>
  <c r="AH65" i="1"/>
  <c r="AJ65" i="1"/>
  <c r="AH42" i="1"/>
  <c r="AJ42" i="1"/>
  <c r="AH67" i="1"/>
  <c r="AJ67" i="1"/>
  <c r="AJ21" i="1"/>
  <c r="AJ23" i="1"/>
  <c r="AJ25" i="1"/>
  <c r="AJ27" i="1"/>
  <c r="AJ29" i="1"/>
  <c r="AJ31" i="1"/>
  <c r="AJ33" i="1"/>
  <c r="AJ43" i="1"/>
  <c r="AJ8" i="1"/>
  <c r="AJ9" i="1"/>
  <c r="AJ10" i="1"/>
  <c r="AJ11" i="1"/>
  <c r="AJ13" i="1"/>
  <c r="AJ15" i="1"/>
  <c r="AJ17" i="1"/>
  <c r="AH61" i="1"/>
  <c r="AJ61" i="1"/>
  <c r="AH58" i="1"/>
  <c r="AJ58" i="1"/>
  <c r="AH41" i="1"/>
  <c r="AJ41" i="1"/>
  <c r="AH66" i="1"/>
  <c r="AJ66" i="1"/>
  <c r="AJ68" i="1"/>
  <c r="AH36" i="1"/>
  <c r="AJ36" i="1"/>
  <c r="AH35" i="1"/>
  <c r="AJ35" i="1"/>
  <c r="AH44" i="1"/>
  <c r="AJ44" i="1"/>
  <c r="AH4" i="1"/>
  <c r="AJ4" i="1"/>
  <c r="AH37" i="1"/>
  <c r="AJ37" i="1"/>
  <c r="AH51" i="1"/>
  <c r="AJ51" i="1"/>
  <c r="AH69" i="1"/>
  <c r="AJ69" i="1"/>
  <c r="AH49" i="1"/>
  <c r="AJ49" i="1"/>
  <c r="AH5" i="1"/>
  <c r="AJ5" i="1"/>
  <c r="AH46" i="1"/>
  <c r="AJ46" i="1"/>
  <c r="AH70" i="1"/>
  <c r="AJ70" i="1"/>
  <c r="AJ47" i="1"/>
  <c r="AH38" i="1"/>
  <c r="AJ38" i="1"/>
  <c r="AH52" i="1"/>
  <c r="AJ52" i="1"/>
  <c r="AH64" i="1"/>
  <c r="AJ64" i="1"/>
  <c r="AH48" i="1"/>
  <c r="AJ48" i="1"/>
  <c r="AH56" i="1"/>
  <c r="AJ56" i="1"/>
  <c r="AH50" i="1"/>
  <c r="AJ50" i="1"/>
  <c r="AH39" i="1"/>
  <c r="AJ39" i="1"/>
  <c r="AH71" i="1"/>
  <c r="AJ71" i="1"/>
  <c r="AH59" i="1"/>
  <c r="AJ59" i="1"/>
  <c r="AJ20" i="1"/>
  <c r="AJ22" i="1"/>
  <c r="AJ24" i="1"/>
  <c r="AJ26" i="1"/>
  <c r="AJ28" i="1"/>
  <c r="AJ30" i="1"/>
  <c r="AJ32" i="1"/>
  <c r="AJ34" i="1"/>
  <c r="AJ54" i="1"/>
  <c r="AJ63" i="1"/>
  <c r="AJ6" i="1"/>
  <c r="AJ7" i="1"/>
  <c r="AJ12" i="1"/>
  <c r="AJ14" i="1"/>
  <c r="AJ16" i="1"/>
  <c r="AJ18" i="1"/>
  <c r="AJ62" i="1"/>
  <c r="CR8" i="1"/>
  <c r="CR16" i="1"/>
  <c r="CR43" i="1"/>
  <c r="CR31" i="1"/>
  <c r="CR54" i="1"/>
  <c r="BT11" i="1"/>
  <c r="BT13" i="1"/>
  <c r="BT20" i="1"/>
  <c r="BT22" i="1"/>
  <c r="BT24" i="1"/>
  <c r="BT26" i="1"/>
  <c r="BT37" i="1"/>
  <c r="BT39" i="1"/>
  <c r="BT67" i="1"/>
  <c r="BT69" i="1"/>
  <c r="BT9" i="1"/>
  <c r="BT53" i="1"/>
  <c r="BT7" i="1"/>
  <c r="BT49" i="1"/>
  <c r="BT60" i="1"/>
  <c r="BT64" i="1"/>
  <c r="BT57" i="1"/>
  <c r="BT73" i="1"/>
  <c r="BT15" i="1"/>
  <c r="BT17" i="1"/>
  <c r="BT19" i="1"/>
  <c r="BT30" i="1"/>
  <c r="BT32" i="1"/>
  <c r="BT34" i="1"/>
  <c r="BT42" i="1"/>
  <c r="BT44" i="1"/>
  <c r="BT46" i="1"/>
  <c r="BT48" i="1"/>
  <c r="BT52" i="1"/>
  <c r="BT56" i="1"/>
  <c r="BT63" i="1"/>
  <c r="BT71" i="1"/>
  <c r="BT6" i="1"/>
  <c r="BT10" i="1"/>
  <c r="BT58" i="1"/>
  <c r="BT12" i="1"/>
  <c r="BT14" i="1"/>
  <c r="BT21" i="1"/>
  <c r="BT23" i="1"/>
  <c r="BT25" i="1"/>
  <c r="BT27" i="1"/>
  <c r="BT38" i="1"/>
  <c r="BT40" i="1"/>
  <c r="BT68" i="1"/>
  <c r="BT70" i="1"/>
  <c r="BT5" i="1"/>
  <c r="BT54" i="1"/>
  <c r="BT28" i="1"/>
  <c r="BT50" i="1"/>
  <c r="BT61" i="1"/>
  <c r="BT35" i="1"/>
  <c r="BT59" i="1"/>
  <c r="BT4" i="1"/>
  <c r="BT16" i="1"/>
  <c r="BT18" i="1"/>
  <c r="BT29" i="1"/>
  <c r="BT31" i="1"/>
  <c r="BT33" i="1"/>
  <c r="BT41" i="1"/>
  <c r="BT43" i="1"/>
  <c r="BT45" i="1"/>
  <c r="BT47" i="1"/>
  <c r="BT51" i="1"/>
  <c r="BT55" i="1"/>
  <c r="BT62" i="1"/>
  <c r="BT65" i="1"/>
  <c r="BT72" i="1"/>
  <c r="BT8" i="1"/>
  <c r="BT36" i="1"/>
  <c r="BT66" i="1"/>
  <c r="CR32" i="1"/>
  <c r="CR60" i="1"/>
  <c r="CR24" i="1"/>
  <c r="CR51" i="1"/>
  <c r="CR71" i="1"/>
  <c r="CR52" i="1"/>
  <c r="CR61" i="1"/>
  <c r="CR37" i="1"/>
  <c r="CR70" i="1"/>
  <c r="CR68" i="1"/>
  <c r="CR22" i="1"/>
  <c r="CR35" i="1"/>
  <c r="CR49" i="1"/>
  <c r="CR20" i="1"/>
  <c r="CR33" i="1"/>
  <c r="CR48" i="1"/>
  <c r="CR59" i="1"/>
  <c r="CR9" i="1"/>
  <c r="CR14" i="1"/>
  <c r="CR58" i="1"/>
  <c r="CR18" i="1"/>
  <c r="CR28" i="1"/>
  <c r="CR50" i="1"/>
  <c r="CR6" i="1"/>
  <c r="CR40" i="1"/>
  <c r="CR63" i="1"/>
  <c r="CR7" i="1"/>
  <c r="CR73" i="1"/>
  <c r="CR11" i="1"/>
  <c r="CR13" i="1"/>
  <c r="CR27" i="1"/>
  <c r="CR34" i="1"/>
  <c r="CR53" i="1"/>
  <c r="CR64" i="1"/>
  <c r="CR19" i="1"/>
  <c r="CR30" i="1"/>
  <c r="CR69" i="1"/>
  <c r="CR42" i="1"/>
  <c r="CR44" i="1"/>
  <c r="CR47" i="1"/>
  <c r="CR55" i="1"/>
  <c r="CR56" i="1"/>
  <c r="CR5" i="1"/>
  <c r="CR10" i="1"/>
  <c r="CR4" i="1"/>
  <c r="CR12" i="1"/>
  <c r="CR23" i="1"/>
  <c r="CR41" i="1"/>
  <c r="CR72" i="1"/>
  <c r="CR25" i="1"/>
  <c r="CR36" i="1"/>
  <c r="CR45" i="1"/>
  <c r="CR57" i="1"/>
  <c r="CR66" i="1"/>
  <c r="CR15" i="1"/>
  <c r="CR17" i="1"/>
  <c r="CR21" i="1"/>
  <c r="CR29" i="1"/>
  <c r="CR38" i="1"/>
  <c r="CR39" i="1"/>
  <c r="CR46" i="1"/>
  <c r="HI25" i="1" l="1"/>
  <c r="HI68" i="1"/>
  <c r="HI63" i="1"/>
  <c r="HI62" i="1"/>
  <c r="HI33" i="1"/>
  <c r="HI67" i="1"/>
  <c r="HI24" i="1"/>
  <c r="HI19" i="1"/>
  <c r="HI47" i="1"/>
  <c r="HI42" i="1"/>
  <c r="HI13" i="1"/>
  <c r="HI31" i="1"/>
  <c r="HI15" i="1"/>
  <c r="HI9" i="1"/>
  <c r="HI23" i="1"/>
  <c r="HI16" i="1"/>
  <c r="HI34" i="1"/>
  <c r="HI40" i="1"/>
  <c r="HI50" i="1"/>
  <c r="HI46" i="1"/>
  <c r="HI26" i="1"/>
  <c r="HI17" i="1"/>
  <c r="HI11" i="1"/>
  <c r="HI32" i="1"/>
  <c r="HI6" i="1"/>
  <c r="HI12" i="1"/>
  <c r="HI64" i="1"/>
  <c r="HI39" i="1"/>
  <c r="HI14" i="1"/>
  <c r="HI65" i="1"/>
  <c r="HI41" i="1"/>
  <c r="HI36" i="1"/>
  <c r="HI58" i="1"/>
  <c r="HI71" i="1"/>
  <c r="HI59" i="1"/>
  <c r="HI5" i="1"/>
  <c r="HI4" i="1"/>
  <c r="HI53" i="1"/>
  <c r="HI61" i="1"/>
  <c r="HI48" i="1"/>
  <c r="HI49" i="1"/>
  <c r="HI55" i="1"/>
  <c r="HI70" i="1"/>
  <c r="HI38" i="1"/>
  <c r="HI52" i="1"/>
  <c r="HI44" i="1"/>
  <c r="HI66" i="1"/>
  <c r="GZ9" i="1"/>
  <c r="HL24" i="1"/>
  <c r="HL42" i="1"/>
  <c r="HL70" i="1"/>
  <c r="HL19" i="1"/>
  <c r="HL64" i="1"/>
  <c r="HL40" i="1"/>
  <c r="HL12" i="1"/>
  <c r="HL26" i="1"/>
  <c r="HL15" i="1"/>
  <c r="HL39" i="1"/>
  <c r="HL58" i="1"/>
  <c r="HL53" i="1"/>
  <c r="HL36" i="1"/>
  <c r="HL20" i="1"/>
  <c r="HL62" i="1"/>
  <c r="HL9" i="1"/>
  <c r="HL38" i="1"/>
  <c r="HL22" i="1"/>
  <c r="HL65" i="1"/>
  <c r="HL13" i="1"/>
  <c r="HL67" i="1"/>
  <c r="HL61" i="1"/>
  <c r="HL41" i="1"/>
  <c r="HL25" i="1"/>
  <c r="HL71" i="1"/>
  <c r="HL31" i="1"/>
  <c r="HL48" i="1"/>
  <c r="HL32" i="1"/>
  <c r="HL68" i="1"/>
  <c r="HL17" i="1"/>
  <c r="HL7" i="1"/>
  <c r="HL59" i="1"/>
  <c r="HL50" i="1"/>
  <c r="HL34" i="1"/>
  <c r="HL55" i="1"/>
  <c r="HL16" i="1"/>
  <c r="HL57" i="1"/>
  <c r="HL47" i="1"/>
  <c r="HL23" i="1"/>
  <c r="HL14" i="1"/>
  <c r="HL54" i="1"/>
  <c r="HL21" i="1"/>
  <c r="HL44" i="1"/>
  <c r="HL28" i="1"/>
  <c r="HL5" i="1"/>
  <c r="HL46" i="1"/>
  <c r="HL30" i="1"/>
  <c r="GZ72" i="1"/>
  <c r="HL6" i="1"/>
  <c r="HL66" i="1"/>
  <c r="HL56" i="1"/>
  <c r="HL49" i="1"/>
  <c r="HL33" i="1"/>
  <c r="HL69" i="1"/>
  <c r="HL63" i="1"/>
  <c r="HL52" i="1"/>
  <c r="HL11" i="1"/>
  <c r="HL4" i="1"/>
  <c r="GZ67" i="1"/>
  <c r="GZ33" i="1"/>
  <c r="GZ41" i="1"/>
  <c r="GZ71" i="1"/>
  <c r="GZ64" i="1"/>
  <c r="GZ66" i="1"/>
  <c r="GZ48" i="1"/>
  <c r="GZ69" i="1"/>
  <c r="HB19" i="1"/>
  <c r="HD19" i="1" s="1"/>
  <c r="GZ26" i="1"/>
  <c r="GZ52" i="1"/>
  <c r="GZ7" i="1"/>
  <c r="GZ10" i="1"/>
  <c r="GZ36" i="1"/>
  <c r="GZ53" i="1"/>
  <c r="GZ13" i="1"/>
  <c r="GZ70" i="1"/>
  <c r="GZ37" i="1"/>
  <c r="GZ31" i="1"/>
  <c r="GZ45" i="1"/>
  <c r="GZ28" i="1"/>
  <c r="GZ61" i="1"/>
  <c r="HB11" i="1"/>
  <c r="HD11" i="1" s="1"/>
  <c r="GZ38" i="1"/>
  <c r="GZ44" i="1"/>
  <c r="HB24" i="1"/>
  <c r="HD24" i="1" s="1"/>
  <c r="GZ68" i="1"/>
  <c r="GZ59" i="1"/>
  <c r="GX43" i="1"/>
  <c r="HL43" i="1" s="1"/>
  <c r="GZ55" i="1"/>
  <c r="GZ49" i="1"/>
  <c r="GZ8" i="1"/>
  <c r="GZ43" i="1"/>
  <c r="HB32" i="1"/>
  <c r="HD32" i="1" s="1"/>
  <c r="GX27" i="1"/>
  <c r="HL27" i="1" s="1"/>
  <c r="HB12" i="1"/>
  <c r="HD12" i="1" s="1"/>
  <c r="GX37" i="1"/>
  <c r="HL37" i="1" s="1"/>
  <c r="GZ6" i="1"/>
  <c r="GZ34" i="1"/>
  <c r="GZ14" i="1"/>
  <c r="GX60" i="1"/>
  <c r="HL60" i="1" s="1"/>
  <c r="GZ56" i="1"/>
  <c r="GZ30" i="1"/>
  <c r="GZ63" i="1"/>
  <c r="GZ62" i="1"/>
  <c r="GZ25" i="1"/>
  <c r="GZ46" i="1"/>
  <c r="HB9" i="1"/>
  <c r="HD9" i="1" s="1"/>
  <c r="GX8" i="1"/>
  <c r="GX18" i="1"/>
  <c r="HB18" i="1" s="1"/>
  <c r="HD18" i="1" s="1"/>
  <c r="GZ16" i="1"/>
  <c r="HB69" i="1"/>
  <c r="HD69" i="1" s="1"/>
  <c r="GZ23" i="1"/>
  <c r="GZ60" i="1"/>
  <c r="GZ40" i="1"/>
  <c r="GX51" i="1"/>
  <c r="GZ12" i="1"/>
  <c r="GZ21" i="1"/>
  <c r="GZ29" i="1"/>
  <c r="GZ32" i="1"/>
  <c r="GZ20" i="1"/>
  <c r="GX35" i="1"/>
  <c r="HL35" i="1" s="1"/>
  <c r="HB65" i="1"/>
  <c r="HD65" i="1" s="1"/>
  <c r="GZ47" i="1"/>
  <c r="GZ35" i="1"/>
  <c r="GZ18" i="1"/>
  <c r="GZ15" i="1"/>
  <c r="GZ50" i="1"/>
  <c r="GZ39" i="1"/>
  <c r="GZ24" i="1"/>
  <c r="GZ5" i="1"/>
  <c r="HB21" i="1"/>
  <c r="HD21" i="1" s="1"/>
  <c r="HB62" i="1"/>
  <c r="HD62" i="1" s="1"/>
  <c r="GX29" i="1"/>
  <c r="HL29" i="1" s="1"/>
  <c r="HB30" i="1"/>
  <c r="HD30" i="1" s="1"/>
  <c r="HB20" i="1"/>
  <c r="HD20" i="1" s="1"/>
  <c r="HB23" i="1"/>
  <c r="HD23" i="1" s="1"/>
  <c r="HB68" i="1"/>
  <c r="HD68" i="1" s="1"/>
  <c r="HB7" i="1"/>
  <c r="HD7" i="1" s="1"/>
  <c r="HB16" i="1"/>
  <c r="HD16" i="1" s="1"/>
  <c r="HB22" i="1"/>
  <c r="HD22" i="1" s="1"/>
  <c r="HB6" i="1"/>
  <c r="HD6" i="1" s="1"/>
  <c r="GX73" i="1"/>
  <c r="HB70" i="1"/>
  <c r="HD70" i="1" s="1"/>
  <c r="GX10" i="1"/>
  <c r="HB10" i="1" s="1"/>
  <c r="HD10" i="1" s="1"/>
  <c r="HB25" i="1"/>
  <c r="HD25" i="1" s="1"/>
  <c r="HB66" i="1"/>
  <c r="HD66" i="1" s="1"/>
  <c r="GX45" i="1"/>
  <c r="HB45" i="1" s="1"/>
  <c r="HD45" i="1" s="1"/>
  <c r="HB54" i="1"/>
  <c r="HD54" i="1" s="1"/>
  <c r="HB41" i="1"/>
  <c r="HD41" i="1" s="1"/>
  <c r="HB40" i="1"/>
  <c r="HD40" i="1" s="1"/>
  <c r="HB50" i="1"/>
  <c r="HD50" i="1" s="1"/>
  <c r="HB46" i="1"/>
  <c r="HD46" i="1" s="1"/>
  <c r="HB42" i="1"/>
  <c r="HD42" i="1" s="1"/>
  <c r="HB36" i="1"/>
  <c r="HD36" i="1" s="1"/>
  <c r="HB47" i="1"/>
  <c r="HD47" i="1" s="1"/>
  <c r="GZ57" i="1"/>
  <c r="GZ22" i="1"/>
  <c r="GZ11" i="1"/>
  <c r="GZ17" i="1"/>
  <c r="GZ58" i="1"/>
  <c r="HB33" i="1"/>
  <c r="HD33" i="1" s="1"/>
  <c r="HB39" i="1"/>
  <c r="HD39" i="1" s="1"/>
  <c r="HB17" i="1"/>
  <c r="HD17" i="1" s="1"/>
  <c r="HB14" i="1"/>
  <c r="HD14" i="1" s="1"/>
  <c r="HB28" i="1"/>
  <c r="HD28" i="1" s="1"/>
  <c r="HB26" i="1"/>
  <c r="HD26" i="1" s="1"/>
  <c r="HB64" i="1"/>
  <c r="HD64" i="1" s="1"/>
  <c r="HB15" i="1"/>
  <c r="HD15" i="1" s="1"/>
  <c r="HB13" i="1"/>
  <c r="HD13" i="1" s="1"/>
  <c r="HB31" i="1"/>
  <c r="HD31" i="1" s="1"/>
  <c r="HB61" i="1"/>
  <c r="HD61" i="1" s="1"/>
  <c r="HB67" i="1"/>
  <c r="HD67" i="1" s="1"/>
  <c r="HB48" i="1"/>
  <c r="HD48" i="1" s="1"/>
  <c r="HB49" i="1"/>
  <c r="HD49" i="1" s="1"/>
  <c r="HB55" i="1"/>
  <c r="HD55" i="1" s="1"/>
  <c r="GZ51" i="1"/>
  <c r="HB63" i="1"/>
  <c r="HD63" i="1" s="1"/>
  <c r="GZ54" i="1"/>
  <c r="HB57" i="1"/>
  <c r="HD57" i="1" s="1"/>
  <c r="HB38" i="1"/>
  <c r="HD38" i="1" s="1"/>
  <c r="HB52" i="1"/>
  <c r="HD52" i="1" s="1"/>
  <c r="HB44" i="1"/>
  <c r="HD44" i="1" s="1"/>
  <c r="HB34" i="1"/>
  <c r="HD34" i="1" s="1"/>
  <c r="GZ19" i="1"/>
  <c r="GZ65" i="1"/>
  <c r="HB58" i="1"/>
  <c r="HD58" i="1" s="1"/>
  <c r="HB71" i="1"/>
  <c r="HD71" i="1" s="1"/>
  <c r="HB56" i="1"/>
  <c r="HD56" i="1" s="1"/>
  <c r="HB59" i="1"/>
  <c r="HD59" i="1" s="1"/>
  <c r="HB5" i="1"/>
  <c r="HD5" i="1" s="1"/>
  <c r="HB4" i="1"/>
  <c r="HD4" i="1" s="1"/>
  <c r="HB53" i="1"/>
  <c r="HD53" i="1" s="1"/>
  <c r="GZ73" i="1"/>
  <c r="GI72" i="1"/>
  <c r="GI73" i="1"/>
  <c r="FD9" i="1"/>
  <c r="FD42" i="1"/>
  <c r="FD38" i="1"/>
  <c r="FD17" i="1"/>
  <c r="FD5" i="1"/>
  <c r="FD49" i="1"/>
  <c r="FD46" i="1"/>
  <c r="FD54" i="1"/>
  <c r="FD47" i="1"/>
  <c r="FD13" i="1"/>
  <c r="FD22" i="1"/>
  <c r="FD69" i="1"/>
  <c r="FD40" i="1"/>
  <c r="FD14" i="1"/>
  <c r="FD55" i="1"/>
  <c r="FD66" i="1"/>
  <c r="FD48" i="1"/>
  <c r="FD51" i="1"/>
  <c r="FD62" i="1"/>
  <c r="FD36" i="1"/>
  <c r="FD43" i="1"/>
  <c r="FD10" i="1"/>
  <c r="FD60" i="1"/>
  <c r="FD26" i="1"/>
  <c r="FD21" i="1"/>
  <c r="FD31" i="1"/>
  <c r="FD52" i="1"/>
  <c r="FD30" i="1"/>
  <c r="FD41" i="1"/>
  <c r="FD24" i="1"/>
  <c r="FD53" i="1"/>
  <c r="FD39" i="1"/>
  <c r="FD20" i="1"/>
  <c r="FD6" i="1"/>
  <c r="FD28" i="1"/>
  <c r="FD67" i="1"/>
  <c r="FD29" i="1"/>
  <c r="FD8" i="1"/>
  <c r="FD15" i="1"/>
  <c r="FD18" i="1"/>
  <c r="FD16" i="1"/>
  <c r="FD59" i="1"/>
  <c r="FD57" i="1"/>
  <c r="FD11" i="1"/>
  <c r="FD12" i="1"/>
  <c r="FD56" i="1"/>
  <c r="FD25" i="1"/>
  <c r="FD50" i="1"/>
  <c r="FD44" i="1"/>
  <c r="FD19" i="1"/>
  <c r="FD33" i="1"/>
  <c r="FD58" i="1"/>
  <c r="FD45" i="1"/>
  <c r="FD35" i="1"/>
  <c r="FD65" i="1"/>
  <c r="FD37" i="1"/>
  <c r="FD27" i="1"/>
  <c r="FD7" i="1"/>
  <c r="FD63" i="1"/>
  <c r="FD61" i="1"/>
  <c r="FD4" i="1"/>
  <c r="FD23" i="1"/>
  <c r="FD68" i="1"/>
  <c r="FD34" i="1"/>
  <c r="FD71" i="1"/>
  <c r="FD64" i="1"/>
  <c r="FD32" i="1"/>
  <c r="FD70" i="1"/>
  <c r="EV14" i="1"/>
  <c r="EV34" i="1"/>
  <c r="EK11" i="1"/>
  <c r="EK25" i="1"/>
  <c r="EK43" i="1"/>
  <c r="EV11" i="1"/>
  <c r="EK41" i="1"/>
  <c r="EK7" i="1"/>
  <c r="EV71" i="1"/>
  <c r="EV19" i="1"/>
  <c r="EV30" i="1"/>
  <c r="EK62" i="1"/>
  <c r="EV55" i="1"/>
  <c r="EV24" i="1"/>
  <c r="EK19" i="1"/>
  <c r="EK6" i="1"/>
  <c r="EK70" i="1"/>
  <c r="EV65" i="1"/>
  <c r="EV10" i="1"/>
  <c r="EV46" i="1"/>
  <c r="EK38" i="1"/>
  <c r="EK71" i="1"/>
  <c r="EV12" i="1"/>
  <c r="EK61" i="1"/>
  <c r="EV4" i="1"/>
  <c r="EK47" i="1"/>
  <c r="EV50" i="1"/>
  <c r="EV42" i="1"/>
  <c r="EV26" i="1"/>
  <c r="EV15" i="1"/>
  <c r="EK69" i="1"/>
  <c r="EV8" i="1"/>
  <c r="EV68" i="1"/>
  <c r="EK30" i="1"/>
  <c r="EK27" i="1"/>
  <c r="EV43" i="1"/>
  <c r="EK33" i="1"/>
  <c r="EV5" i="1"/>
  <c r="EK63" i="1"/>
  <c r="EV41" i="1"/>
  <c r="EK58" i="1"/>
  <c r="EK64" i="1"/>
  <c r="EK32" i="1"/>
  <c r="EV62" i="1"/>
  <c r="EK42" i="1"/>
  <c r="EK10" i="1"/>
  <c r="EK52" i="1"/>
  <c r="EK20" i="1"/>
  <c r="EK4" i="1"/>
  <c r="EV63" i="1"/>
  <c r="EV13" i="1"/>
  <c r="EK37" i="1"/>
  <c r="EV61" i="1"/>
  <c r="EV56" i="1"/>
  <c r="EK55" i="1"/>
  <c r="EK23" i="1"/>
  <c r="EV47" i="1"/>
  <c r="EV39" i="1"/>
  <c r="EV31" i="1"/>
  <c r="EV23" i="1"/>
  <c r="EK50" i="1"/>
  <c r="EK18" i="1"/>
  <c r="EV18" i="1"/>
  <c r="EV60" i="1"/>
  <c r="EK59" i="1"/>
  <c r="EV51" i="1"/>
  <c r="EV16" i="1"/>
  <c r="EV70" i="1"/>
  <c r="EK51" i="1"/>
  <c r="EV49" i="1"/>
  <c r="EV38" i="1"/>
  <c r="EK68" i="1"/>
  <c r="EK56" i="1"/>
  <c r="EK24" i="1"/>
  <c r="EK21" i="1"/>
  <c r="EV27" i="1"/>
  <c r="EV64" i="1"/>
  <c r="EV53" i="1"/>
  <c r="EV45" i="1"/>
  <c r="EV37" i="1"/>
  <c r="EV29" i="1"/>
  <c r="EV21" i="1"/>
  <c r="EK5" i="1"/>
  <c r="EK44" i="1"/>
  <c r="EK12" i="1"/>
  <c r="EV52" i="1"/>
  <c r="EV44" i="1"/>
  <c r="EV36" i="1"/>
  <c r="EV28" i="1"/>
  <c r="EV20" i="1"/>
  <c r="EV69" i="1"/>
  <c r="EV48" i="1"/>
  <c r="EV35" i="1"/>
  <c r="EK46" i="1"/>
  <c r="EV25" i="1"/>
  <c r="EK48" i="1"/>
  <c r="EK16" i="1"/>
  <c r="EV57" i="1"/>
  <c r="EK29" i="1"/>
  <c r="EK15" i="1"/>
  <c r="EV9" i="1"/>
  <c r="EK36" i="1"/>
  <c r="EK66" i="1"/>
  <c r="EV17" i="1"/>
  <c r="EK65" i="1"/>
  <c r="EK57" i="1"/>
  <c r="EK9" i="1"/>
  <c r="EK39" i="1"/>
  <c r="EV7" i="1"/>
  <c r="EV32" i="1"/>
  <c r="EK34" i="1"/>
  <c r="EK45" i="1"/>
  <c r="EK13" i="1"/>
  <c r="EV58" i="1"/>
  <c r="EK31" i="1"/>
  <c r="EV54" i="1"/>
  <c r="EV33" i="1"/>
  <c r="EV22" i="1"/>
  <c r="EK26" i="1"/>
  <c r="EV6" i="1"/>
  <c r="EK40" i="1"/>
  <c r="EK8" i="1"/>
  <c r="EK53" i="1"/>
  <c r="EV40" i="1"/>
  <c r="EK14" i="1"/>
  <c r="EK49" i="1"/>
  <c r="EK17" i="1"/>
  <c r="EV59" i="1"/>
  <c r="EK35" i="1"/>
  <c r="EK54" i="1"/>
  <c r="EK22" i="1"/>
  <c r="EK60" i="1"/>
  <c r="EK28" i="1"/>
  <c r="EK67" i="1"/>
  <c r="HH77" i="1" l="1"/>
  <c r="HI45" i="1"/>
  <c r="HI37" i="1"/>
  <c r="HI60" i="1"/>
  <c r="HH80" i="1" s="1"/>
  <c r="HI18" i="1"/>
  <c r="HI73" i="1"/>
  <c r="HI51" i="1"/>
  <c r="HI10" i="1"/>
  <c r="HI27" i="1"/>
  <c r="HI35" i="1"/>
  <c r="HI8" i="1"/>
  <c r="HL72" i="1"/>
  <c r="HI72" i="1"/>
  <c r="HI29" i="1"/>
  <c r="HI43" i="1"/>
  <c r="HL73" i="1"/>
  <c r="HL10" i="1"/>
  <c r="HL51" i="1"/>
  <c r="HL8" i="1"/>
  <c r="HL18" i="1"/>
  <c r="HL45" i="1"/>
  <c r="HA9" i="1"/>
  <c r="HA22" i="1"/>
  <c r="HA5" i="1"/>
  <c r="HA39" i="1"/>
  <c r="HA35" i="1"/>
  <c r="HA32" i="1"/>
  <c r="HA23" i="1"/>
  <c r="HA62" i="1"/>
  <c r="HA43" i="1"/>
  <c r="HA55" i="1"/>
  <c r="HA31" i="1"/>
  <c r="HA69" i="1"/>
  <c r="HA71" i="1"/>
  <c r="HA51" i="1"/>
  <c r="HA57" i="1"/>
  <c r="HA50" i="1"/>
  <c r="HA47" i="1"/>
  <c r="HA29" i="1"/>
  <c r="HA46" i="1"/>
  <c r="HA63" i="1"/>
  <c r="HA61" i="1"/>
  <c r="HA37" i="1"/>
  <c r="HA36" i="1"/>
  <c r="HA52" i="1"/>
  <c r="HA48" i="1"/>
  <c r="HA41" i="1"/>
  <c r="HA42" i="1"/>
  <c r="HA19" i="1"/>
  <c r="HA17" i="1"/>
  <c r="HA15" i="1"/>
  <c r="HA40" i="1"/>
  <c r="HA16" i="1"/>
  <c r="HA25" i="1"/>
  <c r="HA34" i="1"/>
  <c r="HA6" i="1"/>
  <c r="HA8" i="1"/>
  <c r="HA59" i="1"/>
  <c r="HA28" i="1"/>
  <c r="HA10" i="1"/>
  <c r="HA26" i="1"/>
  <c r="HA33" i="1"/>
  <c r="HA4" i="1"/>
  <c r="HA65" i="1"/>
  <c r="HA11" i="1"/>
  <c r="HA24" i="1"/>
  <c r="HA18" i="1"/>
  <c r="HA12" i="1"/>
  <c r="HA60" i="1"/>
  <c r="HA14" i="1"/>
  <c r="HA68" i="1"/>
  <c r="HA38" i="1"/>
  <c r="HA45" i="1"/>
  <c r="HA13" i="1"/>
  <c r="HA64" i="1"/>
  <c r="HA67" i="1"/>
  <c r="HA27" i="1"/>
  <c r="HB60" i="1"/>
  <c r="HD60" i="1" s="1"/>
  <c r="HB27" i="1"/>
  <c r="HD27" i="1" s="1"/>
  <c r="HB29" i="1"/>
  <c r="HD29" i="1" s="1"/>
  <c r="HB43" i="1"/>
  <c r="HD43" i="1" s="1"/>
  <c r="HB35" i="1"/>
  <c r="HD35" i="1" s="1"/>
  <c r="HB8" i="1"/>
  <c r="HD8" i="1" s="1"/>
  <c r="HB37" i="1"/>
  <c r="HD37" i="1" s="1"/>
  <c r="HB51" i="1"/>
  <c r="HD51" i="1" s="1"/>
  <c r="HB72" i="1"/>
  <c r="HD72" i="1" s="1"/>
  <c r="HB73" i="1"/>
  <c r="HD73" i="1" s="1"/>
  <c r="HE8" i="1" l="1"/>
  <c r="HE65" i="1"/>
  <c r="HE69" i="1"/>
  <c r="HE10" i="1"/>
  <c r="HE25" i="1"/>
  <c r="HE52" i="1"/>
  <c r="HE46" i="1"/>
  <c r="HE60" i="1"/>
  <c r="HE40" i="1"/>
  <c r="HE50" i="1"/>
  <c r="HE14" i="1"/>
  <c r="HE41" i="1"/>
  <c r="HE59" i="1"/>
  <c r="HE15" i="1"/>
  <c r="HE37" i="1"/>
  <c r="HE29" i="1"/>
  <c r="HE11" i="1"/>
  <c r="HE39" i="1"/>
  <c r="HE12" i="1"/>
  <c r="HE64" i="1"/>
  <c r="HE23" i="1"/>
  <c r="HE24" i="1"/>
  <c r="HE6" i="1"/>
  <c r="HE33" i="1"/>
  <c r="HE63" i="1"/>
  <c r="HE16" i="1"/>
  <c r="HE57" i="1"/>
  <c r="HE22" i="1"/>
  <c r="HE27" i="1"/>
  <c r="HE26" i="1"/>
  <c r="HE55" i="1"/>
  <c r="HE32" i="1"/>
  <c r="HE28" i="1"/>
  <c r="HE45" i="1"/>
  <c r="HE71" i="1"/>
  <c r="HE35" i="1"/>
  <c r="HE31" i="1"/>
  <c r="HE34" i="1"/>
  <c r="HE18" i="1"/>
  <c r="HE13" i="1"/>
  <c r="HE17" i="1"/>
  <c r="HE19" i="1"/>
  <c r="HE51" i="1"/>
  <c r="HE43" i="1"/>
  <c r="HE36" i="1"/>
  <c r="HE5" i="1"/>
  <c r="HE47" i="1"/>
  <c r="HE4" i="1"/>
  <c r="HE67" i="1"/>
  <c r="HE68" i="1"/>
  <c r="HE42" i="1"/>
  <c r="HE48" i="1"/>
  <c r="HE9" i="1"/>
  <c r="HE61" i="1"/>
  <c r="HE62" i="1"/>
  <c r="HE38" i="1"/>
  <c r="HH79" i="1"/>
  <c r="HM51" i="1"/>
  <c r="HM66" i="1"/>
  <c r="HM12" i="1"/>
  <c r="HM43" i="1"/>
  <c r="HM25" i="1"/>
  <c r="HM36" i="1"/>
  <c r="HM5" i="1"/>
  <c r="HM31" i="1"/>
  <c r="HM10" i="1"/>
  <c r="HM48" i="1"/>
  <c r="HM32" i="1"/>
  <c r="HM24" i="1"/>
  <c r="HM6" i="1"/>
  <c r="HM29" i="1"/>
  <c r="HM17" i="1"/>
  <c r="HM46" i="1"/>
  <c r="HM18" i="1"/>
  <c r="HM62" i="1"/>
  <c r="HM7" i="1"/>
  <c r="HM30" i="1"/>
  <c r="HM60" i="1"/>
  <c r="HM9" i="1"/>
  <c r="HM59" i="1"/>
  <c r="HM49" i="1"/>
  <c r="HM64" i="1"/>
  <c r="HM67" i="1"/>
  <c r="HM57" i="1"/>
  <c r="HM33" i="1"/>
  <c r="HM42" i="1"/>
  <c r="HM22" i="1"/>
  <c r="HM34" i="1"/>
  <c r="HM41" i="1"/>
  <c r="HM23" i="1"/>
  <c r="HM26" i="1"/>
  <c r="HM14" i="1"/>
  <c r="HM35" i="1"/>
  <c r="HM68" i="1"/>
  <c r="HM27" i="1"/>
  <c r="HM39" i="1"/>
  <c r="HM21" i="1"/>
  <c r="HM45" i="1"/>
  <c r="HM58" i="1"/>
  <c r="HM44" i="1"/>
  <c r="HM37" i="1"/>
  <c r="HM53" i="1"/>
  <c r="HM28" i="1"/>
  <c r="HM38" i="1"/>
  <c r="HM50" i="1"/>
  <c r="HM20" i="1"/>
  <c r="HM8" i="1"/>
  <c r="HM70" i="1"/>
  <c r="HM65" i="1"/>
  <c r="HM55" i="1"/>
  <c r="HM56" i="1"/>
  <c r="HM19" i="1"/>
  <c r="HM13" i="1"/>
  <c r="HM16" i="1"/>
  <c r="HM52" i="1"/>
  <c r="HM15" i="1"/>
  <c r="HM71" i="1"/>
  <c r="HM54" i="1"/>
  <c r="HM11" i="1"/>
  <c r="HM40" i="1"/>
  <c r="HM61" i="1"/>
  <c r="HM47" i="1"/>
  <c r="HM69" i="1"/>
  <c r="HH78" i="1"/>
  <c r="HI78" i="1" s="1"/>
  <c r="HM4" i="1"/>
  <c r="HI79" i="1" l="1"/>
  <c r="HI80" i="1"/>
</calcChain>
</file>

<file path=xl/comments1.xml><?xml version="1.0" encoding="utf-8"?>
<comments xmlns="http://schemas.openxmlformats.org/spreadsheetml/2006/main">
  <authors>
    <author>MSG</author>
    <author>yorrrik</author>
  </authors>
  <commentList>
    <comment ref="ED4" authorId="0" shapeId="0">
      <text>
        <r>
          <rPr>
            <b/>
            <sz val="9"/>
            <color indexed="81"/>
            <rFont val="Tahoma"/>
            <family val="2"/>
            <charset val="204"/>
          </rPr>
          <t>MSG:</t>
        </r>
        <r>
          <rPr>
            <sz val="9"/>
            <color indexed="81"/>
            <rFont val="Tahoma"/>
            <family val="2"/>
            <charset val="204"/>
          </rPr>
          <t xml:space="preserve">
MSG:
исправила согласно финальной ведомости (+22 секунды, не знаю, почему)</t>
        </r>
      </text>
    </comment>
    <comment ref="BO12" authorId="0" shapeId="0">
      <text>
        <r>
          <rPr>
            <b/>
            <sz val="9"/>
            <color indexed="81"/>
            <rFont val="Tahoma"/>
            <family val="2"/>
            <charset val="204"/>
          </rPr>
          <t>MSG:</t>
        </r>
        <r>
          <rPr>
            <sz val="9"/>
            <color indexed="81"/>
            <rFont val="Tahoma"/>
            <family val="2"/>
            <charset val="204"/>
          </rPr>
          <t xml:space="preserve">
исправила согласно финальной ведомости (+1 минута, ошибка ввода)</t>
        </r>
      </text>
    </comment>
    <comment ref="FK19" authorId="0" shapeId="0">
      <text>
        <r>
          <rPr>
            <b/>
            <sz val="9"/>
            <color indexed="81"/>
            <rFont val="Tahoma"/>
            <family val="2"/>
            <charset val="204"/>
          </rPr>
          <t>MSG:</t>
        </r>
        <r>
          <rPr>
            <sz val="9"/>
            <color indexed="81"/>
            <rFont val="Tahoma"/>
            <family val="2"/>
            <charset val="204"/>
          </rPr>
          <t xml:space="preserve">
исправила руками из финальной, почему - не знаю</t>
        </r>
      </text>
    </comment>
    <comment ref="FY21" authorId="1" shapeId="0">
      <text>
        <r>
          <rPr>
            <b/>
            <sz val="9"/>
            <color indexed="81"/>
            <rFont val="Tahoma"/>
            <family val="2"/>
            <charset val="204"/>
          </rPr>
          <t>yorrrik:</t>
        </r>
        <r>
          <rPr>
            <sz val="9"/>
            <color indexed="81"/>
            <rFont val="Tahoma"/>
            <family val="2"/>
            <charset val="204"/>
          </rPr>
          <t xml:space="preserve">
задержка 1260</t>
        </r>
      </text>
    </comment>
    <comment ref="FY27" authorId="1" shapeId="0">
      <text>
        <r>
          <rPr>
            <b/>
            <sz val="9"/>
            <color indexed="81"/>
            <rFont val="Tahoma"/>
            <family val="2"/>
            <charset val="204"/>
          </rPr>
          <t>yorrrik:</t>
        </r>
        <r>
          <rPr>
            <sz val="9"/>
            <color indexed="81"/>
            <rFont val="Tahoma"/>
            <family val="2"/>
            <charset val="204"/>
          </rPr>
          <t xml:space="preserve">
задержка 1500</t>
        </r>
      </text>
    </comment>
    <comment ref="AT55" authorId="1" shapeId="0">
      <text>
        <r>
          <rPr>
            <b/>
            <sz val="9"/>
            <color indexed="81"/>
            <rFont val="Tahoma"/>
            <family val="2"/>
            <charset val="204"/>
          </rPr>
          <t>yorrrik:</t>
        </r>
        <r>
          <rPr>
            <sz val="9"/>
            <color indexed="81"/>
            <rFont val="Tahoma"/>
            <family val="2"/>
            <charset val="204"/>
          </rPr>
          <t xml:space="preserve">
без фар</t>
        </r>
      </text>
    </comment>
    <comment ref="FV63" authorId="0" shapeId="0">
      <text>
        <r>
          <rPr>
            <b/>
            <sz val="9"/>
            <color indexed="81"/>
            <rFont val="Tahoma"/>
            <family val="2"/>
            <charset val="204"/>
          </rPr>
          <t>MSG:
а как они могли приехать на финиш не посетив старта?</t>
        </r>
      </text>
    </comment>
    <comment ref="FV6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MSG:
</t>
        </r>
        <r>
          <rPr>
            <sz val="9"/>
            <color indexed="81"/>
            <rFont val="Tahoma"/>
            <family val="2"/>
            <charset val="204"/>
          </rPr>
          <t xml:space="preserve">а как они могли приехать на финиш не посетив старта?
</t>
        </r>
      </text>
    </comment>
    <comment ref="FV70" authorId="0" shapeId="0">
      <text>
        <r>
          <rPr>
            <b/>
            <sz val="9"/>
            <color indexed="81"/>
            <rFont val="Tahoma"/>
            <family val="2"/>
            <charset val="204"/>
          </rPr>
          <t>MSG:</t>
        </r>
        <r>
          <rPr>
            <sz val="9"/>
            <color indexed="81"/>
            <rFont val="Tahoma"/>
            <family val="2"/>
            <charset val="204"/>
          </rPr>
          <t xml:space="preserve">
а как они могли приехать на финиш не посетив старта?</t>
        </r>
      </text>
    </comment>
    <comment ref="BO71" authorId="0" shapeId="0">
      <text>
        <r>
          <rPr>
            <b/>
            <sz val="9"/>
            <color indexed="81"/>
            <rFont val="Tahoma"/>
            <family val="2"/>
            <charset val="204"/>
          </rPr>
          <t>MSG:</t>
        </r>
        <r>
          <rPr>
            <sz val="9"/>
            <color indexed="81"/>
            <rFont val="Tahoma"/>
            <family val="2"/>
            <charset val="204"/>
          </rPr>
          <t xml:space="preserve">
MSG:
исправила согласно финальной ведомости (-3 минуты, не знаю, почему)</t>
        </r>
      </text>
    </comment>
  </commentList>
</comments>
</file>

<file path=xl/sharedStrings.xml><?xml version="1.0" encoding="utf-8"?>
<sst xmlns="http://schemas.openxmlformats.org/spreadsheetml/2006/main" count="1601" uniqueCount="522">
  <si>
    <t>№</t>
  </si>
  <si>
    <t>Экипаж</t>
  </si>
  <si>
    <t>1й Водитель</t>
  </si>
  <si>
    <t>2й Водитель</t>
  </si>
  <si>
    <t>Автомобиль</t>
  </si>
  <si>
    <t>факт.</t>
  </si>
  <si>
    <t>Время</t>
  </si>
  <si>
    <t>Штраф</t>
  </si>
  <si>
    <t>ДС1 Слалом</t>
  </si>
  <si>
    <t>Прочее</t>
  </si>
  <si>
    <t>КВ4</t>
  </si>
  <si>
    <t>Инструкция:</t>
  </si>
  <si>
    <t>1. Заполнять необходимо поля без фона</t>
  </si>
  <si>
    <t>2. Поля с временным форматом заполнять в формате ЧЧ:ММ (при необходимости ЧЧ:ММ:СС)</t>
  </si>
  <si>
    <t>3. Время слалома указывть в секундах без минут (1 минут 12 секунд 4 десятые секунды -&gt; 72,4)</t>
  </si>
  <si>
    <t>4. На ДС типа слалом при необходимости указывать количество сбитых конусов, невыполнение базы (1), нарушение схемы (1)</t>
  </si>
  <si>
    <t>5. В случае пропуска судейского пункта в графе "факт." соответвтвующего пункта указать "нет"</t>
  </si>
  <si>
    <t>6. В случае схода экипажа в графе "факт." соответсвующего пункта КВ указать "сход"</t>
  </si>
  <si>
    <t>7. В шапке таблицы в сером поле указать норматив соответсвующего судейского пункта в формате ЧЧ:ММ (при необходимости ЧЧ:ММ:СС)</t>
  </si>
  <si>
    <t>не учавствуют</t>
  </si>
  <si>
    <t>Ст.</t>
  </si>
  <si>
    <t>ДС2 Спринт-слалом</t>
  </si>
  <si>
    <t>Старт</t>
  </si>
  <si>
    <t>Финиш</t>
  </si>
  <si>
    <t>Назн. вр.</t>
  </si>
  <si>
    <t>Факт. вр.</t>
  </si>
  <si>
    <t>ДС3 РДС Старт</t>
  </si>
  <si>
    <t>ДС3 Ст1</t>
  </si>
  <si>
    <t>ДС3 Ф</t>
  </si>
  <si>
    <t>ДС4 РДС Старт</t>
  </si>
  <si>
    <t>ДС4 Ст1</t>
  </si>
  <si>
    <t>ДС4 Ф</t>
  </si>
  <si>
    <t>ДС5 РДС Старт</t>
  </si>
  <si>
    <t>ДС5 Ст1</t>
  </si>
  <si>
    <t>ДС5 Ф</t>
  </si>
  <si>
    <t>КВ3</t>
  </si>
  <si>
    <t>ДС6 РГ Старт</t>
  </si>
  <si>
    <t>ДС6 Ф</t>
  </si>
  <si>
    <t>ДС7 РГ Старт</t>
  </si>
  <si>
    <t>ДС7 Ф</t>
  </si>
  <si>
    <t>СКП1</t>
  </si>
  <si>
    <t>СКП2</t>
  </si>
  <si>
    <t>ДС8 РДС Старт</t>
  </si>
  <si>
    <t>ДС8 Ст1</t>
  </si>
  <si>
    <t>ДС8 Ф</t>
  </si>
  <si>
    <t>ДС9 РДС Старт</t>
  </si>
  <si>
    <t>ДС9 Ст1</t>
  </si>
  <si>
    <t>ДС9 Ф</t>
  </si>
  <si>
    <t>ДС9 Ст2</t>
  </si>
  <si>
    <t>ДС10 РГ Старт</t>
  </si>
  <si>
    <t>ДС10 Ф</t>
  </si>
  <si>
    <t>КВ5</t>
  </si>
  <si>
    <t>Кананадзе Сергей</t>
  </si>
  <si>
    <t>Подшивалов Александр</t>
  </si>
  <si>
    <t>Toyota RAV4</t>
  </si>
  <si>
    <t>Гаген Всеволод</t>
  </si>
  <si>
    <t>Устюгов Владислав</t>
  </si>
  <si>
    <t>LADA Kalina Sport</t>
  </si>
  <si>
    <t>Милявский Дмитрий</t>
  </si>
  <si>
    <t>Баклашова Василиса</t>
  </si>
  <si>
    <t>Honda Civic</t>
  </si>
  <si>
    <t>Сударев Сергей</t>
  </si>
  <si>
    <t>Люблев Максим</t>
  </si>
  <si>
    <t>Lada Kalina sport</t>
  </si>
  <si>
    <t>Ломанов Алексей</t>
  </si>
  <si>
    <t>Винке Елена</t>
  </si>
  <si>
    <t>Москвич 214145</t>
  </si>
  <si>
    <t>Кабанов Владимир</t>
  </si>
  <si>
    <t>Костырко Борис</t>
  </si>
  <si>
    <t>Renault Sandero</t>
  </si>
  <si>
    <t>Юрин Артём</t>
  </si>
  <si>
    <t>Пеньков Роман</t>
  </si>
  <si>
    <t>Subaru</t>
  </si>
  <si>
    <t>Ларионов Виталий</t>
  </si>
  <si>
    <t>Сумин Антон</t>
  </si>
  <si>
    <t>Porsche Macan</t>
  </si>
  <si>
    <t>Сергеев Виктор</t>
  </si>
  <si>
    <t>Горелов Алексей</t>
  </si>
  <si>
    <t>Шашлов Борис</t>
  </si>
  <si>
    <t>Шеянов Олег</t>
  </si>
  <si>
    <t>Subaru Impreza</t>
  </si>
  <si>
    <t>Петухов Антон</t>
  </si>
  <si>
    <t>Елисеева Екатерина</t>
  </si>
  <si>
    <t>Infiniti FX35</t>
  </si>
  <si>
    <t>Форафонтов Леонид</t>
  </si>
  <si>
    <t>Бачурина Татьяна</t>
  </si>
  <si>
    <t>Suzuki SX-4</t>
  </si>
  <si>
    <t>Кармышов Денис</t>
  </si>
  <si>
    <t>Камитов Михаил</t>
  </si>
  <si>
    <t>Ваз 2108</t>
  </si>
  <si>
    <t>Яруллин Марат</t>
  </si>
  <si>
    <t>Золотов Антон</t>
  </si>
  <si>
    <t>Volvo XC90</t>
  </si>
  <si>
    <t>Виноградов Александр</t>
  </si>
  <si>
    <t>Аверина Анастасия</t>
  </si>
  <si>
    <t>Ford Ecosport</t>
  </si>
  <si>
    <t>Крук Александр</t>
  </si>
  <si>
    <t>Ефремова Екатерина</t>
  </si>
  <si>
    <t>Volkswagen Polo</t>
  </si>
  <si>
    <t>Белов Илья</t>
  </si>
  <si>
    <t>Кузьмин Алексей</t>
  </si>
  <si>
    <t>Kia Ceed</t>
  </si>
  <si>
    <t>Арутинов Георгий</t>
  </si>
  <si>
    <t>Рыбаков Алексей</t>
  </si>
  <si>
    <t>Москвич 2141</t>
  </si>
  <si>
    <t>Володин Дмитрий</t>
  </si>
  <si>
    <t>Надоленко Вадим</t>
  </si>
  <si>
    <t>Hyundai Solaris</t>
  </si>
  <si>
    <t>Журавлёв Александр</t>
  </si>
  <si>
    <t>Конакчиев Игорь</t>
  </si>
  <si>
    <t>Subaru Forester SG5</t>
  </si>
  <si>
    <t>Касмынин Александр</t>
  </si>
  <si>
    <t>Касмынин Андрей</t>
  </si>
  <si>
    <t>ВАЗ-21060</t>
  </si>
  <si>
    <t>Дудинов Денис</t>
  </si>
  <si>
    <t>Данилов Роман</t>
  </si>
  <si>
    <t>LADA Largus</t>
  </si>
  <si>
    <t>Мозговая Светлана</t>
  </si>
  <si>
    <t>Сальников Евгений</t>
  </si>
  <si>
    <t>BMW 118d</t>
  </si>
  <si>
    <t>Кананыхина Ольга</t>
  </si>
  <si>
    <t>Подобедов Дмитрий</t>
  </si>
  <si>
    <t>Chevrolet Cruze</t>
  </si>
  <si>
    <t>Кудрин Александр</t>
  </si>
  <si>
    <t>Кудрин Борис</t>
  </si>
  <si>
    <t>LADA KALINA</t>
  </si>
  <si>
    <t>Филоненко Николай</t>
  </si>
  <si>
    <t>Курилин Алексей</t>
  </si>
  <si>
    <t>Куприянов Илья </t>
  </si>
  <si>
    <t>Сучкова Ольга </t>
  </si>
  <si>
    <t>Audi TT</t>
  </si>
  <si>
    <t>Жажков Александр</t>
  </si>
  <si>
    <t>Жажкова Оксана</t>
  </si>
  <si>
    <t>Тойота Лэнд Краузер</t>
  </si>
  <si>
    <t>Феклин Иван</t>
  </si>
  <si>
    <t>Яковлев Вадим</t>
  </si>
  <si>
    <t>Hyundai i30</t>
  </si>
  <si>
    <t>Синявский Александр</t>
  </si>
  <si>
    <t>Тулаченков Василий</t>
  </si>
  <si>
    <t>Renault Duster</t>
  </si>
  <si>
    <t>Джиоев Сослан</t>
  </si>
  <si>
    <t>Петрушин Александр</t>
  </si>
  <si>
    <t>Москвич 214122</t>
  </si>
  <si>
    <t>Лысенко Артем</t>
  </si>
  <si>
    <t>Кудинов Станислав</t>
  </si>
  <si>
    <t>Сергеев Андрей</t>
  </si>
  <si>
    <t>Захарина Алла</t>
  </si>
  <si>
    <t>Субару Импреза</t>
  </si>
  <si>
    <t>Лариков Иван</t>
  </si>
  <si>
    <t>Рейснер Андрей</t>
  </si>
  <si>
    <t>Hyundai Creta</t>
  </si>
  <si>
    <t>Горшколепов Олег</t>
  </si>
  <si>
    <t>Любицкий Александр</t>
  </si>
  <si>
    <t>Газ 24</t>
  </si>
  <si>
    <t>Серебряков Андрей</t>
  </si>
  <si>
    <t>Ковбель Антон</t>
  </si>
  <si>
    <t>Tagaz AQUILA PS 511</t>
  </si>
  <si>
    <t>Левчук Александр</t>
  </si>
  <si>
    <t>Зелепукин Сергей</t>
  </si>
  <si>
    <t>Hyundai Getz</t>
  </si>
  <si>
    <t>Арапов Григорий</t>
  </si>
  <si>
    <t>Грачёв Егор</t>
  </si>
  <si>
    <t>ВАЗ 21043</t>
  </si>
  <si>
    <t>Никулин Максим</t>
  </si>
  <si>
    <t>Никулина Кристина</t>
  </si>
  <si>
    <t>Mercedes V class</t>
  </si>
  <si>
    <t>Симонов Сергей</t>
  </si>
  <si>
    <t>Сергеева Ирина</t>
  </si>
  <si>
    <t>Тойота Лэнд Крузер 200</t>
  </si>
  <si>
    <t>Душкин Вячеслав</t>
  </si>
  <si>
    <t>Душкина Татьяна</t>
  </si>
  <si>
    <t>VW Tuareg</t>
  </si>
  <si>
    <t>Марков Олег</t>
  </si>
  <si>
    <t>Алябушев Иван</t>
  </si>
  <si>
    <t>Смирнов Артем</t>
  </si>
  <si>
    <t>Борков Виктор</t>
  </si>
  <si>
    <t>Минаев Евгений</t>
  </si>
  <si>
    <t>Суриков Иван</t>
  </si>
  <si>
    <t>VW Tiguan</t>
  </si>
  <si>
    <t>Панин Ярослав</t>
  </si>
  <si>
    <t>Стадников Денис</t>
  </si>
  <si>
    <t>УАЗ Патриот</t>
  </si>
  <si>
    <t>Новоселов Сергей</t>
  </si>
  <si>
    <t>Капцов Александр</t>
  </si>
  <si>
    <t>ВАЗ-2115</t>
  </si>
  <si>
    <t>Сергушин Георгий</t>
  </si>
  <si>
    <t>Антонов Павел</t>
  </si>
  <si>
    <t>Kia Ceed ED</t>
  </si>
  <si>
    <t>Бяков Владимир</t>
  </si>
  <si>
    <t>Иванов Павел</t>
  </si>
  <si>
    <t>ВАЗ 2106</t>
  </si>
  <si>
    <t>Павлов Михаил</t>
  </si>
  <si>
    <t>Лагутин Вадим</t>
  </si>
  <si>
    <t>ВАЗ 21074</t>
  </si>
  <si>
    <t>Юдин Владимир</t>
  </si>
  <si>
    <t>Джоджуа Ольга</t>
  </si>
  <si>
    <t>Citroen C4 Aircross</t>
  </si>
  <si>
    <t>Лютых Дмитрий</t>
  </si>
  <si>
    <t>Гараева Алина</t>
  </si>
  <si>
    <t>Mitsubishi Lancer 9</t>
  </si>
  <si>
    <t>Ванеева Екатерина</t>
  </si>
  <si>
    <t>Топоров Илья</t>
  </si>
  <si>
    <t>Лада Калина 2</t>
  </si>
  <si>
    <t>Чубаров Иван</t>
  </si>
  <si>
    <t>Чубаров Евгений</t>
  </si>
  <si>
    <t>Lada Kalina NFR</t>
  </si>
  <si>
    <t>Зубков Иван</t>
  </si>
  <si>
    <t>Вольнов Алексей </t>
  </si>
  <si>
    <t>Пикулев Максим</t>
  </si>
  <si>
    <t>Калинин Дмитрий</t>
  </si>
  <si>
    <t>ИЖ 2126-020</t>
  </si>
  <si>
    <t>Лучина Андрей </t>
  </si>
  <si>
    <t>Коцюбинский Юрий</t>
  </si>
  <si>
    <t>Lada Vesta SW Cross</t>
  </si>
  <si>
    <t>Фролов Дмитрий</t>
  </si>
  <si>
    <t>Ивинский Максим</t>
  </si>
  <si>
    <t>Subaru WRX</t>
  </si>
  <si>
    <t>Попов Вадим</t>
  </si>
  <si>
    <t>Меньшенин Алексей</t>
  </si>
  <si>
    <t>Subaru Ouback</t>
  </si>
  <si>
    <t>Миролюбов Сергей</t>
  </si>
  <si>
    <t>Фольксваген Т3</t>
  </si>
  <si>
    <t>Носов Владимир</t>
  </si>
  <si>
    <t>Файзуллин Зульфат</t>
  </si>
  <si>
    <t>VW Transporter</t>
  </si>
  <si>
    <t>Кузьмин Иван</t>
  </si>
  <si>
    <t>Карасева Светлана</t>
  </si>
  <si>
    <t>Лада Веста</t>
  </si>
  <si>
    <t>Носатенко Пётр</t>
  </si>
  <si>
    <t>Новиков Виталий</t>
  </si>
  <si>
    <t>Jaguar X-type</t>
  </si>
  <si>
    <t>Филимонов Артем</t>
  </si>
  <si>
    <t>Курников Михаил</t>
  </si>
  <si>
    <t>Kia ceed sw</t>
  </si>
  <si>
    <t>Жиглинский Иван</t>
  </si>
  <si>
    <t>Лабай Никита</t>
  </si>
  <si>
    <t>Toyota Corona</t>
  </si>
  <si>
    <t>Ершов Иван</t>
  </si>
  <si>
    <t>Левинский Борис</t>
  </si>
  <si>
    <t>TOYOTA RAV4</t>
  </si>
  <si>
    <t>Ермолаев Сергей</t>
  </si>
  <si>
    <t>Шарапова Ирина</t>
  </si>
  <si>
    <t>Kia Rio</t>
  </si>
  <si>
    <t>Байдалинов Евгений</t>
  </si>
  <si>
    <t>Кобяков Олег</t>
  </si>
  <si>
    <t>Газ 310231</t>
  </si>
  <si>
    <t>Дикевич Антон</t>
  </si>
  <si>
    <t>Корнеев Артем</t>
  </si>
  <si>
    <t>Chevrolet Niva</t>
  </si>
  <si>
    <t>Peugeot</t>
  </si>
  <si>
    <t>00</t>
  </si>
  <si>
    <t>0</t>
  </si>
  <si>
    <t>КВ1</t>
  </si>
  <si>
    <t>нет</t>
  </si>
  <si>
    <t>да</t>
  </si>
  <si>
    <t>сход</t>
  </si>
  <si>
    <t>Ford Scorpio</t>
  </si>
  <si>
    <t>ТИП</t>
  </si>
  <si>
    <t>ПП</t>
  </si>
  <si>
    <t>4П</t>
  </si>
  <si>
    <t>ЗП</t>
  </si>
  <si>
    <t>Пр</t>
  </si>
  <si>
    <t>ТОП</t>
  </si>
  <si>
    <t>мой</t>
  </si>
  <si>
    <t>расчет</t>
  </si>
  <si>
    <t>Гудков</t>
  </si>
  <si>
    <t>СЛ</t>
  </si>
  <si>
    <t>СП</t>
  </si>
  <si>
    <t>РДС1</t>
  </si>
  <si>
    <t>РДС2</t>
  </si>
  <si>
    <t>РДС3</t>
  </si>
  <si>
    <t>РГ</t>
  </si>
  <si>
    <t>РГ1</t>
  </si>
  <si>
    <t>РГ2</t>
  </si>
  <si>
    <t>ДС1</t>
  </si>
  <si>
    <t>ДС2</t>
  </si>
  <si>
    <t>ДС3</t>
  </si>
  <si>
    <t>ДС4</t>
  </si>
  <si>
    <t>ДС5</t>
  </si>
  <si>
    <t>ДС6</t>
  </si>
  <si>
    <t>ДС7</t>
  </si>
  <si>
    <t>ПДД</t>
  </si>
  <si>
    <t>СКП</t>
  </si>
  <si>
    <t>КВ</t>
  </si>
  <si>
    <t>РДС4</t>
  </si>
  <si>
    <t>РДС5</t>
  </si>
  <si>
    <t>РГ3</t>
  </si>
  <si>
    <t>СТ-1</t>
  </si>
  <si>
    <t>Ф</t>
  </si>
  <si>
    <t>Итого</t>
  </si>
  <si>
    <t>ДС8</t>
  </si>
  <si>
    <t>ДС9</t>
  </si>
  <si>
    <t>ДС10</t>
  </si>
  <si>
    <t>СТ-2</t>
  </si>
  <si>
    <t>ВСЕ</t>
  </si>
  <si>
    <t>РДС</t>
  </si>
  <si>
    <t>СЛ+СП</t>
  </si>
  <si>
    <t>РДС+РГ</t>
  </si>
  <si>
    <t>ИТОГО</t>
  </si>
  <si>
    <t>Итого в2</t>
  </si>
  <si>
    <t>А</t>
  </si>
  <si>
    <t>В</t>
  </si>
  <si>
    <t>И</t>
  </si>
  <si>
    <t>С</t>
  </si>
  <si>
    <t>Кананадзе</t>
  </si>
  <si>
    <t>Сергей</t>
  </si>
  <si>
    <t>Подшивалов</t>
  </si>
  <si>
    <t>Александр</t>
  </si>
  <si>
    <t>РетроЛегенда</t>
  </si>
  <si>
    <t>Гаген</t>
  </si>
  <si>
    <t>Всеволод</t>
  </si>
  <si>
    <t>Устюгов</t>
  </si>
  <si>
    <t>Владислав</t>
  </si>
  <si>
    <t>Милявский</t>
  </si>
  <si>
    <t>Дмитрий</t>
  </si>
  <si>
    <t>Баклашова</t>
  </si>
  <si>
    <t>Василиса</t>
  </si>
  <si>
    <t>Сударев</t>
  </si>
  <si>
    <t>Люблев</t>
  </si>
  <si>
    <t>Максим</t>
  </si>
  <si>
    <t>Ломанов</t>
  </si>
  <si>
    <t>Алексей</t>
  </si>
  <si>
    <t>Винке</t>
  </si>
  <si>
    <t>Елена</t>
  </si>
  <si>
    <t>Новогорск-ралли</t>
  </si>
  <si>
    <t>Кабанов</t>
  </si>
  <si>
    <t>Владимир</t>
  </si>
  <si>
    <t>Костырко</t>
  </si>
  <si>
    <t>Борис</t>
  </si>
  <si>
    <t>Юрин</t>
  </si>
  <si>
    <t>Артём</t>
  </si>
  <si>
    <t>Пеньков</t>
  </si>
  <si>
    <t>Роман</t>
  </si>
  <si>
    <t>Ларионов</t>
  </si>
  <si>
    <t>Виталий</t>
  </si>
  <si>
    <t>Сумин</t>
  </si>
  <si>
    <t>Антон</t>
  </si>
  <si>
    <t>Сергеев</t>
  </si>
  <si>
    <t>Виктор</t>
  </si>
  <si>
    <t>Горелов</t>
  </si>
  <si>
    <t>Шашлов</t>
  </si>
  <si>
    <t>Шеянов</t>
  </si>
  <si>
    <t>Олег</t>
  </si>
  <si>
    <t>Петухов</t>
  </si>
  <si>
    <t>Елисеева</t>
  </si>
  <si>
    <t>Екатерина</t>
  </si>
  <si>
    <t>Форафонтов</t>
  </si>
  <si>
    <t>Леонид</t>
  </si>
  <si>
    <t>Бачурина</t>
  </si>
  <si>
    <t>Татьяна</t>
  </si>
  <si>
    <t>Прорыв</t>
  </si>
  <si>
    <t>Кармышов</t>
  </si>
  <si>
    <t>Денис</t>
  </si>
  <si>
    <t>Камитов</t>
  </si>
  <si>
    <t>Михаил</t>
  </si>
  <si>
    <t>Яруллин</t>
  </si>
  <si>
    <t>Марат</t>
  </si>
  <si>
    <t>Золотов</t>
  </si>
  <si>
    <t>Виноградов</t>
  </si>
  <si>
    <t>Аверина</t>
  </si>
  <si>
    <t>Анастасия</t>
  </si>
  <si>
    <t>Крук</t>
  </si>
  <si>
    <t>Ефремова</t>
  </si>
  <si>
    <t>ШД</t>
  </si>
  <si>
    <t>Белов</t>
  </si>
  <si>
    <t>Илья</t>
  </si>
  <si>
    <t>Кузьмин</t>
  </si>
  <si>
    <t>Арутинов</t>
  </si>
  <si>
    <t>Георгий</t>
  </si>
  <si>
    <t>Рыбаков</t>
  </si>
  <si>
    <t>Володин</t>
  </si>
  <si>
    <t>Надоленко</t>
  </si>
  <si>
    <t>Вадим</t>
  </si>
  <si>
    <t>Журавлёв</t>
  </si>
  <si>
    <t>Конакчиев</t>
  </si>
  <si>
    <t>Игорь</t>
  </si>
  <si>
    <t>Касмынин</t>
  </si>
  <si>
    <t>Андрей</t>
  </si>
  <si>
    <t>З</t>
  </si>
  <si>
    <t>Дудинов</t>
  </si>
  <si>
    <t>Данилов</t>
  </si>
  <si>
    <t>Мозговая</t>
  </si>
  <si>
    <t>Светлана</t>
  </si>
  <si>
    <t>Сальников</t>
  </si>
  <si>
    <t>Евгений</t>
  </si>
  <si>
    <t>Кананыхина</t>
  </si>
  <si>
    <t>Ольга</t>
  </si>
  <si>
    <t>Подобедов</t>
  </si>
  <si>
    <t>Кудрин</t>
  </si>
  <si>
    <t>Филоненко</t>
  </si>
  <si>
    <t>Николай</t>
  </si>
  <si>
    <t>Курилин</t>
  </si>
  <si>
    <t>ВД</t>
  </si>
  <si>
    <t>Куприянов</t>
  </si>
  <si>
    <t>Сучкова</t>
  </si>
  <si>
    <t>Жажков</t>
  </si>
  <si>
    <t>Жажкова</t>
  </si>
  <si>
    <t>Оксана</t>
  </si>
  <si>
    <t>Феклин</t>
  </si>
  <si>
    <t>Иван</t>
  </si>
  <si>
    <t>Яковлев</t>
  </si>
  <si>
    <t>Синявский</t>
  </si>
  <si>
    <t>Тулаченков</t>
  </si>
  <si>
    <t>Василий</t>
  </si>
  <si>
    <t>Джиоев</t>
  </si>
  <si>
    <t>Сослан</t>
  </si>
  <si>
    <t>Петрушин</t>
  </si>
  <si>
    <t>Лысенко</t>
  </si>
  <si>
    <t>Артем</t>
  </si>
  <si>
    <t>Кудинов</t>
  </si>
  <si>
    <t>Станислав</t>
  </si>
  <si>
    <t>Захарина</t>
  </si>
  <si>
    <t>Алла</t>
  </si>
  <si>
    <t>Лариков</t>
  </si>
  <si>
    <t>Рейснер</t>
  </si>
  <si>
    <t>Горшколепов</t>
  </si>
  <si>
    <t>Любицкий</t>
  </si>
  <si>
    <t>Серебряков</t>
  </si>
  <si>
    <t>Ковбель</t>
  </si>
  <si>
    <t>Левчук</t>
  </si>
  <si>
    <t>Зелепукин</t>
  </si>
  <si>
    <t>Арапов</t>
  </si>
  <si>
    <t>Григорий</t>
  </si>
  <si>
    <t>Грачёв</t>
  </si>
  <si>
    <t>Егор</t>
  </si>
  <si>
    <t>Никулин</t>
  </si>
  <si>
    <t>Никулина</t>
  </si>
  <si>
    <t>Кристина</t>
  </si>
  <si>
    <t>Симонов</t>
  </si>
  <si>
    <t>Сергеева</t>
  </si>
  <si>
    <t>Ирина</t>
  </si>
  <si>
    <t>Душкин</t>
  </si>
  <si>
    <t>Вячеслав</t>
  </si>
  <si>
    <t>Душкина</t>
  </si>
  <si>
    <t>Марков</t>
  </si>
  <si>
    <t>Алябушев</t>
  </si>
  <si>
    <t>Смирнов</t>
  </si>
  <si>
    <t>Борков</t>
  </si>
  <si>
    <t>Минаев</t>
  </si>
  <si>
    <t>Суриков</t>
  </si>
  <si>
    <t>Панин</t>
  </si>
  <si>
    <t>Ярослав</t>
  </si>
  <si>
    <t>Стадников</t>
  </si>
  <si>
    <t>Новоселов</t>
  </si>
  <si>
    <t>Капцов</t>
  </si>
  <si>
    <t>Сергушин</t>
  </si>
  <si>
    <t>Антонов</t>
  </si>
  <si>
    <t>Павел</t>
  </si>
  <si>
    <t>Бяков</t>
  </si>
  <si>
    <t>Иванов</t>
  </si>
  <si>
    <t>Павлов</t>
  </si>
  <si>
    <t>Лагутин</t>
  </si>
  <si>
    <t>Юдин</t>
  </si>
  <si>
    <t>Джоджуа</t>
  </si>
  <si>
    <t>Лютых</t>
  </si>
  <si>
    <t>Гараева</t>
  </si>
  <si>
    <t>Алина</t>
  </si>
  <si>
    <t>Ванеева</t>
  </si>
  <si>
    <t>Топоров</t>
  </si>
  <si>
    <t>Чубаров</t>
  </si>
  <si>
    <t>Зубков</t>
  </si>
  <si>
    <t>Вольнов</t>
  </si>
  <si>
    <t>Пикулев</t>
  </si>
  <si>
    <t>Калинин</t>
  </si>
  <si>
    <t>Лучина</t>
  </si>
  <si>
    <t>Коцюбинский</t>
  </si>
  <si>
    <t>Юрий</t>
  </si>
  <si>
    <t>Фролов</t>
  </si>
  <si>
    <t>Ивинский</t>
  </si>
  <si>
    <t>Попов</t>
  </si>
  <si>
    <t>Меньшенин</t>
  </si>
  <si>
    <t>Миролюбов</t>
  </si>
  <si>
    <t>Носов</t>
  </si>
  <si>
    <t>Файзуллин</t>
  </si>
  <si>
    <t>Зульфат</t>
  </si>
  <si>
    <t>Карасева</t>
  </si>
  <si>
    <t>Носатенко</t>
  </si>
  <si>
    <t>Пётр</t>
  </si>
  <si>
    <t>Новиков</t>
  </si>
  <si>
    <t>Филимонов</t>
  </si>
  <si>
    <t>Курников</t>
  </si>
  <si>
    <t>Жиглинский</t>
  </si>
  <si>
    <t>Лабай</t>
  </si>
  <si>
    <t>Никита</t>
  </si>
  <si>
    <t>Ершов</t>
  </si>
  <si>
    <t>Левинский</t>
  </si>
  <si>
    <t>Ермолаев</t>
  </si>
  <si>
    <t>Шарапова</t>
  </si>
  <si>
    <t>Байдалинов</t>
  </si>
  <si>
    <t>Кобяков</t>
  </si>
  <si>
    <t>а</t>
  </si>
  <si>
    <t>Сборная АТФ</t>
  </si>
  <si>
    <t>З, ВД</t>
  </si>
  <si>
    <t>Зачет</t>
  </si>
  <si>
    <t>Номинации</t>
  </si>
  <si>
    <t>СЛ и СП только штраф (вычла лучшее)</t>
  </si>
  <si>
    <t>Ст.№</t>
  </si>
  <si>
    <t>ДС3 Старт</t>
  </si>
  <si>
    <t>ДС5 Старт</t>
  </si>
  <si>
    <t>ДС6 Старт</t>
  </si>
  <si>
    <t>ДС7 Старт</t>
  </si>
  <si>
    <t>ДС8 Старт</t>
  </si>
  <si>
    <t>Вольнов Алексей</t>
  </si>
  <si>
    <t>Куприянов Илья</t>
  </si>
  <si>
    <t>Сучкова Ольга</t>
  </si>
  <si>
    <t>Лучина Андрей</t>
  </si>
  <si>
    <r>
      <rPr>
        <b/>
        <sz val="11"/>
        <rFont val="Calibri"/>
        <family val="2"/>
        <charset val="204"/>
        <scheme val="minor"/>
      </rPr>
      <t>Ст.
№</t>
    </r>
  </si>
  <si>
    <t>Место</t>
  </si>
  <si>
    <t xml:space="preserve">ДС8 Ф       </t>
  </si>
  <si>
    <t>ДС9 Старт</t>
  </si>
  <si>
    <t xml:space="preserve">СКП1           </t>
  </si>
  <si>
    <t>ПДД (ДС4 Старт)</t>
  </si>
  <si>
    <t xml:space="preserve">ДС9 Ст2       </t>
  </si>
  <si>
    <t>ФИНАЛЬНАЯ</t>
  </si>
  <si>
    <t>разница</t>
  </si>
  <si>
    <t>очки</t>
  </si>
  <si>
    <t>Команда</t>
  </si>
  <si>
    <t>Студенты</t>
  </si>
  <si>
    <t>Выпускники</t>
  </si>
  <si>
    <t>Классика</t>
  </si>
  <si>
    <t>(говорил что 7, в стартовой 5)</t>
  </si>
  <si>
    <t>Сама сложила чтобы убрать округление)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</si>
</sst>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[$-F400]h:mm:ss\ AM/PM"/>
    <numFmt numFmtId="166" formatCode="h:mm:ss;@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</patternFill>
    </fill>
    <fill>
      <patternFill patternType="solid">
        <fgColor rgb="FF91CF4F"/>
      </patternFill>
    </fill>
    <fill>
      <patternFill patternType="solid">
        <fgColor rgb="FFB6DDE7"/>
      </patternFill>
    </fill>
    <fill>
      <patternFill patternType="solid">
        <fgColor rgb="FFC4D8F0"/>
      </patternFill>
    </fill>
    <fill>
      <patternFill patternType="solid">
        <fgColor rgb="FFF1F1F1"/>
      </patternFill>
    </fill>
    <fill>
      <patternFill patternType="solid">
        <fgColor rgb="FFB09FC6"/>
      </patternFill>
    </fill>
    <fill>
      <patternFill patternType="solid">
        <fgColor rgb="FFE16A09"/>
      </patternFill>
    </fill>
  </fills>
  <borders count="8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61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20" fontId="0" fillId="0" borderId="2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1" fontId="1" fillId="3" borderId="6" xfId="0" applyNumberFormat="1" applyFont="1" applyFill="1" applyBorder="1" applyAlignment="1">
      <alignment horizontal="center" vertical="center"/>
    </xf>
    <xf numFmtId="21" fontId="0" fillId="0" borderId="2" xfId="0" applyNumberFormat="1" applyBorder="1" applyAlignment="1">
      <alignment horizontal="center" vertical="center"/>
    </xf>
    <xf numFmtId="21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5" borderId="0" xfId="0" applyFont="1" applyFill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20" fontId="1" fillId="3" borderId="5" xfId="0" applyNumberFormat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21" fontId="0" fillId="0" borderId="1" xfId="0" applyNumberFormat="1" applyFill="1" applyBorder="1" applyAlignment="1">
      <alignment horizontal="center" vertical="center"/>
    </xf>
    <xf numFmtId="21" fontId="0" fillId="0" borderId="2" xfId="0" applyNumberForma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21" fontId="0" fillId="6" borderId="2" xfId="0" applyNumberFormat="1" applyFill="1" applyBorder="1" applyAlignment="1">
      <alignment horizontal="center" vertical="center"/>
    </xf>
    <xf numFmtId="164" fontId="0" fillId="0" borderId="22" xfId="0" applyNumberFormat="1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20" fontId="0" fillId="0" borderId="22" xfId="0" applyNumberFormat="1" applyBorder="1" applyAlignment="1">
      <alignment horizontal="center" vertical="center"/>
    </xf>
    <xf numFmtId="1" fontId="0" fillId="7" borderId="21" xfId="0" applyNumberForma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21" fontId="0" fillId="0" borderId="32" xfId="0" applyNumberFormat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1" fontId="0" fillId="0" borderId="21" xfId="0" applyNumberFormat="1" applyBorder="1" applyAlignment="1">
      <alignment horizontal="center" vertical="center"/>
    </xf>
    <xf numFmtId="21" fontId="0" fillId="0" borderId="22" xfId="0" applyNumberFormat="1" applyBorder="1" applyAlignment="1">
      <alignment horizontal="center" vertical="center"/>
    </xf>
    <xf numFmtId="1" fontId="0" fillId="4" borderId="21" xfId="0" applyNumberFormat="1" applyFill="1" applyBorder="1" applyAlignment="1">
      <alignment horizontal="center" vertical="center"/>
    </xf>
    <xf numFmtId="21" fontId="1" fillId="3" borderId="23" xfId="0" applyNumberFormat="1" applyFont="1" applyFill="1" applyBorder="1" applyAlignment="1">
      <alignment horizontal="center" vertical="center"/>
    </xf>
    <xf numFmtId="21" fontId="0" fillId="0" borderId="34" xfId="0" applyNumberForma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" fontId="0" fillId="7" borderId="3" xfId="0" applyNumberFormat="1" applyFill="1" applyBorder="1" applyAlignment="1">
      <alignment horizontal="center" vertical="center"/>
    </xf>
    <xf numFmtId="21" fontId="1" fillId="3" borderId="5" xfId="0" applyNumberFormat="1" applyFon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20" fontId="0" fillId="0" borderId="34" xfId="0" applyNumberFormat="1" applyBorder="1" applyAlignment="1">
      <alignment horizontal="center" vertical="center"/>
    </xf>
    <xf numFmtId="20" fontId="0" fillId="0" borderId="37" xfId="0" applyNumberFormat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1" fontId="0" fillId="2" borderId="38" xfId="0" applyNumberFormat="1" applyFill="1" applyBorder="1" applyAlignment="1">
      <alignment horizontal="center" vertical="center"/>
    </xf>
    <xf numFmtId="164" fontId="0" fillId="0" borderId="32" xfId="0" applyNumberForma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6" borderId="33" xfId="0" applyFill="1" applyBorder="1" applyAlignment="1">
      <alignment horizontal="center" vertical="center"/>
    </xf>
    <xf numFmtId="21" fontId="0" fillId="0" borderId="34" xfId="0" applyNumberFormat="1" applyFill="1" applyBorder="1" applyAlignment="1">
      <alignment horizontal="center" vertical="center"/>
    </xf>
    <xf numFmtId="21" fontId="0" fillId="0" borderId="37" xfId="0" applyNumberFormat="1" applyFill="1" applyBorder="1" applyAlignment="1">
      <alignment horizontal="center" vertical="center"/>
    </xf>
    <xf numFmtId="21" fontId="0" fillId="6" borderId="37" xfId="0" applyNumberFormat="1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21" fontId="0" fillId="0" borderId="37" xfId="0" applyNumberFormat="1" applyBorder="1" applyAlignment="1">
      <alignment horizontal="center" vertical="center"/>
    </xf>
    <xf numFmtId="1" fontId="0" fillId="0" borderId="37" xfId="0" applyNumberFormat="1" applyBorder="1" applyAlignment="1">
      <alignment horizontal="center" vertical="center"/>
    </xf>
    <xf numFmtId="1" fontId="0" fillId="0" borderId="37" xfId="0" applyNumberFormat="1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1" fontId="0" fillId="0" borderId="33" xfId="0" applyNumberFormat="1" applyBorder="1" applyAlignment="1">
      <alignment horizontal="center" vertical="center"/>
    </xf>
    <xf numFmtId="1" fontId="0" fillId="4" borderId="33" xfId="0" applyNumberFormat="1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20" fontId="0" fillId="0" borderId="45" xfId="0" applyNumberFormat="1" applyBorder="1" applyAlignment="1">
      <alignment horizontal="center" vertical="center"/>
    </xf>
    <xf numFmtId="20" fontId="0" fillId="0" borderId="43" xfId="0" applyNumberFormat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1" fontId="0" fillId="2" borderId="46" xfId="0" applyNumberFormat="1" applyFill="1" applyBorder="1" applyAlignment="1">
      <alignment horizontal="center" vertical="center"/>
    </xf>
    <xf numFmtId="164" fontId="0" fillId="0" borderId="42" xfId="0" applyNumberFormat="1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6" borderId="44" xfId="0" applyFill="1" applyBorder="1" applyAlignment="1">
      <alignment horizontal="center" vertical="center"/>
    </xf>
    <xf numFmtId="21" fontId="0" fillId="0" borderId="45" xfId="0" applyNumberFormat="1" applyFill="1" applyBorder="1" applyAlignment="1">
      <alignment horizontal="center" vertical="center"/>
    </xf>
    <xf numFmtId="21" fontId="0" fillId="0" borderId="43" xfId="0" applyNumberFormat="1" applyFill="1" applyBorder="1" applyAlignment="1">
      <alignment horizontal="center" vertical="center"/>
    </xf>
    <xf numFmtId="21" fontId="0" fillId="6" borderId="43" xfId="0" applyNumberFormat="1" applyFill="1" applyBorder="1" applyAlignment="1">
      <alignment horizontal="center" vertical="center"/>
    </xf>
    <xf numFmtId="21" fontId="0" fillId="0" borderId="45" xfId="0" applyNumberFormat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  <xf numFmtId="21" fontId="0" fillId="0" borderId="43" xfId="0" applyNumberFormat="1" applyBorder="1" applyAlignment="1">
      <alignment horizontal="center" vertical="center"/>
    </xf>
    <xf numFmtId="1" fontId="0" fillId="0" borderId="43" xfId="0" applyNumberFormat="1" applyBorder="1" applyAlignment="1">
      <alignment horizontal="center" vertical="center"/>
    </xf>
    <xf numFmtId="1" fontId="0" fillId="0" borderId="43" xfId="0" applyNumberFormat="1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1" fontId="0" fillId="0" borderId="44" xfId="0" applyNumberFormat="1" applyBorder="1" applyAlignment="1">
      <alignment horizontal="center" vertical="center"/>
    </xf>
    <xf numFmtId="1" fontId="0" fillId="4" borderId="44" xfId="0" applyNumberFormat="1" applyFill="1" applyBorder="1" applyAlignment="1">
      <alignment horizontal="center" vertical="center"/>
    </xf>
    <xf numFmtId="21" fontId="0" fillId="0" borderId="42" xfId="0" applyNumberFormat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1" fontId="0" fillId="7" borderId="44" xfId="0" applyNumberFormat="1" applyFill="1" applyBorder="1" applyAlignment="1">
      <alignment horizontal="center" vertical="center"/>
    </xf>
    <xf numFmtId="1" fontId="0" fillId="7" borderId="46" xfId="0" applyNumberFormat="1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20" fontId="0" fillId="0" borderId="53" xfId="0" applyNumberFormat="1" applyBorder="1" applyAlignment="1">
      <alignment horizontal="center" vertical="center"/>
    </xf>
    <xf numFmtId="20" fontId="0" fillId="0" borderId="51" xfId="0" applyNumberFormat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1" fontId="0" fillId="2" borderId="54" xfId="0" applyNumberFormat="1" applyFill="1" applyBorder="1" applyAlignment="1">
      <alignment horizontal="center" vertical="center"/>
    </xf>
    <xf numFmtId="21" fontId="0" fillId="0" borderId="53" xfId="0" applyNumberFormat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21" fontId="0" fillId="0" borderId="51" xfId="0" applyNumberFormat="1" applyBorder="1" applyAlignment="1">
      <alignment horizontal="center" vertical="center"/>
    </xf>
    <xf numFmtId="1" fontId="0" fillId="0" borderId="51" xfId="0" applyNumberFormat="1" applyBorder="1" applyAlignment="1">
      <alignment horizontal="center" vertical="center"/>
    </xf>
    <xf numFmtId="1" fontId="0" fillId="0" borderId="51" xfId="0" applyNumberFormat="1" applyFill="1" applyBorder="1" applyAlignment="1">
      <alignment horizontal="center" vertical="center"/>
    </xf>
    <xf numFmtId="0" fontId="0" fillId="4" borderId="54" xfId="0" applyFill="1" applyBorder="1" applyAlignment="1">
      <alignment horizontal="center" vertical="center"/>
    </xf>
    <xf numFmtId="1" fontId="0" fillId="0" borderId="52" xfId="0" applyNumberFormat="1" applyBorder="1" applyAlignment="1">
      <alignment horizontal="center" vertical="center"/>
    </xf>
    <xf numFmtId="1" fontId="0" fillId="4" borderId="52" xfId="0" applyNumberFormat="1" applyFill="1" applyBorder="1" applyAlignment="1">
      <alignment horizontal="center" vertical="center"/>
    </xf>
    <xf numFmtId="21" fontId="0" fillId="0" borderId="50" xfId="0" applyNumberFormat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0" fontId="0" fillId="0" borderId="56" xfId="0" applyNumberFormat="1" applyBorder="1" applyAlignment="1">
      <alignment horizontal="center" vertical="center"/>
    </xf>
    <xf numFmtId="20" fontId="0" fillId="0" borderId="57" xfId="0" applyNumberFormat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21" fontId="0" fillId="6" borderId="57" xfId="0" applyNumberFormat="1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21" fontId="0" fillId="0" borderId="56" xfId="0" applyNumberFormat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0" fillId="4" borderId="60" xfId="0" applyFill="1" applyBorder="1" applyAlignment="1">
      <alignment horizontal="center" vertical="center"/>
    </xf>
    <xf numFmtId="21" fontId="0" fillId="0" borderId="57" xfId="0" applyNumberFormat="1" applyBorder="1" applyAlignment="1">
      <alignment horizontal="center" vertical="center"/>
    </xf>
    <xf numFmtId="1" fontId="0" fillId="0" borderId="57" xfId="0" applyNumberFormat="1" applyBorder="1" applyAlignment="1">
      <alignment horizontal="center" vertical="center"/>
    </xf>
    <xf numFmtId="1" fontId="0" fillId="0" borderId="57" xfId="0" applyNumberFormat="1" applyFill="1" applyBorder="1" applyAlignment="1">
      <alignment horizontal="center" vertical="center"/>
    </xf>
    <xf numFmtId="0" fontId="0" fillId="4" borderId="58" xfId="0" applyFill="1" applyBorder="1" applyAlignment="1">
      <alignment horizontal="center" vertical="center"/>
    </xf>
    <xf numFmtId="1" fontId="0" fillId="0" borderId="60" xfId="0" applyNumberFormat="1" applyBorder="1" applyAlignment="1">
      <alignment horizontal="center" vertical="center"/>
    </xf>
    <xf numFmtId="1" fontId="0" fillId="4" borderId="60" xfId="0" applyNumberFormat="1" applyFill="1" applyBorder="1" applyAlignment="1">
      <alignment horizontal="center" vertical="center"/>
    </xf>
    <xf numFmtId="21" fontId="0" fillId="0" borderId="59" xfId="0" applyNumberFormat="1" applyBorder="1" applyAlignment="1">
      <alignment horizontal="center" vertical="center"/>
    </xf>
    <xf numFmtId="20" fontId="0" fillId="0" borderId="59" xfId="0" applyNumberFormat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1" fontId="0" fillId="2" borderId="21" xfId="0" applyNumberFormat="1" applyFill="1" applyBorder="1" applyAlignment="1">
      <alignment horizontal="center" vertical="center"/>
    </xf>
    <xf numFmtId="1" fontId="0" fillId="2" borderId="60" xfId="0" applyNumberFormat="1" applyFill="1" applyBorder="1" applyAlignment="1">
      <alignment horizontal="center" vertical="center"/>
    </xf>
    <xf numFmtId="164" fontId="0" fillId="0" borderId="62" xfId="0" applyNumberFormat="1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0" fontId="0" fillId="6" borderId="64" xfId="0" applyFill="1" applyBorder="1" applyAlignment="1">
      <alignment horizontal="center" vertical="center"/>
    </xf>
    <xf numFmtId="21" fontId="0" fillId="0" borderId="65" xfId="0" applyNumberFormat="1" applyFill="1" applyBorder="1" applyAlignment="1">
      <alignment horizontal="center" vertical="center"/>
    </xf>
    <xf numFmtId="21" fontId="0" fillId="0" borderId="63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164" fontId="0" fillId="0" borderId="53" xfId="0" applyNumberFormat="1" applyBorder="1" applyAlignment="1">
      <alignment horizontal="center" vertical="center"/>
    </xf>
    <xf numFmtId="0" fontId="0" fillId="6" borderId="54" xfId="0" applyFill="1" applyBorder="1" applyAlignment="1">
      <alignment horizontal="center" vertical="center"/>
    </xf>
    <xf numFmtId="21" fontId="0" fillId="6" borderId="63" xfId="0" applyNumberForma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165" fontId="0" fillId="0" borderId="53" xfId="0" applyNumberFormat="1" applyBorder="1" applyAlignment="1">
      <alignment horizontal="center" vertical="center"/>
    </xf>
    <xf numFmtId="166" fontId="0" fillId="0" borderId="51" xfId="0" applyNumberFormat="1" applyBorder="1" applyAlignment="1">
      <alignment horizontal="center" vertical="center"/>
    </xf>
    <xf numFmtId="0" fontId="0" fillId="6" borderId="58" xfId="0" applyFill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0" borderId="48" xfId="0" applyNumberFormat="1" applyBorder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21" fontId="0" fillId="0" borderId="0" xfId="0" applyNumberFormat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0" fillId="8" borderId="2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8" borderId="42" xfId="0" applyFill="1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8" borderId="32" xfId="0" applyFill="1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62" xfId="0" applyBorder="1" applyAlignment="1">
      <alignment horizontal="left" vertical="center"/>
    </xf>
    <xf numFmtId="0" fontId="0" fillId="0" borderId="63" xfId="0" applyBorder="1" applyAlignment="1">
      <alignment horizontal="left" vertical="center"/>
    </xf>
    <xf numFmtId="0" fontId="0" fillId="0" borderId="64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1" fontId="0" fillId="0" borderId="21" xfId="0" applyNumberFormat="1" applyFill="1" applyBorder="1" applyAlignment="1">
      <alignment horizontal="center" vertical="center"/>
    </xf>
    <xf numFmtId="1" fontId="0" fillId="0" borderId="44" xfId="0" applyNumberFormat="1" applyFill="1" applyBorder="1" applyAlignment="1">
      <alignment horizontal="center" vertical="center"/>
    </xf>
    <xf numFmtId="1" fontId="0" fillId="0" borderId="33" xfId="0" applyNumberFormat="1" applyFill="1" applyBorder="1" applyAlignment="1">
      <alignment horizontal="center" vertical="center"/>
    </xf>
    <xf numFmtId="1" fontId="0" fillId="0" borderId="52" xfId="0" applyNumberFormat="1" applyFill="1" applyBorder="1" applyAlignment="1">
      <alignment horizontal="center" vertical="center"/>
    </xf>
    <xf numFmtId="1" fontId="0" fillId="0" borderId="60" xfId="0" applyNumberFormat="1" applyFill="1" applyBorder="1" applyAlignment="1">
      <alignment horizontal="center" vertical="center"/>
    </xf>
    <xf numFmtId="0" fontId="1" fillId="0" borderId="29" xfId="0" applyFont="1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6" borderId="68" xfId="0" applyFill="1" applyBorder="1" applyAlignment="1">
      <alignment horizontal="center" vertical="center"/>
    </xf>
    <xf numFmtId="0" fontId="0" fillId="6" borderId="69" xfId="0" applyFill="1" applyBorder="1" applyAlignment="1">
      <alignment horizontal="center" vertical="center"/>
    </xf>
    <xf numFmtId="0" fontId="0" fillId="6" borderId="70" xfId="0" applyFill="1" applyBorder="1" applyAlignment="1">
      <alignment horizontal="center" vertical="center"/>
    </xf>
    <xf numFmtId="0" fontId="0" fillId="6" borderId="71" xfId="0" applyFill="1" applyBorder="1" applyAlignment="1">
      <alignment horizontal="center" vertical="center"/>
    </xf>
    <xf numFmtId="0" fontId="0" fillId="6" borderId="72" xfId="0" applyFill="1" applyBorder="1" applyAlignment="1">
      <alignment horizontal="center" vertical="center"/>
    </xf>
    <xf numFmtId="20" fontId="1" fillId="6" borderId="10" xfId="0" applyNumberFormat="1" applyFont="1" applyFill="1" applyBorder="1" applyAlignment="1">
      <alignment horizontal="center" vertical="center"/>
    </xf>
    <xf numFmtId="0" fontId="0" fillId="4" borderId="68" xfId="0" applyFill="1" applyBorder="1" applyAlignment="1">
      <alignment horizontal="center" vertical="center"/>
    </xf>
    <xf numFmtId="0" fontId="0" fillId="4" borderId="69" xfId="0" applyFill="1" applyBorder="1" applyAlignment="1">
      <alignment horizontal="center" vertical="center"/>
    </xf>
    <xf numFmtId="0" fontId="0" fillId="4" borderId="70" xfId="0" applyFill="1" applyBorder="1" applyAlignment="1">
      <alignment horizontal="center" vertical="center"/>
    </xf>
    <xf numFmtId="0" fontId="0" fillId="4" borderId="72" xfId="0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1" fontId="1" fillId="2" borderId="19" xfId="0" applyNumberFormat="1" applyFont="1" applyFill="1" applyBorder="1" applyAlignment="1">
      <alignment horizontal="left" vertical="center"/>
    </xf>
    <xf numFmtId="1" fontId="1" fillId="0" borderId="19" xfId="0" applyNumberFormat="1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164" fontId="1" fillId="6" borderId="25" xfId="0" applyNumberFormat="1" applyFont="1" applyFill="1" applyBorder="1" applyAlignment="1">
      <alignment horizontal="left" vertical="center"/>
    </xf>
    <xf numFmtId="0" fontId="1" fillId="6" borderId="26" xfId="0" applyFont="1" applyFill="1" applyBorder="1" applyAlignment="1">
      <alignment horizontal="left" vertical="center"/>
    </xf>
    <xf numFmtId="0" fontId="1" fillId="6" borderId="29" xfId="0" applyFont="1" applyFill="1" applyBorder="1" applyAlignment="1">
      <alignment horizontal="left" vertical="center"/>
    </xf>
    <xf numFmtId="0" fontId="1" fillId="6" borderId="10" xfId="0" applyFont="1" applyFill="1" applyBorder="1" applyAlignment="1">
      <alignment horizontal="left" vertical="center"/>
    </xf>
    <xf numFmtId="164" fontId="1" fillId="6" borderId="30" xfId="0" applyNumberFormat="1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 vertical="center"/>
    </xf>
    <xf numFmtId="0" fontId="1" fillId="4" borderId="28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left" vertical="center"/>
    </xf>
    <xf numFmtId="0" fontId="1" fillId="4" borderId="17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left" vertical="center"/>
    </xf>
    <xf numFmtId="0" fontId="1" fillId="4" borderId="10" xfId="0" applyFont="1" applyFill="1" applyBorder="1" applyAlignment="1">
      <alignment horizontal="left" vertical="center"/>
    </xf>
    <xf numFmtId="0" fontId="1" fillId="4" borderId="13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0" borderId="26" xfId="0" applyFont="1" applyFill="1" applyBorder="1" applyAlignment="1">
      <alignment horizontal="left" vertical="center"/>
    </xf>
    <xf numFmtId="0" fontId="1" fillId="2" borderId="27" xfId="0" applyFont="1" applyFill="1" applyBorder="1" applyAlignment="1">
      <alignment horizontal="left" vertical="center"/>
    </xf>
    <xf numFmtId="0" fontId="1" fillId="7" borderId="30" xfId="0" applyFont="1" applyFill="1" applyBorder="1" applyAlignment="1">
      <alignment horizontal="left" vertical="center"/>
    </xf>
    <xf numFmtId="0" fontId="1" fillId="7" borderId="23" xfId="0" applyFont="1" applyFill="1" applyBorder="1" applyAlignment="1">
      <alignment horizontal="left" vertical="center"/>
    </xf>
    <xf numFmtId="0" fontId="1" fillId="7" borderId="26" xfId="0" applyFont="1" applyFill="1" applyBorder="1" applyAlignment="1">
      <alignment horizontal="left" vertical="center"/>
    </xf>
    <xf numFmtId="0" fontId="1" fillId="7" borderId="29" xfId="0" applyFont="1" applyFill="1" applyBorder="1" applyAlignment="1">
      <alignment horizontal="left" vertical="center"/>
    </xf>
    <xf numFmtId="0" fontId="1" fillId="7" borderId="25" xfId="0" applyFont="1" applyFill="1" applyBorder="1" applyAlignment="1">
      <alignment horizontal="left" vertical="center"/>
    </xf>
    <xf numFmtId="0" fontId="1" fillId="7" borderId="27" xfId="0" applyFont="1" applyFill="1" applyBorder="1" applyAlignment="1">
      <alignment horizontal="left" vertical="center"/>
    </xf>
    <xf numFmtId="0" fontId="1" fillId="4" borderId="25" xfId="0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left" vertical="center"/>
    </xf>
    <xf numFmtId="0" fontId="1" fillId="4" borderId="23" xfId="0" applyFont="1" applyFill="1" applyBorder="1" applyAlignment="1">
      <alignment horizontal="left" vertical="center"/>
    </xf>
    <xf numFmtId="0" fontId="1" fillId="4" borderId="27" xfId="0" applyFont="1" applyFill="1" applyBorder="1" applyAlignment="1">
      <alignment horizontal="left" vertical="center"/>
    </xf>
    <xf numFmtId="0" fontId="1" fillId="2" borderId="30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0" fillId="2" borderId="68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70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20" fontId="0" fillId="0" borderId="0" xfId="0" applyNumberFormat="1"/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20" fontId="1" fillId="6" borderId="11" xfId="0" applyNumberFormat="1" applyFont="1" applyFill="1" applyBorder="1" applyAlignment="1">
      <alignment horizontal="center" vertical="center"/>
    </xf>
    <xf numFmtId="20" fontId="1" fillId="6" borderId="13" xfId="0" applyNumberFormat="1" applyFont="1" applyFill="1" applyBorder="1" applyAlignment="1">
      <alignment horizontal="center" vertical="center"/>
    </xf>
    <xf numFmtId="20" fontId="1" fillId="6" borderId="6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49" fontId="0" fillId="0" borderId="68" xfId="0" applyNumberFormat="1" applyBorder="1" applyAlignment="1">
      <alignment horizontal="center" vertical="center"/>
    </xf>
    <xf numFmtId="49" fontId="0" fillId="0" borderId="72" xfId="0" applyNumberFormat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top"/>
    </xf>
    <xf numFmtId="0" fontId="7" fillId="0" borderId="74" xfId="0" applyFont="1" applyFill="1" applyBorder="1" applyAlignment="1">
      <alignment horizontal="left" vertical="top" wrapText="1"/>
    </xf>
    <xf numFmtId="0" fontId="7" fillId="0" borderId="79" xfId="0" applyFont="1" applyFill="1" applyBorder="1" applyAlignment="1">
      <alignment horizontal="left" vertical="top" wrapText="1"/>
    </xf>
    <xf numFmtId="1" fontId="8" fillId="0" borderId="78" xfId="0" applyNumberFormat="1" applyFont="1" applyFill="1" applyBorder="1" applyAlignment="1">
      <alignment horizontal="left" vertical="top" shrinkToFit="1"/>
    </xf>
    <xf numFmtId="1" fontId="8" fillId="0" borderId="78" xfId="0" applyNumberFormat="1" applyFont="1" applyFill="1" applyBorder="1" applyAlignment="1">
      <alignment horizontal="left" vertical="top" indent="1" shrinkToFit="1"/>
    </xf>
    <xf numFmtId="1" fontId="8" fillId="9" borderId="78" xfId="0" applyNumberFormat="1" applyFont="1" applyFill="1" applyBorder="1" applyAlignment="1">
      <alignment horizontal="center" vertical="top" shrinkToFit="1"/>
    </xf>
    <xf numFmtId="1" fontId="8" fillId="10" borderId="78" xfId="0" applyNumberFormat="1" applyFont="1" applyFill="1" applyBorder="1" applyAlignment="1">
      <alignment horizontal="center" vertical="top" shrinkToFit="1"/>
    </xf>
    <xf numFmtId="1" fontId="8" fillId="10" borderId="78" xfId="0" applyNumberFormat="1" applyFont="1" applyFill="1" applyBorder="1" applyAlignment="1">
      <alignment horizontal="right" vertical="top" indent="1" shrinkToFit="1"/>
    </xf>
    <xf numFmtId="1" fontId="8" fillId="11" borderId="78" xfId="0" applyNumberFormat="1" applyFont="1" applyFill="1" applyBorder="1" applyAlignment="1">
      <alignment horizontal="center" vertical="top" shrinkToFit="1"/>
    </xf>
    <xf numFmtId="1" fontId="8" fillId="14" borderId="78" xfId="0" applyNumberFormat="1" applyFont="1" applyFill="1" applyBorder="1" applyAlignment="1">
      <alignment horizontal="center" vertical="top" shrinkToFit="1"/>
    </xf>
    <xf numFmtId="1" fontId="8" fillId="0" borderId="78" xfId="0" applyNumberFormat="1" applyFont="1" applyFill="1" applyBorder="1" applyAlignment="1">
      <alignment horizontal="center" vertical="top" shrinkToFit="1"/>
    </xf>
    <xf numFmtId="0" fontId="7" fillId="12" borderId="75" xfId="0" applyFont="1" applyFill="1" applyBorder="1" applyAlignment="1">
      <alignment horizontal="left" vertical="top"/>
    </xf>
    <xf numFmtId="0" fontId="7" fillId="12" borderId="77" xfId="0" applyFont="1" applyFill="1" applyBorder="1" applyAlignment="1">
      <alignment horizontal="left" vertical="top"/>
    </xf>
    <xf numFmtId="0" fontId="7" fillId="14" borderId="75" xfId="0" applyFont="1" applyFill="1" applyBorder="1" applyAlignment="1">
      <alignment horizontal="left" vertical="top"/>
    </xf>
    <xf numFmtId="0" fontId="7" fillId="14" borderId="77" xfId="0" applyFont="1" applyFill="1" applyBorder="1" applyAlignment="1">
      <alignment horizontal="left" vertical="top"/>
    </xf>
    <xf numFmtId="0" fontId="7" fillId="15" borderId="74" xfId="0" applyFont="1" applyFill="1" applyBorder="1" applyAlignment="1">
      <alignment horizontal="left" vertical="top"/>
    </xf>
    <xf numFmtId="0" fontId="7" fillId="15" borderId="79" xfId="0" applyFont="1" applyFill="1" applyBorder="1" applyAlignment="1">
      <alignment horizontal="left" vertical="top"/>
    </xf>
    <xf numFmtId="0" fontId="7" fillId="9" borderId="78" xfId="0" applyFont="1" applyFill="1" applyBorder="1" applyAlignment="1">
      <alignment horizontal="left" vertical="top"/>
    </xf>
    <xf numFmtId="0" fontId="7" fillId="10" borderId="78" xfId="0" applyFont="1" applyFill="1" applyBorder="1" applyAlignment="1">
      <alignment horizontal="left" vertical="top"/>
    </xf>
    <xf numFmtId="0" fontId="7" fillId="10" borderId="75" xfId="0" applyFont="1" applyFill="1" applyBorder="1" applyAlignment="1">
      <alignment horizontal="left" vertical="top"/>
    </xf>
    <xf numFmtId="0" fontId="7" fillId="11" borderId="77" xfId="0" applyFont="1" applyFill="1" applyBorder="1" applyAlignment="1">
      <alignment horizontal="left" vertical="top"/>
    </xf>
    <xf numFmtId="0" fontId="7" fillId="12" borderId="78" xfId="0" applyFont="1" applyFill="1" applyBorder="1" applyAlignment="1">
      <alignment horizontal="left" vertical="top"/>
    </xf>
    <xf numFmtId="0" fontId="7" fillId="9" borderId="77" xfId="0" applyFont="1" applyFill="1" applyBorder="1" applyAlignment="1">
      <alignment horizontal="left" vertical="top"/>
    </xf>
    <xf numFmtId="0" fontId="7" fillId="11" borderId="78" xfId="0" applyFont="1" applyFill="1" applyBorder="1" applyAlignment="1">
      <alignment horizontal="left" vertical="top"/>
    </xf>
    <xf numFmtId="0" fontId="7" fillId="13" borderId="78" xfId="0" applyFont="1" applyFill="1" applyBorder="1" applyAlignment="1">
      <alignment horizontal="left" vertical="top"/>
    </xf>
    <xf numFmtId="0" fontId="0" fillId="0" borderId="74" xfId="0" applyFont="1" applyFill="1" applyBorder="1" applyAlignment="1">
      <alignment horizontal="left" vertical="top"/>
    </xf>
    <xf numFmtId="0" fontId="7" fillId="14" borderId="78" xfId="0" applyFont="1" applyFill="1" applyBorder="1" applyAlignment="1">
      <alignment horizontal="left" vertical="top"/>
    </xf>
    <xf numFmtId="0" fontId="0" fillId="0" borderId="79" xfId="0" applyFont="1" applyFill="1" applyBorder="1" applyAlignment="1">
      <alignment horizontal="left" vertical="top"/>
    </xf>
    <xf numFmtId="0" fontId="7" fillId="0" borderId="75" xfId="0" applyFont="1" applyFill="1" applyBorder="1" applyAlignment="1">
      <alignment horizontal="center" vertical="top"/>
    </xf>
    <xf numFmtId="0" fontId="7" fillId="0" borderId="76" xfId="0" applyFont="1" applyFill="1" applyBorder="1" applyAlignment="1">
      <alignment horizontal="center" vertical="top"/>
    </xf>
    <xf numFmtId="0" fontId="7" fillId="0" borderId="77" xfId="0" applyFont="1" applyFill="1" applyBorder="1" applyAlignment="1">
      <alignment horizontal="center" vertical="top"/>
    </xf>
    <xf numFmtId="0" fontId="7" fillId="0" borderId="78" xfId="0" applyFont="1" applyFill="1" applyBorder="1" applyAlignment="1">
      <alignment horizontal="center" vertical="top"/>
    </xf>
    <xf numFmtId="0" fontId="7" fillId="0" borderId="78" xfId="0" applyFont="1" applyFill="1" applyBorder="1" applyAlignment="1">
      <alignment horizontal="left" vertical="top"/>
    </xf>
    <xf numFmtId="0" fontId="9" fillId="0" borderId="78" xfId="0" applyFont="1" applyFill="1" applyBorder="1" applyAlignment="1">
      <alignment horizontal="center" vertical="top"/>
    </xf>
    <xf numFmtId="0" fontId="9" fillId="0" borderId="78" xfId="0" applyFont="1" applyFill="1" applyBorder="1" applyAlignment="1">
      <alignment horizontal="left" vertical="top"/>
    </xf>
    <xf numFmtId="0" fontId="9" fillId="0" borderId="78" xfId="0" applyFont="1" applyFill="1" applyBorder="1" applyAlignment="1">
      <alignment horizontal="right" vertical="top"/>
    </xf>
    <xf numFmtId="2" fontId="8" fillId="10" borderId="78" xfId="0" applyNumberFormat="1" applyFont="1" applyFill="1" applyBorder="1" applyAlignment="1">
      <alignment horizontal="center" vertical="top" shrinkToFit="1"/>
    </xf>
    <xf numFmtId="0" fontId="7" fillId="0" borderId="74" xfId="0" applyFont="1" applyFill="1" applyBorder="1" applyAlignment="1">
      <alignment horizontal="left" vertical="top"/>
    </xf>
    <xf numFmtId="2" fontId="0" fillId="0" borderId="0" xfId="0" applyNumberFormat="1" applyAlignment="1">
      <alignment horizontal="center" vertical="center"/>
    </xf>
    <xf numFmtId="21" fontId="0" fillId="2" borderId="45" xfId="0" applyNumberFormat="1" applyFill="1" applyBorder="1" applyAlignment="1">
      <alignment horizontal="center" vertical="center"/>
    </xf>
    <xf numFmtId="21" fontId="0" fillId="2" borderId="53" xfId="0" applyNumberFormat="1" applyFill="1" applyBorder="1" applyAlignment="1">
      <alignment horizontal="center" vertical="center"/>
    </xf>
    <xf numFmtId="0" fontId="7" fillId="12" borderId="77" xfId="0" applyFont="1" applyFill="1" applyBorder="1" applyAlignment="1">
      <alignment vertical="top"/>
    </xf>
    <xf numFmtId="21" fontId="0" fillId="2" borderId="1" xfId="0" applyNumberFormat="1" applyFill="1" applyBorder="1" applyAlignment="1">
      <alignment horizontal="center" vertical="center"/>
    </xf>
    <xf numFmtId="164" fontId="8" fillId="10" borderId="78" xfId="0" applyNumberFormat="1" applyFont="1" applyFill="1" applyBorder="1" applyAlignment="1">
      <alignment horizontal="right" vertical="top" indent="1" shrinkToFit="1"/>
    </xf>
    <xf numFmtId="2" fontId="8" fillId="15" borderId="78" xfId="0" applyNumberFormat="1" applyFont="1" applyFill="1" applyBorder="1" applyAlignment="1">
      <alignment horizontal="center" vertical="top" shrinkToFit="1"/>
    </xf>
    <xf numFmtId="2" fontId="9" fillId="15" borderId="78" xfId="0" applyNumberFormat="1" applyFont="1" applyFill="1" applyBorder="1" applyAlignment="1">
      <alignment horizontal="center" vertical="top" wrapText="1"/>
    </xf>
    <xf numFmtId="0" fontId="0" fillId="0" borderId="43" xfId="0" applyBorder="1"/>
    <xf numFmtId="2" fontId="0" fillId="0" borderId="0" xfId="0" applyNumberFormat="1" applyAlignment="1">
      <alignment horizontal="right" vertical="center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1" fontId="0" fillId="8" borderId="44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" fontId="0" fillId="0" borderId="19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1" fontId="0" fillId="0" borderId="18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1" fontId="0" fillId="0" borderId="16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/>
    </xf>
    <xf numFmtId="2" fontId="0" fillId="0" borderId="43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21" fontId="1" fillId="0" borderId="0" xfId="0" applyNumberFormat="1" applyFont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3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B144"/>
  <sheetViews>
    <sheetView tabSelected="1" zoomScale="80" zoomScaleNormal="80" zoomScalePageLayoutView="80" workbookViewId="0">
      <pane xSplit="10" ySplit="3" topLeftCell="GY4" activePane="bottomRight" state="frozen"/>
      <selection pane="topRight" activeCell="G1" sqref="G1"/>
      <selection pane="bottomLeft" activeCell="A4" sqref="A4"/>
      <selection pane="bottomRight" activeCell="HH4" sqref="HH4"/>
    </sheetView>
  </sheetViews>
  <sheetFormatPr defaultColWidth="8.85546875" defaultRowHeight="15" outlineLevelCol="1" x14ac:dyDescent="0.25"/>
  <cols>
    <col min="1" max="1" width="3.42578125" style="1" customWidth="1"/>
    <col min="2" max="2" width="3.7109375" style="1" customWidth="1"/>
    <col min="3" max="3" width="3.7109375" style="116" customWidth="1"/>
    <col min="4" max="4" width="11.85546875" style="10" customWidth="1"/>
    <col min="5" max="5" width="13.28515625" style="10" customWidth="1"/>
    <col min="6" max="7" width="3.5703125" style="10" customWidth="1"/>
    <col min="8" max="8" width="4.140625" style="10" customWidth="1"/>
    <col min="9" max="9" width="3.5703125" style="10" customWidth="1"/>
    <col min="10" max="10" width="14.140625" style="10" customWidth="1"/>
    <col min="11" max="12" width="8.85546875" style="1" hidden="1" customWidth="1" outlineLevel="1"/>
    <col min="13" max="13" width="8.85546875" style="13" hidden="1" customWidth="1" outlineLevel="1"/>
    <col min="14" max="14" width="2.28515625" style="13" hidden="1" customWidth="1" outlineLevel="1"/>
    <col min="15" max="15" width="8.85546875" style="1" hidden="1" customWidth="1" outlineLevel="1"/>
    <col min="16" max="16" width="6.28515625" style="4" customWidth="1" collapsed="1"/>
    <col min="17" max="17" width="8.140625" style="1" customWidth="1"/>
    <col min="18" max="18" width="8.85546875" style="1"/>
    <col min="19" max="19" width="4.85546875" style="116" bestFit="1" customWidth="1"/>
    <col min="20" max="21" width="8.85546875" style="4" hidden="1" customWidth="1" outlineLevel="1"/>
    <col min="22" max="22" width="8.85546875" style="4" collapsed="1"/>
    <col min="23" max="23" width="8" style="1" customWidth="1"/>
    <col min="24" max="24" width="8.85546875" style="1"/>
    <col min="25" max="25" width="4.85546875" style="116" bestFit="1" customWidth="1"/>
    <col min="26" max="26" width="9.140625" style="1"/>
    <col min="27" max="28" width="8.85546875" style="1" hidden="1" customWidth="1" outlineLevel="1"/>
    <col min="29" max="29" width="9.28515625" style="1" customWidth="1" collapsed="1"/>
    <col min="30" max="30" width="9.28515625" style="1" hidden="1" customWidth="1" outlineLevel="1"/>
    <col min="31" max="31" width="9" style="1" hidden="1" customWidth="1" outlineLevel="1"/>
    <col min="32" max="32" width="9.140625" style="1" hidden="1" customWidth="1" outlineLevel="1"/>
    <col min="33" max="33" width="9.28515625" style="1" hidden="1" customWidth="1" outlineLevel="1" collapsed="1"/>
    <col min="34" max="34" width="7.7109375" style="116" customWidth="1" collapsed="1"/>
    <col min="35" max="35" width="9.140625" style="1"/>
    <col min="36" max="36" width="5.140625" style="116" bestFit="1" customWidth="1"/>
    <col min="37" max="37" width="9" style="1" customWidth="1"/>
    <col min="38" max="38" width="8.7109375" style="1" hidden="1" customWidth="1" outlineLevel="1"/>
    <col min="39" max="41" width="9.85546875" style="1" hidden="1" customWidth="1" outlineLevel="1"/>
    <col min="42" max="42" width="6.7109375" style="116" customWidth="1" collapsed="1"/>
    <col min="43" max="43" width="9.140625" style="1"/>
    <col min="44" max="44" width="5.140625" style="116" bestFit="1" customWidth="1"/>
    <col min="45" max="45" width="8.85546875" style="1"/>
    <col min="46" max="46" width="8.85546875" style="1" hidden="1" customWidth="1" outlineLevel="1"/>
    <col min="47" max="47" width="8.85546875" style="1" customWidth="1" collapsed="1"/>
    <col min="48" max="48" width="9.28515625" style="1" customWidth="1"/>
    <col min="49" max="49" width="9.28515625" style="1" hidden="1" customWidth="1" outlineLevel="1"/>
    <col min="50" max="50" width="9" style="1" hidden="1" customWidth="1" outlineLevel="1"/>
    <col min="51" max="52" width="9.28515625" style="1" hidden="1" customWidth="1" outlineLevel="1"/>
    <col min="53" max="53" width="6.7109375" style="116" customWidth="1" collapsed="1"/>
    <col min="54" max="54" width="8.85546875" style="1"/>
    <col min="55" max="55" width="5.140625" style="116" bestFit="1" customWidth="1"/>
    <col min="56" max="56" width="9" style="1" customWidth="1"/>
    <col min="57" max="57" width="8.7109375" style="1" hidden="1" customWidth="1" outlineLevel="1"/>
    <col min="58" max="60" width="9.85546875" style="1" hidden="1" customWidth="1" outlineLevel="1"/>
    <col min="61" max="61" width="6.7109375" style="116" customWidth="1" collapsed="1"/>
    <col min="62" max="62" width="8.85546875" style="1"/>
    <col min="63" max="63" width="5.140625" style="116" bestFit="1" customWidth="1"/>
    <col min="64" max="64" width="8.85546875" style="1"/>
    <col min="65" max="66" width="8.85546875" style="1" hidden="1" customWidth="1" outlineLevel="1"/>
    <col min="67" max="67" width="9.28515625" style="1" customWidth="1" collapsed="1"/>
    <col min="68" max="68" width="9.28515625" style="1" hidden="1" customWidth="1" outlineLevel="1"/>
    <col min="69" max="69" width="9" style="1" hidden="1" customWidth="1" outlineLevel="1"/>
    <col min="70" max="71" width="9.28515625" style="1" hidden="1" customWidth="1" outlineLevel="1"/>
    <col min="72" max="72" width="6.7109375" style="116" customWidth="1" collapsed="1"/>
    <col min="73" max="73" width="8.85546875" style="1"/>
    <col min="74" max="74" width="5.140625" style="116" bestFit="1" customWidth="1"/>
    <col min="75" max="75" width="9" style="1" customWidth="1"/>
    <col min="76" max="76" width="8.7109375" style="1" hidden="1" customWidth="1" outlineLevel="1"/>
    <col min="77" max="78" width="9.85546875" style="1" hidden="1" customWidth="1" outlineLevel="1"/>
    <col min="79" max="79" width="9.85546875" style="1" hidden="1" customWidth="1" outlineLevel="1" collapsed="1"/>
    <col min="80" max="80" width="6.7109375" style="116" customWidth="1" collapsed="1"/>
    <col min="81" max="81" width="8" style="1" customWidth="1"/>
    <col min="82" max="82" width="5.140625" style="116" bestFit="1" customWidth="1"/>
    <col min="83" max="83" width="8.85546875" style="1"/>
    <col min="84" max="84" width="9.140625" style="1" hidden="1" customWidth="1" outlineLevel="1"/>
    <col min="85" max="85" width="5.5703125" style="1" hidden="1" customWidth="1" outlineLevel="1"/>
    <col min="86" max="86" width="8.85546875" style="1" collapsed="1"/>
    <col min="87" max="87" width="5.140625" style="116" bestFit="1" customWidth="1"/>
    <col min="88" max="88" width="8.85546875" style="1"/>
    <col min="89" max="89" width="8.85546875" style="1" hidden="1" customWidth="1" outlineLevel="1"/>
    <col min="90" max="90" width="8.85546875" style="1" customWidth="1" collapsed="1"/>
    <col min="91" max="91" width="9.28515625" style="1" customWidth="1"/>
    <col min="92" max="92" width="9.28515625" style="1" hidden="1" customWidth="1" outlineLevel="1"/>
    <col min="93" max="93" width="9" style="1" hidden="1" customWidth="1" outlineLevel="1"/>
    <col min="94" max="94" width="9.28515625" style="1" hidden="1" customWidth="1" outlineLevel="1"/>
    <col min="95" max="95" width="4.42578125" style="1" hidden="1" customWidth="1" outlineLevel="1"/>
    <col min="96" max="96" width="6.7109375" style="116" customWidth="1" collapsed="1"/>
    <col min="97" max="97" width="8.85546875" style="1"/>
    <col min="98" max="98" width="5.140625" style="116" bestFit="1" customWidth="1"/>
    <col min="99" max="99" width="8.85546875" style="1"/>
    <col min="100" max="100" width="9.140625" style="1" hidden="1" customWidth="1" outlineLevel="1"/>
    <col min="101" max="101" width="8" style="1" hidden="1" customWidth="1" outlineLevel="1"/>
    <col min="102" max="102" width="8.85546875" style="1" collapsed="1"/>
    <col min="103" max="103" width="5.140625" style="116" bestFit="1" customWidth="1"/>
    <col min="104" max="104" width="8.85546875" style="1"/>
    <col min="105" max="106" width="8.85546875" style="1" hidden="1" customWidth="1" outlineLevel="1"/>
    <col min="107" max="107" width="9.28515625" style="1" customWidth="1" collapsed="1"/>
    <col min="108" max="108" width="9.28515625" style="1" hidden="1" customWidth="1" outlineLevel="1"/>
    <col min="109" max="109" width="9" style="1" hidden="1" customWidth="1" outlineLevel="1"/>
    <col min="110" max="111" width="9.28515625" style="1" hidden="1" customWidth="1" outlineLevel="1"/>
    <col min="112" max="112" width="6.7109375" style="116" customWidth="1" collapsed="1"/>
    <col min="113" max="113" width="8.85546875" style="1"/>
    <col min="114" max="114" width="5.140625" style="116" bestFit="1" customWidth="1"/>
    <col min="115" max="115" width="8.85546875" style="1" hidden="1" customWidth="1" outlineLevel="1"/>
    <col min="116" max="116" width="9.140625" style="1" hidden="1" customWidth="1" outlineLevel="1"/>
    <col min="117" max="117" width="10.5703125" style="1" hidden="1" customWidth="1" outlineLevel="1"/>
    <col min="118" max="118" width="0" style="1" hidden="1" customWidth="1" outlineLevel="1" collapsed="1"/>
    <col min="119" max="119" width="8.85546875" style="1" hidden="1" customWidth="1" outlineLevel="1"/>
    <col min="120" max="120" width="9.140625" style="1" hidden="1" customWidth="1" outlineLevel="1"/>
    <col min="121" max="121" width="9.5703125" style="1" hidden="1" customWidth="1" outlineLevel="1"/>
    <col min="122" max="122" width="0" style="1" hidden="1" customWidth="1" outlineLevel="1" collapsed="1"/>
    <col min="123" max="123" width="8.85546875" style="1" collapsed="1"/>
    <col min="124" max="124" width="8.85546875" style="1" hidden="1" customWidth="1" outlineLevel="1"/>
    <col min="125" max="125" width="8.85546875" style="1" customWidth="1" collapsed="1"/>
    <col min="126" max="126" width="9.28515625" style="1" customWidth="1"/>
    <col min="127" max="127" width="9.28515625" style="1" hidden="1" customWidth="1" outlineLevel="1"/>
    <col min="128" max="128" width="9" style="1" hidden="1" customWidth="1" outlineLevel="1"/>
    <col min="129" max="130" width="9.28515625" style="1" hidden="1" customWidth="1" outlineLevel="1"/>
    <col min="131" max="131" width="6.7109375" style="116" customWidth="1" collapsed="1"/>
    <col min="132" max="132" width="8.85546875" style="1"/>
    <col min="133" max="133" width="5.140625" style="116" bestFit="1" customWidth="1"/>
    <col min="134" max="134" width="9" style="1" customWidth="1"/>
    <col min="135" max="135" width="8.7109375" style="1" hidden="1" customWidth="1" outlineLevel="1"/>
    <col min="136" max="136" width="9.85546875" style="1" hidden="1" customWidth="1" outlineLevel="1"/>
    <col min="137" max="137" width="9.140625" style="1" hidden="1" customWidth="1" outlineLevel="1"/>
    <col min="138" max="138" width="6.5703125" style="1" hidden="1" customWidth="1" outlineLevel="1"/>
    <col min="139" max="139" width="6.7109375" style="116" customWidth="1" collapsed="1"/>
    <col min="140" max="140" width="8.85546875" style="1"/>
    <col min="141" max="141" width="5.140625" style="116" bestFit="1" customWidth="1"/>
    <col min="142" max="142" width="8.85546875" style="1"/>
    <col min="143" max="144" width="8.85546875" style="1" hidden="1" customWidth="1" outlineLevel="1"/>
    <col min="145" max="145" width="9.28515625" style="1" customWidth="1" collapsed="1"/>
    <col min="146" max="147" width="7.7109375" style="1" hidden="1" customWidth="1" outlineLevel="1"/>
    <col min="148" max="149" width="9.28515625" style="1" hidden="1" customWidth="1" outlineLevel="1"/>
    <col min="150" max="150" width="6.7109375" style="116" customWidth="1" collapsed="1"/>
    <col min="151" max="151" width="8.85546875" style="1"/>
    <col min="152" max="152" width="5.140625" style="116" bestFit="1" customWidth="1"/>
    <col min="153" max="153" width="9" style="1" customWidth="1"/>
    <col min="154" max="155" width="7.7109375" style="1" hidden="1" customWidth="1" outlineLevel="1"/>
    <col min="156" max="156" width="9.85546875" style="1" customWidth="1" collapsed="1"/>
    <col min="157" max="157" width="5.5703125" style="1" hidden="1" customWidth="1" outlineLevel="1"/>
    <col min="158" max="158" width="7.85546875" style="116" customWidth="1" collapsed="1"/>
    <col min="159" max="159" width="8.85546875" style="1"/>
    <col min="160" max="160" width="5.140625" style="116" bestFit="1" customWidth="1"/>
    <col min="161" max="161" width="9" style="1" customWidth="1"/>
    <col min="162" max="162" width="9.85546875" style="1" hidden="1" customWidth="1" outlineLevel="1"/>
    <col min="163" max="163" width="7.7109375" style="1" hidden="1" customWidth="1" outlineLevel="1"/>
    <col min="164" max="164" width="9.85546875" style="1" customWidth="1" collapsed="1"/>
    <col min="165" max="165" width="8" style="1" hidden="1" customWidth="1" outlineLevel="1"/>
    <col min="166" max="166" width="6.7109375" style="116" customWidth="1" collapsed="1"/>
    <col min="167" max="167" width="8.85546875" style="1"/>
    <col min="168" max="168" width="5.140625" style="116" bestFit="1" customWidth="1"/>
    <col min="169" max="169" width="8.85546875" style="1"/>
    <col min="170" max="170" width="8.85546875" style="1" hidden="1" customWidth="1" outlineLevel="1"/>
    <col min="171" max="171" width="8.85546875" style="1" customWidth="1" collapsed="1"/>
    <col min="172" max="172" width="9.28515625" style="1" customWidth="1"/>
    <col min="173" max="173" width="9.28515625" style="1" hidden="1" customWidth="1" outlineLevel="1"/>
    <col min="174" max="174" width="9" style="1" hidden="1" customWidth="1" outlineLevel="1"/>
    <col min="175" max="175" width="9.28515625" style="1" hidden="1" customWidth="1" outlineLevel="1"/>
    <col min="176" max="176" width="8" style="1" hidden="1" customWidth="1" outlineLevel="1"/>
    <col min="177" max="177" width="6.7109375" style="116" customWidth="1" collapsed="1"/>
    <col min="178" max="178" width="8.85546875" style="1"/>
    <col min="179" max="179" width="5.140625" style="116" bestFit="1" customWidth="1"/>
    <col min="180" max="180" width="8.85546875" style="1"/>
    <col min="181" max="181" width="9.140625" style="1" hidden="1" customWidth="1" outlineLevel="1"/>
    <col min="182" max="182" width="7" style="1" hidden="1" customWidth="1" outlineLevel="1"/>
    <col min="183" max="183" width="8.85546875" style="1" collapsed="1"/>
    <col min="184" max="184" width="5.140625" style="116" bestFit="1" customWidth="1"/>
    <col min="185" max="186" width="8.85546875" style="1"/>
    <col min="187" max="188" width="8.85546875" style="1" customWidth="1"/>
    <col min="189" max="189" width="8.85546875" style="1" hidden="1" customWidth="1" outlineLevel="1"/>
    <col min="190" max="190" width="8.85546875" style="116" hidden="1" customWidth="1" outlineLevel="1"/>
    <col min="191" max="191" width="8.85546875" style="116" customWidth="1" collapsed="1"/>
    <col min="192" max="192" width="8.85546875" style="1" hidden="1" customWidth="1" outlineLevel="1"/>
    <col min="193" max="193" width="8.85546875" style="116" hidden="1" customWidth="1" outlineLevel="1"/>
    <col min="194" max="194" width="8.85546875" style="116" customWidth="1" collapsed="1"/>
    <col min="195" max="195" width="8.85546875" style="1" hidden="1" customWidth="1" outlineLevel="1"/>
    <col min="196" max="196" width="8.85546875" style="116" hidden="1" customWidth="1" outlineLevel="1"/>
    <col min="197" max="197" width="8.85546875" style="116" customWidth="1" collapsed="1"/>
    <col min="198" max="199" width="8.85546875" style="1" customWidth="1"/>
    <col min="200" max="200" width="8.85546875" style="1" hidden="1" customWidth="1" outlineLevel="1"/>
    <col min="201" max="201" width="8.85546875" style="116" hidden="1" customWidth="1" outlineLevel="1"/>
    <col min="202" max="202" width="8.85546875" style="116" customWidth="1" collapsed="1"/>
    <col min="203" max="203" width="8.85546875" style="1" hidden="1" customWidth="1" outlineLevel="1"/>
    <col min="204" max="205" width="8.85546875" style="116" hidden="1" customWidth="1" outlineLevel="1"/>
    <col min="206" max="206" width="8.85546875" style="116" customWidth="1" collapsed="1"/>
    <col min="207" max="207" width="8.85546875" style="1" customWidth="1"/>
    <col min="208" max="213" width="8.85546875" style="116" customWidth="1"/>
    <col min="214" max="215" width="8.85546875" style="1" customWidth="1"/>
    <col min="216" max="216" width="10.85546875" style="1" customWidth="1"/>
    <col min="217" max="217" width="9.5703125" style="1" customWidth="1"/>
    <col min="218" max="219" width="8.7109375" style="1" customWidth="1"/>
    <col min="220" max="220" width="12.28515625" style="1" customWidth="1"/>
    <col min="221" max="221" width="5.140625" style="247" bestFit="1" customWidth="1"/>
    <col min="222" max="223" width="10.42578125" style="247" customWidth="1"/>
    <col min="224" max="224" width="3.42578125" style="1" bestFit="1" customWidth="1"/>
    <col min="225" max="225" width="3.85546875" style="278" customWidth="1"/>
    <col min="226" max="226" width="4.7109375" style="278" customWidth="1"/>
    <col min="227" max="227" width="14.42578125" style="278" hidden="1" customWidth="1" outlineLevel="1"/>
    <col min="228" max="228" width="14.85546875" style="278" hidden="1" customWidth="1" outlineLevel="1"/>
    <col min="229" max="229" width="14.7109375" style="278" hidden="1" customWidth="1" outlineLevel="1"/>
    <col min="230" max="230" width="5.140625" style="278" hidden="1" customWidth="1" outlineLevel="1" collapsed="1"/>
    <col min="231" max="231" width="7.140625" style="278" hidden="1" customWidth="1" outlineLevel="1" collapsed="1"/>
    <col min="232" max="232" width="7.85546875" style="278" hidden="1" customWidth="1" outlineLevel="1"/>
    <col min="233" max="233" width="6.140625" style="278" hidden="1" customWidth="1" outlineLevel="1" collapsed="1"/>
    <col min="234" max="234" width="5" style="278" hidden="1" customWidth="1" outlineLevel="1" collapsed="1"/>
    <col min="235" max="235" width="5.28515625" style="278" hidden="1" customWidth="1" outlineLevel="1"/>
    <col min="236" max="236" width="6.140625" style="278" hidden="1" customWidth="1" outlineLevel="1" collapsed="1"/>
    <col min="237" max="237" width="5.28515625" style="278" hidden="1" customWidth="1" outlineLevel="1"/>
    <col min="238" max="238" width="5.140625" style="278" hidden="1" customWidth="1" outlineLevel="1"/>
    <col min="239" max="239" width="6.140625" style="278" hidden="1" customWidth="1" outlineLevel="1" collapsed="1"/>
    <col min="240" max="240" width="5.140625" style="278" hidden="1" customWidth="1" outlineLevel="1" collapsed="1"/>
    <col min="241" max="241" width="5.28515625" style="278" hidden="1" customWidth="1" outlineLevel="1"/>
    <col min="242" max="242" width="5.140625" style="278" hidden="1" customWidth="1" outlineLevel="1" collapsed="1"/>
    <col min="243" max="243" width="6.140625" style="278" hidden="1" customWidth="1" outlineLevel="1" collapsed="1"/>
    <col min="244" max="244" width="5.140625" style="278" hidden="1" customWidth="1" outlineLevel="1" collapsed="1"/>
    <col min="245" max="245" width="5.28515625" style="278" hidden="1" customWidth="1" outlineLevel="1"/>
    <col min="246" max="246" width="5.85546875" style="278" hidden="1" customWidth="1" outlineLevel="1" collapsed="1"/>
    <col min="247" max="247" width="5.28515625" style="278" hidden="1" customWidth="1" outlineLevel="1" collapsed="1"/>
    <col min="248" max="248" width="5.140625" style="278" hidden="1" customWidth="1" outlineLevel="1" collapsed="1"/>
    <col min="249" max="249" width="5.28515625" style="278" hidden="1" customWidth="1" outlineLevel="1"/>
    <col min="250" max="250" width="5.85546875" style="278" hidden="1" customWidth="1" outlineLevel="1" collapsed="1"/>
    <col min="251" max="251" width="5.28515625" style="278" hidden="1" customWidth="1" outlineLevel="1" collapsed="1"/>
    <col min="252" max="252" width="5.140625" style="278" hidden="1" customWidth="1" outlineLevel="1"/>
    <col min="253" max="253" width="4.85546875" style="278" hidden="1" customWidth="1" outlineLevel="1" collapsed="1"/>
    <col min="254" max="254" width="5.140625" style="278" hidden="1" customWidth="1" outlineLevel="1" collapsed="1"/>
    <col min="255" max="255" width="5.28515625" style="278" hidden="1" customWidth="1" outlineLevel="1"/>
    <col min="256" max="256" width="5.140625" style="278" hidden="1" customWidth="1" outlineLevel="1"/>
    <col min="257" max="257" width="5.28515625" style="278" hidden="1" customWidth="1" outlineLevel="1" collapsed="1"/>
    <col min="258" max="258" width="5.140625" style="278" hidden="1" customWidth="1" outlineLevel="1" collapsed="1"/>
    <col min="259" max="259" width="5.28515625" style="278" hidden="1" customWidth="1" outlineLevel="1" collapsed="1"/>
    <col min="260" max="260" width="9.5703125" style="278" customWidth="1" collapsed="1"/>
    <col min="261" max="261" width="5.28515625" style="278" hidden="1" customWidth="1" outlineLevel="1"/>
    <col min="262" max="262" width="8.85546875" style="1" collapsed="1"/>
    <col min="263" max="16384" width="8.85546875" style="1"/>
  </cols>
  <sheetData>
    <row r="1" spans="1:261" ht="15.75" thickBot="1" x14ac:dyDescent="0.3">
      <c r="BO1" s="157"/>
      <c r="GE1" s="1" t="s">
        <v>274</v>
      </c>
      <c r="GF1" s="343" t="s">
        <v>275</v>
      </c>
      <c r="GG1" s="116" t="s">
        <v>276</v>
      </c>
      <c r="GH1" s="116" t="s">
        <v>276</v>
      </c>
      <c r="GI1" s="337" t="s">
        <v>276</v>
      </c>
      <c r="GJ1" s="337" t="s">
        <v>277</v>
      </c>
      <c r="GK1" s="337" t="s">
        <v>277</v>
      </c>
      <c r="GL1" s="337" t="s">
        <v>277</v>
      </c>
      <c r="GM1" s="337" t="s">
        <v>278</v>
      </c>
      <c r="GN1" s="337" t="s">
        <v>278</v>
      </c>
      <c r="GO1" s="337" t="s">
        <v>278</v>
      </c>
      <c r="GP1" s="336" t="s">
        <v>279</v>
      </c>
      <c r="GQ1" s="343" t="s">
        <v>280</v>
      </c>
      <c r="GR1" s="337" t="s">
        <v>290</v>
      </c>
      <c r="GS1" s="337" t="s">
        <v>290</v>
      </c>
      <c r="GT1" s="337" t="s">
        <v>290</v>
      </c>
      <c r="GU1" s="337" t="s">
        <v>291</v>
      </c>
      <c r="GV1" s="337" t="s">
        <v>291</v>
      </c>
      <c r="GW1" s="337" t="s">
        <v>291</v>
      </c>
      <c r="GX1" s="337" t="s">
        <v>291</v>
      </c>
      <c r="GY1" s="346" t="s">
        <v>292</v>
      </c>
      <c r="GZ1" s="116" t="s">
        <v>294</v>
      </c>
      <c r="HA1" s="346"/>
      <c r="HB1" s="116" t="s">
        <v>294</v>
      </c>
      <c r="HC1" s="116" t="s">
        <v>294</v>
      </c>
      <c r="HD1" s="346" t="s">
        <v>294</v>
      </c>
      <c r="HE1" s="346"/>
      <c r="HH1" s="346"/>
      <c r="HJ1" s="350" t="s">
        <v>495</v>
      </c>
      <c r="HK1" s="349"/>
      <c r="HP1" s="326" t="s">
        <v>513</v>
      </c>
      <c r="IZ1" s="326" t="s">
        <v>521</v>
      </c>
    </row>
    <row r="2" spans="1:261" ht="30.75" thickBot="1" x14ac:dyDescent="0.3">
      <c r="A2" s="161" t="s">
        <v>261</v>
      </c>
      <c r="B2" s="162" t="s">
        <v>20</v>
      </c>
      <c r="C2" s="161"/>
      <c r="D2" s="249" t="s">
        <v>1</v>
      </c>
      <c r="E2" s="250"/>
      <c r="F2" s="251"/>
      <c r="G2" s="251"/>
      <c r="H2" s="251"/>
      <c r="I2" s="251"/>
      <c r="J2" s="252"/>
      <c r="K2" s="258" t="s">
        <v>252</v>
      </c>
      <c r="L2" s="259"/>
      <c r="M2" s="260"/>
      <c r="N2" s="260"/>
      <c r="O2" s="261"/>
      <c r="P2" s="262" t="s">
        <v>8</v>
      </c>
      <c r="Q2" s="263"/>
      <c r="R2" s="264"/>
      <c r="S2" s="197" t="s">
        <v>262</v>
      </c>
      <c r="T2" s="263" t="s">
        <v>21</v>
      </c>
      <c r="U2" s="263"/>
      <c r="V2" s="263"/>
      <c r="W2" s="263"/>
      <c r="X2" s="263"/>
      <c r="Y2" s="197" t="s">
        <v>262</v>
      </c>
      <c r="Z2" s="256" t="s">
        <v>26</v>
      </c>
      <c r="AA2" s="255"/>
      <c r="AB2" s="257"/>
      <c r="AC2" s="253" t="s">
        <v>27</v>
      </c>
      <c r="AD2" s="254"/>
      <c r="AE2" s="254"/>
      <c r="AF2" s="254"/>
      <c r="AG2" s="30"/>
      <c r="AH2" s="159" t="s">
        <v>263</v>
      </c>
      <c r="AI2" s="5">
        <v>7.6388888888888893E-4</v>
      </c>
      <c r="AJ2" s="34" t="s">
        <v>262</v>
      </c>
      <c r="AK2" s="255" t="s">
        <v>28</v>
      </c>
      <c r="AL2" s="255"/>
      <c r="AM2" s="255"/>
      <c r="AN2" s="255"/>
      <c r="AO2" s="29"/>
      <c r="AP2" s="160" t="s">
        <v>263</v>
      </c>
      <c r="AQ2" s="41">
        <v>1.3078703703703705E-3</v>
      </c>
      <c r="AR2" s="34" t="s">
        <v>262</v>
      </c>
      <c r="AS2" s="256" t="s">
        <v>29</v>
      </c>
      <c r="AT2" s="255"/>
      <c r="AU2" s="257"/>
      <c r="AV2" s="256" t="s">
        <v>30</v>
      </c>
      <c r="AW2" s="255"/>
      <c r="AX2" s="255"/>
      <c r="AY2" s="255"/>
      <c r="AZ2" s="29"/>
      <c r="BA2" s="160" t="s">
        <v>263</v>
      </c>
      <c r="BB2" s="45">
        <v>7.6388888888888893E-4</v>
      </c>
      <c r="BC2" s="34" t="s">
        <v>262</v>
      </c>
      <c r="BD2" s="256" t="s">
        <v>31</v>
      </c>
      <c r="BE2" s="255"/>
      <c r="BF2" s="255"/>
      <c r="BG2" s="255"/>
      <c r="BH2" s="29"/>
      <c r="BI2" s="160" t="s">
        <v>263</v>
      </c>
      <c r="BJ2" s="45">
        <v>1.3078703703703705E-3</v>
      </c>
      <c r="BK2" s="34" t="s">
        <v>262</v>
      </c>
      <c r="BL2" s="256" t="s">
        <v>32</v>
      </c>
      <c r="BM2" s="255"/>
      <c r="BN2" s="257"/>
      <c r="BO2" s="256" t="s">
        <v>33</v>
      </c>
      <c r="BP2" s="255"/>
      <c r="BQ2" s="255"/>
      <c r="BR2" s="255"/>
      <c r="BS2" s="29"/>
      <c r="BT2" s="160" t="s">
        <v>263</v>
      </c>
      <c r="BU2" s="45">
        <v>4.4791666666666669E-3</v>
      </c>
      <c r="BV2" s="34" t="s">
        <v>262</v>
      </c>
      <c r="BW2" s="256" t="s">
        <v>34</v>
      </c>
      <c r="BX2" s="255"/>
      <c r="BY2" s="255"/>
      <c r="BZ2" s="255"/>
      <c r="CA2" s="29"/>
      <c r="CB2" s="160" t="s">
        <v>263</v>
      </c>
      <c r="CC2" s="41">
        <v>2.0949074074074073E-3</v>
      </c>
      <c r="CD2" s="34" t="s">
        <v>262</v>
      </c>
      <c r="CE2" s="265" t="s">
        <v>35</v>
      </c>
      <c r="CF2" s="266"/>
      <c r="CG2" s="31"/>
      <c r="CH2" s="16">
        <v>0.16666666666666666</v>
      </c>
      <c r="CI2" s="246" t="s">
        <v>262</v>
      </c>
      <c r="CJ2" s="256" t="s">
        <v>36</v>
      </c>
      <c r="CK2" s="255"/>
      <c r="CL2" s="257"/>
      <c r="CM2" s="256" t="s">
        <v>37</v>
      </c>
      <c r="CN2" s="255"/>
      <c r="CO2" s="255"/>
      <c r="CP2" s="255"/>
      <c r="CQ2" s="29"/>
      <c r="CR2" s="160" t="s">
        <v>263</v>
      </c>
      <c r="CS2" s="45">
        <v>2.5462962962962961E-3</v>
      </c>
      <c r="CT2" s="34" t="s">
        <v>262</v>
      </c>
      <c r="CU2" s="265" t="s">
        <v>10</v>
      </c>
      <c r="CV2" s="266"/>
      <c r="CW2" s="31"/>
      <c r="CX2" s="16">
        <v>6.9444444444444434E-2</v>
      </c>
      <c r="CY2" s="246" t="s">
        <v>262</v>
      </c>
      <c r="CZ2" s="256" t="s">
        <v>38</v>
      </c>
      <c r="DA2" s="255"/>
      <c r="DB2" s="257"/>
      <c r="DC2" s="256" t="s">
        <v>39</v>
      </c>
      <c r="DD2" s="255"/>
      <c r="DE2" s="255"/>
      <c r="DF2" s="255"/>
      <c r="DG2" s="29"/>
      <c r="DH2" s="160" t="s">
        <v>263</v>
      </c>
      <c r="DI2" s="45">
        <v>2.1990740740740742E-3</v>
      </c>
      <c r="DJ2" s="34" t="s">
        <v>262</v>
      </c>
      <c r="DK2" s="269" t="s">
        <v>40</v>
      </c>
      <c r="DL2" s="270"/>
      <c r="DM2" s="270"/>
      <c r="DN2" s="270"/>
      <c r="DO2" s="269" t="s">
        <v>41</v>
      </c>
      <c r="DP2" s="270"/>
      <c r="DQ2" s="270"/>
      <c r="DR2" s="271"/>
      <c r="DS2" s="256" t="s">
        <v>42</v>
      </c>
      <c r="DT2" s="255"/>
      <c r="DU2" s="257"/>
      <c r="DV2" s="256" t="s">
        <v>43</v>
      </c>
      <c r="DW2" s="255"/>
      <c r="DX2" s="255"/>
      <c r="DY2" s="255"/>
      <c r="DZ2" s="29"/>
      <c r="EA2" s="160" t="s">
        <v>263</v>
      </c>
      <c r="EB2" s="45">
        <v>5.5555555555555556E-4</v>
      </c>
      <c r="EC2" s="34" t="s">
        <v>262</v>
      </c>
      <c r="ED2" s="256" t="s">
        <v>44</v>
      </c>
      <c r="EE2" s="255"/>
      <c r="EF2" s="255"/>
      <c r="EG2" s="255"/>
      <c r="EH2" s="29"/>
      <c r="EI2" s="160" t="s">
        <v>263</v>
      </c>
      <c r="EJ2" s="41">
        <v>5.9837962962962961E-3</v>
      </c>
      <c r="EK2" s="34" t="s">
        <v>262</v>
      </c>
      <c r="EL2" s="256" t="s">
        <v>45</v>
      </c>
      <c r="EM2" s="255"/>
      <c r="EN2" s="257"/>
      <c r="EO2" s="256" t="s">
        <v>46</v>
      </c>
      <c r="EP2" s="255"/>
      <c r="EQ2" s="255"/>
      <c r="ER2" s="255"/>
      <c r="ES2" s="29"/>
      <c r="ET2" s="160" t="s">
        <v>263</v>
      </c>
      <c r="EU2" s="45">
        <v>2.7199074074074074E-3</v>
      </c>
      <c r="EV2" s="34" t="s">
        <v>262</v>
      </c>
      <c r="EW2" s="256" t="s">
        <v>48</v>
      </c>
      <c r="EX2" s="255"/>
      <c r="EY2" s="255"/>
      <c r="EZ2" s="255"/>
      <c r="FA2" s="29"/>
      <c r="FB2" s="160" t="s">
        <v>263</v>
      </c>
      <c r="FC2" s="41">
        <v>1.5046296296296297E-4</v>
      </c>
      <c r="FD2" s="34" t="s">
        <v>262</v>
      </c>
      <c r="FE2" s="256" t="s">
        <v>47</v>
      </c>
      <c r="FF2" s="255"/>
      <c r="FG2" s="255"/>
      <c r="FH2" s="255"/>
      <c r="FI2" s="29"/>
      <c r="FJ2" s="160" t="s">
        <v>263</v>
      </c>
      <c r="FK2" s="45">
        <v>2.1990740740740742E-3</v>
      </c>
      <c r="FL2" s="34" t="s">
        <v>262</v>
      </c>
      <c r="FM2" s="256" t="s">
        <v>49</v>
      </c>
      <c r="FN2" s="255"/>
      <c r="FO2" s="257"/>
      <c r="FP2" s="256" t="s">
        <v>50</v>
      </c>
      <c r="FQ2" s="255"/>
      <c r="FR2" s="255"/>
      <c r="FS2" s="255"/>
      <c r="FT2" s="29"/>
      <c r="FU2" s="160" t="s">
        <v>263</v>
      </c>
      <c r="FV2" s="45">
        <v>2.4305555555555556E-3</v>
      </c>
      <c r="FW2" s="34" t="s">
        <v>262</v>
      </c>
      <c r="FX2" s="267" t="s">
        <v>51</v>
      </c>
      <c r="FY2" s="268"/>
      <c r="FZ2" s="21"/>
      <c r="GA2" s="16">
        <v>0.10416666666666667</v>
      </c>
      <c r="GB2" s="246" t="s">
        <v>262</v>
      </c>
      <c r="GC2" s="12" t="s">
        <v>20</v>
      </c>
      <c r="GE2" s="1" t="s">
        <v>266</v>
      </c>
      <c r="GF2" s="343" t="s">
        <v>267</v>
      </c>
      <c r="GG2" s="1" t="s">
        <v>268</v>
      </c>
      <c r="GH2" s="116" t="s">
        <v>268</v>
      </c>
      <c r="GI2" s="337" t="s">
        <v>268</v>
      </c>
      <c r="GJ2" s="337" t="s">
        <v>269</v>
      </c>
      <c r="GK2" s="337" t="s">
        <v>269</v>
      </c>
      <c r="GL2" s="337" t="s">
        <v>269</v>
      </c>
      <c r="GM2" s="337" t="s">
        <v>270</v>
      </c>
      <c r="GN2" s="337" t="s">
        <v>270</v>
      </c>
      <c r="GO2" s="337" t="s">
        <v>270</v>
      </c>
      <c r="GP2" s="336" t="s">
        <v>272</v>
      </c>
      <c r="GQ2" s="343" t="s">
        <v>273</v>
      </c>
      <c r="GR2" s="337" t="s">
        <v>284</v>
      </c>
      <c r="GS2" s="337" t="s">
        <v>284</v>
      </c>
      <c r="GT2" s="337" t="s">
        <v>284</v>
      </c>
      <c r="GU2" s="337" t="s">
        <v>285</v>
      </c>
      <c r="GV2" s="337" t="s">
        <v>285</v>
      </c>
      <c r="GW2" s="337" t="s">
        <v>285</v>
      </c>
      <c r="GX2" s="337" t="s">
        <v>285</v>
      </c>
      <c r="GY2" s="346" t="s">
        <v>286</v>
      </c>
      <c r="GZ2" s="116" t="s">
        <v>296</v>
      </c>
      <c r="HA2" s="346" t="s">
        <v>262</v>
      </c>
      <c r="HB2" s="116" t="s">
        <v>295</v>
      </c>
      <c r="HC2" s="116" t="s">
        <v>271</v>
      </c>
      <c r="HD2" s="346" t="s">
        <v>297</v>
      </c>
      <c r="HE2" s="346" t="s">
        <v>262</v>
      </c>
      <c r="HF2" s="1" t="s">
        <v>281</v>
      </c>
      <c r="HG2" s="1" t="s">
        <v>282</v>
      </c>
      <c r="HH2" s="346" t="s">
        <v>283</v>
      </c>
      <c r="HI2" s="329" t="s">
        <v>298</v>
      </c>
      <c r="HJ2" s="350"/>
      <c r="HK2" s="349"/>
      <c r="HM2" s="351" t="s">
        <v>262</v>
      </c>
      <c r="HN2" s="327"/>
      <c r="HO2" s="327"/>
      <c r="HQ2" s="315" t="s">
        <v>507</v>
      </c>
      <c r="HR2" s="279" t="s">
        <v>496</v>
      </c>
      <c r="HS2" s="306" t="s">
        <v>1</v>
      </c>
      <c r="HT2" s="307"/>
      <c r="HU2" s="308"/>
      <c r="HV2" s="295" t="s">
        <v>252</v>
      </c>
      <c r="HW2" s="296" t="s">
        <v>274</v>
      </c>
      <c r="HX2" s="297" t="s">
        <v>275</v>
      </c>
      <c r="HY2" s="298" t="s">
        <v>497</v>
      </c>
      <c r="HZ2" s="299" t="s">
        <v>27</v>
      </c>
      <c r="IA2" s="289" t="s">
        <v>28</v>
      </c>
      <c r="IB2" s="290" t="s">
        <v>511</v>
      </c>
      <c r="IC2" s="299" t="s">
        <v>30</v>
      </c>
      <c r="ID2" s="299" t="s">
        <v>31</v>
      </c>
      <c r="IE2" s="299" t="s">
        <v>498</v>
      </c>
      <c r="IF2" s="299" t="s">
        <v>33</v>
      </c>
      <c r="IG2" s="289" t="s">
        <v>34</v>
      </c>
      <c r="IH2" s="300" t="s">
        <v>35</v>
      </c>
      <c r="II2" s="301" t="s">
        <v>499</v>
      </c>
      <c r="IJ2" s="299" t="s">
        <v>37</v>
      </c>
      <c r="IK2" s="302" t="s">
        <v>10</v>
      </c>
      <c r="IL2" s="301" t="s">
        <v>500</v>
      </c>
      <c r="IM2" s="299" t="s">
        <v>39</v>
      </c>
      <c r="IN2" s="291" t="s">
        <v>510</v>
      </c>
      <c r="IO2" s="292" t="s">
        <v>41</v>
      </c>
      <c r="IP2" s="301" t="s">
        <v>501</v>
      </c>
      <c r="IQ2" s="299" t="s">
        <v>43</v>
      </c>
      <c r="IR2" s="289" t="s">
        <v>508</v>
      </c>
      <c r="IS2" s="319" t="s">
        <v>509</v>
      </c>
      <c r="IT2" s="299" t="s">
        <v>46</v>
      </c>
      <c r="IU2" s="289" t="s">
        <v>512</v>
      </c>
      <c r="IV2" s="290" t="s">
        <v>47</v>
      </c>
      <c r="IW2" s="299" t="s">
        <v>292</v>
      </c>
      <c r="IX2" s="299" t="s">
        <v>50</v>
      </c>
      <c r="IY2" s="295" t="s">
        <v>51</v>
      </c>
      <c r="IZ2" s="293" t="s">
        <v>298</v>
      </c>
      <c r="JA2" s="303" t="s">
        <v>506</v>
      </c>
    </row>
    <row r="3" spans="1:261" s="10" customFormat="1" ht="15.75" thickBot="1" x14ac:dyDescent="0.3">
      <c r="A3" s="203" t="s">
        <v>0</v>
      </c>
      <c r="B3" s="204" t="s">
        <v>0</v>
      </c>
      <c r="C3" s="203"/>
      <c r="D3" s="163" t="s">
        <v>2</v>
      </c>
      <c r="E3" s="164" t="s">
        <v>3</v>
      </c>
      <c r="F3" s="190" t="s">
        <v>257</v>
      </c>
      <c r="G3" s="190" t="s">
        <v>493</v>
      </c>
      <c r="H3" s="190" t="s">
        <v>494</v>
      </c>
      <c r="I3" s="190"/>
      <c r="J3" s="165" t="s">
        <v>4</v>
      </c>
      <c r="K3" s="205" t="s">
        <v>24</v>
      </c>
      <c r="L3" s="206" t="s">
        <v>25</v>
      </c>
      <c r="M3" s="207" t="s">
        <v>9</v>
      </c>
      <c r="N3" s="208"/>
      <c r="O3" s="209" t="s">
        <v>7</v>
      </c>
      <c r="P3" s="210" t="s">
        <v>6</v>
      </c>
      <c r="Q3" s="211" t="s">
        <v>9</v>
      </c>
      <c r="R3" s="212" t="s">
        <v>7</v>
      </c>
      <c r="S3" s="213"/>
      <c r="T3" s="214" t="s">
        <v>22</v>
      </c>
      <c r="U3" s="214" t="s">
        <v>23</v>
      </c>
      <c r="V3" s="214" t="s">
        <v>6</v>
      </c>
      <c r="W3" s="211" t="s">
        <v>9</v>
      </c>
      <c r="X3" s="212" t="s">
        <v>7</v>
      </c>
      <c r="Y3" s="213"/>
      <c r="Z3" s="215" t="s">
        <v>5</v>
      </c>
      <c r="AA3" s="216" t="s">
        <v>9</v>
      </c>
      <c r="AB3" s="217" t="s">
        <v>7</v>
      </c>
      <c r="AC3" s="218" t="s">
        <v>5</v>
      </c>
      <c r="AD3" s="219"/>
      <c r="AE3" s="219"/>
      <c r="AF3" s="220" t="s">
        <v>9</v>
      </c>
      <c r="AG3" s="220"/>
      <c r="AH3" s="220" t="s">
        <v>264</v>
      </c>
      <c r="AI3" s="221" t="s">
        <v>7</v>
      </c>
      <c r="AJ3" s="220"/>
      <c r="AK3" s="215" t="s">
        <v>5</v>
      </c>
      <c r="AL3" s="222"/>
      <c r="AM3" s="222"/>
      <c r="AN3" s="223" t="s">
        <v>9</v>
      </c>
      <c r="AO3" s="216"/>
      <c r="AP3" s="220" t="s">
        <v>264</v>
      </c>
      <c r="AQ3" s="217" t="s">
        <v>7</v>
      </c>
      <c r="AR3" s="220"/>
      <c r="AS3" s="224" t="s">
        <v>5</v>
      </c>
      <c r="AT3" s="216" t="s">
        <v>9</v>
      </c>
      <c r="AU3" s="217" t="s">
        <v>7</v>
      </c>
      <c r="AV3" s="215" t="s">
        <v>5</v>
      </c>
      <c r="AW3" s="222"/>
      <c r="AX3" s="222"/>
      <c r="AY3" s="225" t="s">
        <v>9</v>
      </c>
      <c r="AZ3" s="225"/>
      <c r="BA3" s="220" t="s">
        <v>264</v>
      </c>
      <c r="BB3" s="217" t="s">
        <v>7</v>
      </c>
      <c r="BC3" s="220"/>
      <c r="BD3" s="215" t="s">
        <v>5</v>
      </c>
      <c r="BE3" s="222"/>
      <c r="BF3" s="222"/>
      <c r="BG3" s="223" t="s">
        <v>9</v>
      </c>
      <c r="BH3" s="216"/>
      <c r="BI3" s="220" t="s">
        <v>264</v>
      </c>
      <c r="BJ3" s="217" t="s">
        <v>7</v>
      </c>
      <c r="BK3" s="220"/>
      <c r="BL3" s="224" t="s">
        <v>5</v>
      </c>
      <c r="BM3" s="216" t="s">
        <v>9</v>
      </c>
      <c r="BN3" s="217" t="s">
        <v>7</v>
      </c>
      <c r="BO3" s="215" t="s">
        <v>5</v>
      </c>
      <c r="BP3" s="222"/>
      <c r="BQ3" s="222"/>
      <c r="BR3" s="225" t="s">
        <v>9</v>
      </c>
      <c r="BS3" s="225"/>
      <c r="BT3" s="220" t="s">
        <v>264</v>
      </c>
      <c r="BU3" s="217" t="s">
        <v>7</v>
      </c>
      <c r="BV3" s="220"/>
      <c r="BW3" s="215" t="s">
        <v>5</v>
      </c>
      <c r="BX3" s="222"/>
      <c r="BY3" s="222"/>
      <c r="BZ3" s="223" t="s">
        <v>9</v>
      </c>
      <c r="CA3" s="216"/>
      <c r="CB3" s="220" t="s">
        <v>264</v>
      </c>
      <c r="CC3" s="217" t="s">
        <v>7</v>
      </c>
      <c r="CD3" s="220"/>
      <c r="CE3" s="205" t="s">
        <v>25</v>
      </c>
      <c r="CF3" s="226" t="s">
        <v>9</v>
      </c>
      <c r="CG3" s="227"/>
      <c r="CH3" s="228" t="s">
        <v>7</v>
      </c>
      <c r="CI3" s="226"/>
      <c r="CJ3" s="215" t="s">
        <v>5</v>
      </c>
      <c r="CK3" s="216" t="s">
        <v>9</v>
      </c>
      <c r="CL3" s="217" t="s">
        <v>7</v>
      </c>
      <c r="CM3" s="215" t="s">
        <v>5</v>
      </c>
      <c r="CN3" s="222"/>
      <c r="CO3" s="222"/>
      <c r="CP3" s="225" t="s">
        <v>9</v>
      </c>
      <c r="CQ3" s="225"/>
      <c r="CR3" s="220" t="s">
        <v>264</v>
      </c>
      <c r="CS3" s="217" t="s">
        <v>7</v>
      </c>
      <c r="CT3" s="220"/>
      <c r="CU3" s="205" t="s">
        <v>25</v>
      </c>
      <c r="CV3" s="226" t="s">
        <v>9</v>
      </c>
      <c r="CW3" s="227"/>
      <c r="CX3" s="228" t="s">
        <v>7</v>
      </c>
      <c r="CY3" s="226"/>
      <c r="CZ3" s="215" t="s">
        <v>5</v>
      </c>
      <c r="DA3" s="216" t="s">
        <v>9</v>
      </c>
      <c r="DB3" s="217" t="s">
        <v>7</v>
      </c>
      <c r="DC3" s="215" t="s">
        <v>5</v>
      </c>
      <c r="DD3" s="222"/>
      <c r="DE3" s="222"/>
      <c r="DF3" s="225" t="s">
        <v>9</v>
      </c>
      <c r="DG3" s="225"/>
      <c r="DH3" s="220" t="s">
        <v>264</v>
      </c>
      <c r="DI3" s="217" t="s">
        <v>7</v>
      </c>
      <c r="DJ3" s="220"/>
      <c r="DK3" s="229" t="s">
        <v>5</v>
      </c>
      <c r="DL3" s="230" t="s">
        <v>9</v>
      </c>
      <c r="DM3" s="231"/>
      <c r="DN3" s="232" t="s">
        <v>7</v>
      </c>
      <c r="DO3" s="233" t="s">
        <v>5</v>
      </c>
      <c r="DP3" s="230" t="s">
        <v>9</v>
      </c>
      <c r="DQ3" s="231"/>
      <c r="DR3" s="234" t="s">
        <v>7</v>
      </c>
      <c r="DS3" s="215" t="s">
        <v>5</v>
      </c>
      <c r="DT3" s="216" t="s">
        <v>9</v>
      </c>
      <c r="DU3" s="217" t="s">
        <v>7</v>
      </c>
      <c r="DV3" s="215" t="s">
        <v>5</v>
      </c>
      <c r="DW3" s="222"/>
      <c r="DX3" s="222"/>
      <c r="DY3" s="225" t="s">
        <v>9</v>
      </c>
      <c r="DZ3" s="225"/>
      <c r="EA3" s="220" t="s">
        <v>264</v>
      </c>
      <c r="EB3" s="217" t="s">
        <v>7</v>
      </c>
      <c r="EC3" s="220"/>
      <c r="ED3" s="215" t="s">
        <v>5</v>
      </c>
      <c r="EE3" s="222"/>
      <c r="EF3" s="222"/>
      <c r="EG3" s="223" t="s">
        <v>9</v>
      </c>
      <c r="EH3" s="216"/>
      <c r="EI3" s="220" t="s">
        <v>264</v>
      </c>
      <c r="EJ3" s="217" t="s">
        <v>7</v>
      </c>
      <c r="EK3" s="220"/>
      <c r="EL3" s="224" t="s">
        <v>5</v>
      </c>
      <c r="EM3" s="216" t="s">
        <v>9</v>
      </c>
      <c r="EN3" s="217" t="s">
        <v>7</v>
      </c>
      <c r="EO3" s="235" t="s">
        <v>5</v>
      </c>
      <c r="EP3" s="236"/>
      <c r="EQ3" s="236"/>
      <c r="ER3" s="237" t="s">
        <v>9</v>
      </c>
      <c r="ES3" s="237"/>
      <c r="ET3" s="220" t="s">
        <v>264</v>
      </c>
      <c r="EU3" s="238" t="s">
        <v>7</v>
      </c>
      <c r="EV3" s="220"/>
      <c r="EW3" s="215" t="s">
        <v>5</v>
      </c>
      <c r="EX3" s="236"/>
      <c r="EY3" s="236"/>
      <c r="EZ3" s="223" t="s">
        <v>9</v>
      </c>
      <c r="FA3" s="216"/>
      <c r="FB3" s="220" t="s">
        <v>264</v>
      </c>
      <c r="FC3" s="217" t="s">
        <v>7</v>
      </c>
      <c r="FD3" s="220"/>
      <c r="FE3" s="224" t="s">
        <v>5</v>
      </c>
      <c r="FF3" s="222"/>
      <c r="FG3" s="222"/>
      <c r="FH3" s="223" t="s">
        <v>9</v>
      </c>
      <c r="FI3" s="216"/>
      <c r="FJ3" s="220" t="s">
        <v>264</v>
      </c>
      <c r="FK3" s="217" t="s">
        <v>7</v>
      </c>
      <c r="FL3" s="220"/>
      <c r="FM3" s="224" t="s">
        <v>5</v>
      </c>
      <c r="FN3" s="216" t="s">
        <v>9</v>
      </c>
      <c r="FO3" s="217" t="s">
        <v>7</v>
      </c>
      <c r="FP3" s="215" t="s">
        <v>5</v>
      </c>
      <c r="FQ3" s="222"/>
      <c r="FR3" s="222"/>
      <c r="FS3" s="225" t="s">
        <v>9</v>
      </c>
      <c r="FT3" s="225"/>
      <c r="FU3" s="220" t="s">
        <v>264</v>
      </c>
      <c r="FV3" s="217" t="s">
        <v>7</v>
      </c>
      <c r="FW3" s="220"/>
      <c r="FX3" s="239" t="s">
        <v>5</v>
      </c>
      <c r="FY3" s="240" t="s">
        <v>9</v>
      </c>
      <c r="FZ3" s="227"/>
      <c r="GA3" s="228" t="s">
        <v>7</v>
      </c>
      <c r="GB3" s="226"/>
      <c r="GC3" s="241" t="s">
        <v>0</v>
      </c>
      <c r="GF3" s="344"/>
      <c r="GG3" s="10" t="s">
        <v>287</v>
      </c>
      <c r="GH3" s="10" t="s">
        <v>288</v>
      </c>
      <c r="GI3" s="339" t="s">
        <v>289</v>
      </c>
      <c r="GJ3" s="339" t="s">
        <v>287</v>
      </c>
      <c r="GK3" s="339" t="s">
        <v>288</v>
      </c>
      <c r="GL3" s="339" t="s">
        <v>289</v>
      </c>
      <c r="GM3" s="339" t="s">
        <v>287</v>
      </c>
      <c r="GN3" s="339" t="s">
        <v>288</v>
      </c>
      <c r="GO3" s="339" t="s">
        <v>289</v>
      </c>
      <c r="GP3" s="338"/>
      <c r="GQ3" s="344"/>
      <c r="GR3" s="339" t="s">
        <v>287</v>
      </c>
      <c r="GS3" s="339" t="s">
        <v>288</v>
      </c>
      <c r="GT3" s="339" t="s">
        <v>289</v>
      </c>
      <c r="GU3" s="339" t="s">
        <v>287</v>
      </c>
      <c r="GV3" s="339" t="s">
        <v>293</v>
      </c>
      <c r="GW3" s="339" t="s">
        <v>288</v>
      </c>
      <c r="GX3" s="339" t="s">
        <v>289</v>
      </c>
      <c r="GY3" s="347"/>
      <c r="HA3" s="347"/>
      <c r="HD3" s="347"/>
      <c r="HE3" s="347"/>
      <c r="HH3" s="347"/>
      <c r="HJ3" s="338">
        <f>MIN(GE4:GE73)</f>
        <v>190.5</v>
      </c>
      <c r="HK3" s="344">
        <f>MIN(GF4:GF73)</f>
        <v>225</v>
      </c>
      <c r="HL3" s="10" t="s">
        <v>299</v>
      </c>
      <c r="HM3" s="219"/>
      <c r="HN3" s="219"/>
      <c r="HO3" s="219"/>
      <c r="HQ3" s="280"/>
      <c r="HR3" s="280"/>
      <c r="HS3" s="309" t="s">
        <v>2</v>
      </c>
      <c r="HT3" s="310" t="s">
        <v>3</v>
      </c>
      <c r="HU3" s="309" t="s">
        <v>4</v>
      </c>
      <c r="HV3" s="295" t="s">
        <v>7</v>
      </c>
      <c r="HW3" s="296" t="s">
        <v>7</v>
      </c>
      <c r="HX3" s="296" t="s">
        <v>7</v>
      </c>
      <c r="HY3" s="301" t="s">
        <v>7</v>
      </c>
      <c r="HZ3" s="301" t="s">
        <v>7</v>
      </c>
      <c r="IA3" s="301" t="s">
        <v>7</v>
      </c>
      <c r="IB3" s="301" t="s">
        <v>7</v>
      </c>
      <c r="IC3" s="301" t="s">
        <v>7</v>
      </c>
      <c r="ID3" s="301" t="s">
        <v>7</v>
      </c>
      <c r="IE3" s="301" t="s">
        <v>7</v>
      </c>
      <c r="IF3" s="301" t="s">
        <v>7</v>
      </c>
      <c r="IG3" s="301" t="s">
        <v>7</v>
      </c>
      <c r="IH3" s="295" t="s">
        <v>7</v>
      </c>
      <c r="II3" s="301" t="s">
        <v>7</v>
      </c>
      <c r="IJ3" s="301" t="s">
        <v>7</v>
      </c>
      <c r="IK3" s="295" t="s">
        <v>7</v>
      </c>
      <c r="IL3" s="301" t="s">
        <v>7</v>
      </c>
      <c r="IM3" s="301" t="s">
        <v>7</v>
      </c>
      <c r="IN3" s="304" t="s">
        <v>7</v>
      </c>
      <c r="IO3" s="304" t="s">
        <v>7</v>
      </c>
      <c r="IP3" s="301" t="s">
        <v>7</v>
      </c>
      <c r="IQ3" s="301" t="s">
        <v>7</v>
      </c>
      <c r="IR3" s="301" t="s">
        <v>7</v>
      </c>
      <c r="IS3" s="301" t="s">
        <v>7</v>
      </c>
      <c r="IT3" s="301" t="s">
        <v>7</v>
      </c>
      <c r="IU3" s="301" t="s">
        <v>7</v>
      </c>
      <c r="IV3" s="301" t="s">
        <v>7</v>
      </c>
      <c r="IW3" s="301" t="s">
        <v>7</v>
      </c>
      <c r="IX3" s="301" t="s">
        <v>7</v>
      </c>
      <c r="IY3" s="295" t="s">
        <v>7</v>
      </c>
      <c r="IZ3" s="294"/>
      <c r="JA3" s="305"/>
    </row>
    <row r="4" spans="1:261" x14ac:dyDescent="0.25">
      <c r="A4" s="17">
        <v>1</v>
      </c>
      <c r="B4" s="9">
        <v>1</v>
      </c>
      <c r="C4" s="272">
        <f>A4</f>
        <v>1</v>
      </c>
      <c r="D4" s="166" t="s">
        <v>52</v>
      </c>
      <c r="E4" s="167" t="s">
        <v>53</v>
      </c>
      <c r="F4" s="170" t="s">
        <v>259</v>
      </c>
      <c r="G4" s="170" t="s">
        <v>300</v>
      </c>
      <c r="H4" s="170"/>
      <c r="I4" s="170" t="str">
        <f>VLOOKUP(B4,Лист3!B2:J68,9,0)</f>
        <v>РетроЛегенда</v>
      </c>
      <c r="J4" s="168" t="s">
        <v>54</v>
      </c>
      <c r="K4" s="8">
        <v>0.35486111111111113</v>
      </c>
      <c r="L4" s="3">
        <v>0.35486111111111113</v>
      </c>
      <c r="M4" s="22"/>
      <c r="N4" s="32">
        <f t="shared" ref="N4:N34" si="0">IF(L4=0,0,MINUTE(ABS(L4-K4))*60)</f>
        <v>0</v>
      </c>
      <c r="O4" s="14">
        <f t="shared" ref="O4:O34" si="1">((IF(L4="нет",600,IF(N4&gt;600,600,N4)))+M4)</f>
        <v>0</v>
      </c>
      <c r="P4" s="25">
        <v>76.3</v>
      </c>
      <c r="Q4" s="15"/>
      <c r="R4" s="26">
        <f t="shared" ref="R4:R34" si="2">P4*3+Q4</f>
        <v>228.89999999999998</v>
      </c>
      <c r="S4" s="192">
        <f>_xlfn.RANK.EQ(R4,$R$4:$R$71,1)</f>
        <v>14</v>
      </c>
      <c r="T4" s="19">
        <v>0.3825810185185185</v>
      </c>
      <c r="U4" s="20">
        <v>0.38354166666666667</v>
      </c>
      <c r="V4" s="24">
        <f t="shared" ref="V4:V35" si="3">IF(U4=0,0,(U4-T4))</f>
        <v>9.6064814814816879E-4</v>
      </c>
      <c r="W4" s="15"/>
      <c r="X4" s="26">
        <f t="shared" ref="X4:X35" si="4">((IF(T4="нет",600,IF(V4=0,0,HOUR(V4)*3600+MINUTE(V4)*60+SECOND(V4))))*3+W4)</f>
        <v>249</v>
      </c>
      <c r="Y4" s="192">
        <f>_xlfn.RANK.EQ(X4,X$4:X$71,1)</f>
        <v>14</v>
      </c>
      <c r="Z4" s="7">
        <v>0.45844907407407409</v>
      </c>
      <c r="AA4" s="69"/>
      <c r="AB4" s="23">
        <f t="shared" ref="AB4:AB34" si="5">IF(Z4="нет",600,AA4)</f>
        <v>0</v>
      </c>
      <c r="AC4" s="7">
        <v>0.4592013888888889</v>
      </c>
      <c r="AD4" s="6">
        <f t="shared" ref="AD4:AD34" si="6">IF(AC4=0,0,(AC4-Z4))</f>
        <v>7.5231481481480289E-4</v>
      </c>
      <c r="AE4" s="6">
        <f t="shared" ref="AE4:AE34" si="7">IF(AD4=0,0,ABS(AI$2-AD4))</f>
        <v>1.1574074074086039E-5</v>
      </c>
      <c r="AF4" s="22"/>
      <c r="AG4" s="46">
        <f t="shared" ref="AG4:AG34" si="8">((IF(AC4="нет",600,IF(AE4=0,0,HOUR(AE4)*3600+MINUTE(AE4)*60+SECOND(AE4))))+AF4)</f>
        <v>1</v>
      </c>
      <c r="AH4" s="46">
        <f>IF(AD4&gt;AI2,AI4,-AI4)</f>
        <v>-1</v>
      </c>
      <c r="AI4" s="37">
        <f t="shared" ref="AI4:AI34" si="9">IF(AG4&gt;600,600,AG4)</f>
        <v>1</v>
      </c>
      <c r="AJ4" s="198">
        <f t="shared" ref="AJ4:AJ67" si="10">_xlfn.RANK.EQ(AI4,AI$4:AI$71,1)</f>
        <v>5</v>
      </c>
      <c r="AK4" s="7">
        <v>0.46053240740740736</v>
      </c>
      <c r="AL4" s="6">
        <f t="shared" ref="AL4:AL34" si="11">IF(AK4=0,0,(AK4-AC4))</f>
        <v>1.3310185185184675E-3</v>
      </c>
      <c r="AM4" s="6">
        <f t="shared" ref="AM4:AM34" si="12">IF(AL4=0,0,ABS(AQ$2-AL4))</f>
        <v>2.3148148148097051E-5</v>
      </c>
      <c r="AN4" s="38"/>
      <c r="AO4" s="40">
        <f t="shared" ref="AO4:AO34" si="13">((IF(AK4="нет",600,IF(AM4=0,0,HOUR(AM4)*3600+MINUTE(AM4)*60+SECOND(AM4))))+AN4)</f>
        <v>2</v>
      </c>
      <c r="AP4" s="186">
        <f>IF(AL4&gt;$AQ$2,AQ4,-AQ4)</f>
        <v>2</v>
      </c>
      <c r="AQ4" s="37">
        <f t="shared" ref="AQ4:AQ34" si="14">IF(AO4&gt;600,600,AO4)</f>
        <v>2</v>
      </c>
      <c r="AR4" s="198">
        <f t="shared" ref="AR4:AR67" si="15">_xlfn.RANK.EQ(AQ4,AQ$4:AQ$71,1)</f>
        <v>5</v>
      </c>
      <c r="AS4" s="7">
        <v>0.46843750000000001</v>
      </c>
      <c r="AT4" s="69"/>
      <c r="AU4" s="37">
        <f t="shared" ref="AU4:AU34" si="16">IF(AS4="нет",600,AT4)</f>
        <v>0</v>
      </c>
      <c r="AV4" s="7">
        <v>0.4692013888888889</v>
      </c>
      <c r="AW4" s="6">
        <f t="shared" ref="AW4:AW34" si="17">IF(AV4=0,0,(AV4-AS4))</f>
        <v>7.6388888888889728E-4</v>
      </c>
      <c r="AX4" s="6">
        <f t="shared" ref="AX4:AX35" si="18">IF(AW4=0,0,ABS(BB$2-AW4))</f>
        <v>8.3483567281383841E-18</v>
      </c>
      <c r="AY4" s="38"/>
      <c r="AZ4" s="40">
        <f t="shared" ref="AZ4:AZ34" si="19">((IF(AV4="нет",600,IF(AX4=0,0,HOUR(AX4)*3600+MINUTE(AX4)*60+SECOND(AX4))))+AY4)</f>
        <v>0</v>
      </c>
      <c r="BA4" s="186">
        <f>IF(AW4&gt;$BB$2,BB4,-BB4)</f>
        <v>0</v>
      </c>
      <c r="BB4" s="37">
        <f t="shared" ref="BB4:BB35" si="20">IF(AZ4&gt;600,600,AZ4)</f>
        <v>0</v>
      </c>
      <c r="BC4" s="198">
        <f t="shared" ref="BC4:BC67" si="21">_xlfn.RANK.EQ(BB4,BB$4:BB$71,1)</f>
        <v>1</v>
      </c>
      <c r="BD4" s="7">
        <v>0.47053240740740737</v>
      </c>
      <c r="BE4" s="6">
        <f t="shared" ref="BE4:BE35" si="22">IF(BD4=0,0,(BD4-AV4))</f>
        <v>1.3310185185184675E-3</v>
      </c>
      <c r="BF4" s="6">
        <f t="shared" ref="BF4:BF34" si="23">IF(BE4=0,0,ABS(BJ$2-BE4))</f>
        <v>2.3148148148097051E-5</v>
      </c>
      <c r="BG4" s="38"/>
      <c r="BH4" s="40">
        <f t="shared" ref="BH4:BH34" si="24">((IF(BD4="нет",600,IF(BF4=0,0,HOUR(BF4)*3600+MINUTE(BF4)*60+SECOND(BF4))))+BG4)</f>
        <v>2</v>
      </c>
      <c r="BI4" s="186">
        <f>IF(BE4&gt;$BJ$2,BJ4,-BJ4)</f>
        <v>2</v>
      </c>
      <c r="BJ4" s="37">
        <f t="shared" ref="BJ4:BJ34" si="25">IF(BH4&gt;600,600,BH4)</f>
        <v>2</v>
      </c>
      <c r="BK4" s="198">
        <f t="shared" ref="BK4:BK67" si="26">_xlfn.RANK.EQ(BJ4,BJ$4:BJ$71,1)</f>
        <v>12</v>
      </c>
      <c r="BL4" s="39">
        <v>0.49722222222222223</v>
      </c>
      <c r="BM4" s="69"/>
      <c r="BN4" s="37">
        <f t="shared" ref="BN4:BN34" si="27">IF(BL4="нет",600,BM4)</f>
        <v>0</v>
      </c>
      <c r="BO4" s="7">
        <v>0.50167824074074074</v>
      </c>
      <c r="BP4" s="6">
        <f t="shared" ref="BP4:BP34" si="28">IF(BO4=0,0,(BO4-BL4))</f>
        <v>4.4560185185185119E-3</v>
      </c>
      <c r="BQ4" s="6">
        <f t="shared" ref="BQ4:BQ34" si="29">IF(BP4=0,0,ABS(BU$2-BP4))</f>
        <v>2.3148148148154947E-5</v>
      </c>
      <c r="BR4" s="38"/>
      <c r="BS4" s="40">
        <f t="shared" ref="BS4:BS34" si="30">((IF(BO4="нет",600,IF(BQ4=0,0,HOUR(BQ4)*3600+MINUTE(BQ4)*60+SECOND(BQ4))))+BR4)</f>
        <v>2</v>
      </c>
      <c r="BT4" s="186">
        <f>IF(BP4&gt;$BU$2,BS4,-BS4)</f>
        <v>-2</v>
      </c>
      <c r="BU4" s="37">
        <f t="shared" ref="BU4:BU34" si="31">IF(BS4&gt;600,600,BS4)</f>
        <v>2</v>
      </c>
      <c r="BV4" s="198">
        <f t="shared" ref="BV4:BV67" si="32">_xlfn.RANK.EQ(BU4,BU$4:BU$71,1)</f>
        <v>8</v>
      </c>
      <c r="BW4" s="7">
        <v>0.50469907407407411</v>
      </c>
      <c r="BX4" s="6">
        <f t="shared" ref="BX4:BX34" si="33">IF(BW4=0,0,(BW4-BO4))</f>
        <v>3.0208333333333615E-3</v>
      </c>
      <c r="BY4" s="6">
        <f t="shared" ref="BY4:BY34" si="34">IF(BX4=0,0,ABS(CC$2-BX4))</f>
        <v>9.2592592592595415E-4</v>
      </c>
      <c r="BZ4" s="38"/>
      <c r="CA4" s="40">
        <f t="shared" ref="CA4:CA34" si="35">((IF(BW4="нет",600,IF(BY4=0,0,HOUR(BY4)*3600+MINUTE(BY4)*60+SECOND(BY4))))+BZ4)</f>
        <v>80</v>
      </c>
      <c r="CB4" s="186">
        <f>IF(BX4&gt;$CC$2,CA4,-CA4)</f>
        <v>80</v>
      </c>
      <c r="CC4" s="88">
        <v>0</v>
      </c>
      <c r="CD4" s="198">
        <f>_xlfn.RANK.EQ(CA4,CA$4:CA$71,1)</f>
        <v>66</v>
      </c>
      <c r="CE4" s="8">
        <v>0.52152777777777781</v>
      </c>
      <c r="CF4" s="22"/>
      <c r="CG4" s="22">
        <f t="shared" ref="CG4:CG35" si="36">IF(CE4=0,0,IF(CE4="нет",600,IF(CE4="сход",0,IF(CE4&lt;L4+CH$2,MINUTE(ABS(CE4-(L4+CH$2)))*60,IF(CE4&gt;L4+CH$2,MINUTE(ABS(CE4-(L4+CH$2)))*60,0)))))</f>
        <v>0</v>
      </c>
      <c r="CH4" s="43">
        <f t="shared" ref="CH4:CH34" si="37">((IF(CE4="сход",0,IF(CE4="нет",600,IF(CG4&gt;600,600,CG4))))+CF4)</f>
        <v>0</v>
      </c>
      <c r="CI4" s="242">
        <f t="shared" ref="CI4:CI67" si="38">_xlfn.RANK.EQ(CH4,CH$4:CH$71,1)</f>
        <v>1</v>
      </c>
      <c r="CJ4" s="7">
        <v>0.52847222222222223</v>
      </c>
      <c r="CK4" s="69"/>
      <c r="CL4" s="37">
        <f t="shared" ref="CL4:CL34" si="39">IF(CJ4="нет",600,CK4)</f>
        <v>0</v>
      </c>
      <c r="CM4" s="7">
        <v>0.53105324074074078</v>
      </c>
      <c r="CN4" s="6">
        <f t="shared" ref="CN4:CN34" si="40">IF(CM4=0,0,(CM4-CJ4))</f>
        <v>2.5810185185185519E-3</v>
      </c>
      <c r="CO4" s="6">
        <f t="shared" ref="CO4:CO34" si="41">IF(CN4=0,0,ABS(CS$2-CN4))</f>
        <v>3.4722222222255839E-5</v>
      </c>
      <c r="CP4" s="38"/>
      <c r="CQ4" s="40">
        <f t="shared" ref="CQ4:CQ34" si="42">((IF(CM4="нет",600,IF(CO4=0,0,HOUR(CO4)*3600+MINUTE(CO4)*60+SECOND(CO4))))+CP4)</f>
        <v>3</v>
      </c>
      <c r="CR4" s="186">
        <f t="shared" ref="CR4:CR35" si="43">IF(CN4&gt;$CS$2,CQ4,-CQ4)</f>
        <v>3</v>
      </c>
      <c r="CS4" s="37">
        <f t="shared" ref="CS4:CS34" si="44">IF(CQ4&gt;600,600,CQ4)</f>
        <v>3</v>
      </c>
      <c r="CT4" s="198">
        <f t="shared" ref="CT4:CT67" si="45">_xlfn.RANK.EQ(CS4,CS$4:CS$71,1)</f>
        <v>26</v>
      </c>
      <c r="CU4" s="8">
        <v>0.59097222222222223</v>
      </c>
      <c r="CV4" s="22"/>
      <c r="CW4" s="22">
        <f t="shared" ref="CW4:CW34" si="46">IF(CU4=0,0,IF(CU4="нет",600,IF(CU4="сход",0,IF(CU4&lt;CE4+CX$2,MINUTE(ABS(CU4-(CE4+CX$2)))*60,IF(CU4&gt;CE4+CX$2,MINUTE(ABS(CU4-(CE4+CX$2)))*60,0)))))</f>
        <v>0</v>
      </c>
      <c r="CX4" s="43">
        <f t="shared" ref="CX4:CX34" si="47">((IF(CU4="сход",0,IF(CU4="нет",600,IF(CW4&gt;600,600,CW4))))+CV4)</f>
        <v>0</v>
      </c>
      <c r="CY4" s="242">
        <f t="shared" ref="CY4:CY67" si="48">_xlfn.RANK.EQ(CX4,CX$4:CX$71,1)</f>
        <v>1</v>
      </c>
      <c r="CZ4" s="7">
        <v>0.6</v>
      </c>
      <c r="DA4" s="69"/>
      <c r="DB4" s="37">
        <f t="shared" ref="DB4:DB34" si="49">IF(CZ4="нет",600,DA4)</f>
        <v>0</v>
      </c>
      <c r="DC4" s="7">
        <v>0.60218749999999999</v>
      </c>
      <c r="DD4" s="6">
        <f t="shared" ref="DD4:DD34" si="50">IF(DC4=0,0,(DC4-CZ4))</f>
        <v>2.1875000000000089E-3</v>
      </c>
      <c r="DE4" s="6">
        <f t="shared" ref="DE4:DE34" si="51">IF(DD4=0,0,ABS(DI$2-DD4))</f>
        <v>1.157407407406533E-5</v>
      </c>
      <c r="DF4" s="38"/>
      <c r="DG4" s="40">
        <f t="shared" ref="DG4:DG34" si="52">((IF(DC4="нет",600,IF(DE4=0,0,HOUR(DE4)*3600+MINUTE(DE4)*60+SECOND(DE4))))+DF4)</f>
        <v>1</v>
      </c>
      <c r="DH4" s="186">
        <f>IF(DD4&gt;$DI$2,DG4,-DG4)</f>
        <v>-1</v>
      </c>
      <c r="DI4" s="37">
        <f t="shared" ref="DI4:DI34" si="53">IF(DG4&gt;600,600,DG4)</f>
        <v>1</v>
      </c>
      <c r="DJ4" s="198">
        <f t="shared" ref="DJ4:DJ67" si="54">_xlfn.RANK.EQ(DI4,DI$4:DI$71,1)</f>
        <v>10</v>
      </c>
      <c r="DK4" s="8" t="s">
        <v>254</v>
      </c>
      <c r="DL4" s="22"/>
      <c r="DM4" s="22" t="e">
        <f>IF(DK4=0,0,IF(DK4="нет",600,IF(DK4="сход",0,IF(DK4&lt;#REF!+DN$2,MINUTE(ABS(DK4-(#REF!+DN$2)))*60,IF(DK4&gt;#REF!+DN$2,MINUTE(ABS(DK4-(#REF!+DN$2)))*60,0)))))</f>
        <v>#REF!</v>
      </c>
      <c r="DN4" s="28">
        <f t="shared" ref="DN4:DN34" si="55">((IF(DK4="сход",0,IF(DK4="нет",900,0)))+DL4)</f>
        <v>0</v>
      </c>
      <c r="DO4" s="8" t="s">
        <v>254</v>
      </c>
      <c r="DP4" s="22"/>
      <c r="DQ4" s="22" t="e">
        <f>IF(DO4=0,0,IF(DO4="нет",600,IF(DO4="сход",0,IF(DO4&lt;#REF!+DR$2,MINUTE(ABS(DO4-(#REF!+DR$2)))*60,IF(DO4&gt;#REF!+DR$2,MINUTE(ABS(DO4-(#REF!+DR$2)))*60,0)))))</f>
        <v>#REF!</v>
      </c>
      <c r="DR4" s="44">
        <f t="shared" ref="DR4:DR34" si="56">((IF(DO4="сход",0,IF(DO4="нет",900,0)))+DP4)</f>
        <v>0</v>
      </c>
      <c r="DS4" s="7">
        <v>0.63680555555555551</v>
      </c>
      <c r="DT4" s="69"/>
      <c r="DU4" s="63">
        <f t="shared" ref="DU4:DU34" si="57">IF(DS4="нет",900,DT4)</f>
        <v>0</v>
      </c>
      <c r="DV4" s="7">
        <v>0.63745370370370369</v>
      </c>
      <c r="DW4" s="6">
        <f t="shared" ref="DW4:DW34" si="58">IF(DV4=0,0,(DV4-DS4))</f>
        <v>6.4814814814817545E-4</v>
      </c>
      <c r="DX4" s="6">
        <f t="shared" ref="DX4:DX34" si="59">IF(DW4=0,0,ABS(EB$2-DW4))</f>
        <v>9.2592592592619896E-5</v>
      </c>
      <c r="DY4" s="38"/>
      <c r="DZ4" s="40">
        <f t="shared" ref="DZ4:DZ34" si="60">((IF(DV4="нет",600,IF(DX4=0,0,HOUR(DX4)*3600+MINUTE(DX4)*60+SECOND(DX4))))+DY4)</f>
        <v>8</v>
      </c>
      <c r="EA4" s="186">
        <f>IF(DW4&gt;$EB$2,DZ4,-DZ4)</f>
        <v>8</v>
      </c>
      <c r="EB4" s="63">
        <f t="shared" ref="EB4:EB34" si="61">IF(DS4="нет",0,IF(DZ4&gt;600,600,DZ4))</f>
        <v>8</v>
      </c>
      <c r="EC4" s="198">
        <f t="shared" ref="EC4:EC65" si="62">_xlfn.RANK.EQ(EB4,EB$4:EB$71,1)</f>
        <v>25</v>
      </c>
      <c r="ED4" s="320">
        <v>0.6434375</v>
      </c>
      <c r="EE4" s="6">
        <f t="shared" ref="EE4:EE34" si="63">IF(ED4=0,0,(ED4-DV4))</f>
        <v>5.9837962962963065E-3</v>
      </c>
      <c r="EF4" s="6">
        <f t="shared" ref="EF4:EF34" si="64">IF(EE4=0,0,ABS(EJ$2-EE4))</f>
        <v>1.0408340855860843E-17</v>
      </c>
      <c r="EG4" s="38"/>
      <c r="EH4" s="65">
        <f t="shared" ref="EH4:EH34" si="65">((IF(ED4="нет",900,IF(EF4=0,0,HOUR(EF4)*3600+MINUTE(EF4)*60+SECOND(EF4))))+EG4)</f>
        <v>0</v>
      </c>
      <c r="EI4" s="186">
        <f>IF(EE4&gt;$EJ$2,EH4,-EH4)</f>
        <v>0</v>
      </c>
      <c r="EJ4" s="37">
        <f t="shared" ref="EJ4:EJ34" si="66">IF(EH4&gt;600,600,EH4)</f>
        <v>0</v>
      </c>
      <c r="EK4" s="198">
        <f t="shared" ref="EK4:EK67" si="67">_xlfn.RANK.EQ(EJ4,EJ$4:EJ$71,1)</f>
        <v>1</v>
      </c>
      <c r="EL4" s="7">
        <v>0.65902777777777777</v>
      </c>
      <c r="EM4" s="69"/>
      <c r="EN4" s="37">
        <f t="shared" ref="EN4:EN34" si="68">IF(EL4="нет",600,EM4)</f>
        <v>0</v>
      </c>
      <c r="EO4" s="7">
        <v>0.66175925925925927</v>
      </c>
      <c r="EP4" s="6">
        <f t="shared" ref="EP4:EP34" si="69">IF(EO4=0,0,(EO4-EL4))</f>
        <v>2.7314814814815014E-3</v>
      </c>
      <c r="EQ4" s="6">
        <f t="shared" ref="EQ4:EQ34" si="70">IF(EP4=0,0,ABS(EU$2-EP4))</f>
        <v>1.1574074074093953E-5</v>
      </c>
      <c r="ER4" s="38"/>
      <c r="ES4" s="40">
        <f t="shared" ref="ES4:ES34" si="71">((IF(EO4="нет",600,IF(EQ4=0,0,HOUR(EQ4)*3600+MINUTE(EQ4)*60+SECOND(EQ4))))+ER4)</f>
        <v>1</v>
      </c>
      <c r="ET4" s="186">
        <f>IF(EP4&gt;$EJ$2,ES4,-ES4)</f>
        <v>-1</v>
      </c>
      <c r="EU4" s="37">
        <f t="shared" ref="EU4:EU34" si="72">IF(ES4&gt;600,600,ES4)</f>
        <v>1</v>
      </c>
      <c r="EV4" s="198">
        <f t="shared" ref="EV4:EV65" si="73">_xlfn.RANK.EQ(EU4,EU$4:EU$71,1)</f>
        <v>2</v>
      </c>
      <c r="EW4" s="7">
        <v>0.66212962962962962</v>
      </c>
      <c r="EX4" s="85">
        <f t="shared" ref="EX4:EX34" si="74">IF(EW4=0,0,(EW4-EO4))</f>
        <v>3.7037037037035425E-4</v>
      </c>
      <c r="EY4" s="85">
        <f t="shared" ref="EY4:EY34" si="75">IF(EX4=0,0,ABS(FC$2-EX4))</f>
        <v>2.1990740740739128E-4</v>
      </c>
      <c r="EZ4" s="38"/>
      <c r="FA4" s="40">
        <f t="shared" ref="FA4:FA34" si="76">((IF(EW4="нет",1800,IF(EY4=0,0,HOUR(EY4)*3600+MINUTE(EY4)*60+SECOND(EY4))))+EZ4)</f>
        <v>19</v>
      </c>
      <c r="FB4" s="186">
        <f>IF(EX4&gt;$FC$2,FA4,-FA4)</f>
        <v>19</v>
      </c>
      <c r="FC4" s="88">
        <f t="shared" ref="FC4:FC34" si="77">IF(EW4="нет",1800,IF(FA4&gt;600,600+EZ4,FA4))</f>
        <v>19</v>
      </c>
      <c r="FD4" s="198">
        <f t="shared" ref="FD4:FD67" si="78">_xlfn.RANK.EQ(FC4,FC$4:FC$71,1)</f>
        <v>16</v>
      </c>
      <c r="FE4" s="7">
        <v>0.66445601851851854</v>
      </c>
      <c r="FF4" s="6">
        <f t="shared" ref="FF4:FF34" si="79">IF(FE4=0,0,(FE4-EW4))</f>
        <v>2.3263888888889195E-3</v>
      </c>
      <c r="FG4" s="6">
        <f t="shared" ref="FG4:FG34" si="80">IF(FF4=0,0,ABS(FK$2-FF4))</f>
        <v>1.2731481481484527E-4</v>
      </c>
      <c r="FH4" s="38"/>
      <c r="FI4" s="40">
        <f t="shared" ref="FI4:FI9" si="81">((IF(FE4="нет",600,IF(FG4=0,0,HOUR(FG4)*3600+MINUTE(FG4)*60+SECOND(FG4))))+FH4)</f>
        <v>11</v>
      </c>
      <c r="FJ4" s="186">
        <f>IF(FF4&gt;$FK$2,FI4,-FI4)</f>
        <v>11</v>
      </c>
      <c r="FK4" s="88">
        <f t="shared" ref="FK4:FK34" si="82">IF(EW4="нет",0,IF(FI4&gt;600,600+FH4,FI4))</f>
        <v>11</v>
      </c>
      <c r="FL4" s="198">
        <f t="shared" ref="FL4:FL67" si="83">_xlfn.RANK.EQ(FK4,FK$4:FK$71,1)</f>
        <v>21</v>
      </c>
      <c r="FM4" s="7">
        <v>0.69930555555555562</v>
      </c>
      <c r="FN4" s="69"/>
      <c r="FO4" s="84">
        <f t="shared" ref="FO4:FO34" si="84">IF(FM4="нет",900,FN4)</f>
        <v>0</v>
      </c>
      <c r="FP4" s="7">
        <v>0.70170138888888889</v>
      </c>
      <c r="FQ4" s="6">
        <f t="shared" ref="FQ4:FQ35" si="85">IF(FP4=0,0,(FP4-FM4))</f>
        <v>2.3958333333332638E-3</v>
      </c>
      <c r="FR4" s="6">
        <f t="shared" ref="FR4:FR34" si="86">IF(FQ4=0,0,ABS(FV$2-FQ4))</f>
        <v>3.4722222222291835E-5</v>
      </c>
      <c r="FS4" s="38"/>
      <c r="FT4" s="40">
        <f t="shared" ref="FT4:FT34" si="87">((IF(FP4="нет",600,IF(FR4=0,0,HOUR(FR4)*3600+MINUTE(FR4)*60+SECOND(FR4))))+FS4)</f>
        <v>3</v>
      </c>
      <c r="FU4" s="186">
        <f t="shared" ref="FU4:FU35" si="88">IF(FQ4&gt;$FV$2,FT4,-FT4)</f>
        <v>-3</v>
      </c>
      <c r="FV4" s="88">
        <f t="shared" ref="FV4:FV35" si="89">IF(FM4="нет",0,IF(FT4&gt;600,600,FT4))</f>
        <v>3</v>
      </c>
      <c r="FW4" s="198">
        <f t="shared" ref="FW4:FW65" si="90">_xlfn.RANK.EQ(FV4,FV$4:FV$71,1)</f>
        <v>23</v>
      </c>
      <c r="FX4" s="8">
        <v>0.70277777777777783</v>
      </c>
      <c r="FY4" s="22">
        <f>7*60-660</f>
        <v>-240</v>
      </c>
      <c r="FZ4" s="22">
        <f t="shared" ref="FZ4:FZ35" si="91">IF(FX4=0,0,IF(FX4="нет",600,IF(FX4="сход",0,IF(FX4&lt;CU4+GA$2,MINUTE(ABS(FX4-(CU4+GA$2)))*60,IF(FX4&gt;CU4+GA$2,MINUTE(ABS(FX4-(CU4+GA$2)))*60,0)))))</f>
        <v>660</v>
      </c>
      <c r="GA4" s="18">
        <f t="shared" ref="GA4:GA34" si="92">((IF(FX4="сход",0,IF(FX4="нет",600,IF(FZ4&gt;600,600,FZ4))))+FY4)</f>
        <v>360</v>
      </c>
      <c r="GB4" s="332">
        <f t="shared" ref="GB4:GB67" si="93">_xlfn.RANK.EQ(GA4,GA$4:GA$71,1)</f>
        <v>62</v>
      </c>
      <c r="GC4" s="33">
        <f t="shared" ref="GC4:GC35" si="94">B4</f>
        <v>1</v>
      </c>
      <c r="GD4" s="116"/>
      <c r="GE4" s="1">
        <f>R4</f>
        <v>228.89999999999998</v>
      </c>
      <c r="GF4" s="343">
        <f>X4</f>
        <v>249</v>
      </c>
      <c r="GG4" s="1">
        <f>AI4</f>
        <v>1</v>
      </c>
      <c r="GH4" s="116">
        <f>AQ4</f>
        <v>2</v>
      </c>
      <c r="GI4" s="337">
        <f>GG4+GH4</f>
        <v>3</v>
      </c>
      <c r="GJ4" s="337">
        <f>BB4</f>
        <v>0</v>
      </c>
      <c r="GK4" s="337">
        <f>BJ4</f>
        <v>2</v>
      </c>
      <c r="GL4" s="337">
        <f>GJ4+GK4</f>
        <v>2</v>
      </c>
      <c r="GM4" s="337">
        <f>BU4</f>
        <v>2</v>
      </c>
      <c r="GN4" s="337">
        <f>CC4</f>
        <v>0</v>
      </c>
      <c r="GO4" s="337">
        <f>GM4+GN4</f>
        <v>2</v>
      </c>
      <c r="GP4" s="336">
        <f>CS4+CL4</f>
        <v>3</v>
      </c>
      <c r="GQ4" s="343">
        <f>DI4</f>
        <v>1</v>
      </c>
      <c r="GR4" s="337">
        <f>EB4+DU4</f>
        <v>8</v>
      </c>
      <c r="GS4" s="337">
        <f>EJ4</f>
        <v>0</v>
      </c>
      <c r="GT4" s="337">
        <f>SUM(GR4:GS4)</f>
        <v>8</v>
      </c>
      <c r="GU4" s="337">
        <f>EU4</f>
        <v>1</v>
      </c>
      <c r="GV4" s="337">
        <f>FC4</f>
        <v>19</v>
      </c>
      <c r="GW4" s="337">
        <f>FK4</f>
        <v>11</v>
      </c>
      <c r="GX4" s="337">
        <f>SUM(GU4:GW4)</f>
        <v>31</v>
      </c>
      <c r="GY4" s="346">
        <f>FV4</f>
        <v>3</v>
      </c>
      <c r="GZ4" s="116">
        <f>HJ4+HK4</f>
        <v>62.399999999999977</v>
      </c>
      <c r="HA4" s="346">
        <f t="shared" ref="HA4:HA67" si="95">_xlfn.RANK.EQ(GZ4,GZ$4:GZ$71,1)</f>
        <v>13</v>
      </c>
      <c r="HB4" s="116">
        <f>GI4+GL4+GO4+GT4+GX4</f>
        <v>46</v>
      </c>
      <c r="HC4" s="116">
        <f>GP4+GQ4+GY4</f>
        <v>7</v>
      </c>
      <c r="HD4" s="346">
        <f>HB4+HC4</f>
        <v>53</v>
      </c>
      <c r="HE4" s="346">
        <f t="shared" ref="HE4:HE67" si="96">_xlfn.RANK.EQ(HD4,HD$4:HD$71,1)</f>
        <v>4</v>
      </c>
      <c r="HF4" s="13">
        <f>AU4+DR4</f>
        <v>0</v>
      </c>
      <c r="HG4" s="13">
        <f>DN4</f>
        <v>0</v>
      </c>
      <c r="HH4" s="346">
        <f>CH4+CX4+GA4</f>
        <v>360</v>
      </c>
      <c r="HI4" s="325">
        <f>SUM(GE4:GF4,GI4,GL4,GO4:GQ4,GT4,GX4,GY4,HF4:HH4)</f>
        <v>890.9</v>
      </c>
      <c r="HJ4" s="336">
        <f>GE4-$HJ$3</f>
        <v>38.399999999999977</v>
      </c>
      <c r="HK4" s="343">
        <f>GF4-$HK$3</f>
        <v>24</v>
      </c>
      <c r="HL4" s="13">
        <f>SUM(HJ4:HK4,GI4,GL4,GO4:GQ4,GT4,GX4,GY4,HF4:HH4)</f>
        <v>475.4</v>
      </c>
      <c r="HM4" s="77">
        <f>_xlfn.RANK.EQ(HL4,HL$4:HL$71,1)</f>
        <v>28</v>
      </c>
      <c r="HN4" s="328"/>
      <c r="HO4" s="330"/>
      <c r="HP4" s="1">
        <f>VLOOKUP(HR4,$B$4:$C$70,2,0)</f>
        <v>1</v>
      </c>
      <c r="HQ4" s="281">
        <v>28</v>
      </c>
      <c r="HR4" s="282">
        <v>1</v>
      </c>
      <c r="HS4" s="311" t="s">
        <v>52</v>
      </c>
      <c r="HT4" s="313" t="s">
        <v>53</v>
      </c>
      <c r="HU4" s="311" t="s">
        <v>54</v>
      </c>
      <c r="HV4" s="283">
        <v>0</v>
      </c>
      <c r="HW4" s="314">
        <v>228.9</v>
      </c>
      <c r="HX4" s="285">
        <v>249</v>
      </c>
      <c r="HY4" s="286">
        <v>0</v>
      </c>
      <c r="HZ4" s="286">
        <v>1</v>
      </c>
      <c r="IA4" s="286">
        <v>2</v>
      </c>
      <c r="IB4" s="286">
        <v>0</v>
      </c>
      <c r="IC4" s="286">
        <v>0</v>
      </c>
      <c r="ID4" s="286">
        <v>2</v>
      </c>
      <c r="IE4" s="286">
        <v>0</v>
      </c>
      <c r="IF4" s="286">
        <v>2</v>
      </c>
      <c r="IG4" s="286">
        <v>0</v>
      </c>
      <c r="IH4" s="283">
        <v>0</v>
      </c>
      <c r="II4" s="286">
        <v>0</v>
      </c>
      <c r="IJ4" s="286">
        <v>3</v>
      </c>
      <c r="IK4" s="283">
        <v>0</v>
      </c>
      <c r="IL4" s="286">
        <v>0</v>
      </c>
      <c r="IM4" s="286">
        <v>1</v>
      </c>
      <c r="IN4" s="287">
        <v>0</v>
      </c>
      <c r="IO4" s="287">
        <v>0</v>
      </c>
      <c r="IP4" s="286">
        <v>0</v>
      </c>
      <c r="IQ4" s="286">
        <v>8</v>
      </c>
      <c r="IR4" s="286">
        <v>0</v>
      </c>
      <c r="IS4" s="286">
        <v>0</v>
      </c>
      <c r="IT4" s="286">
        <v>1</v>
      </c>
      <c r="IU4" s="286">
        <v>19</v>
      </c>
      <c r="IV4" s="286">
        <v>11</v>
      </c>
      <c r="IW4" s="286">
        <v>0</v>
      </c>
      <c r="IX4" s="286">
        <v>3</v>
      </c>
      <c r="IY4" s="283">
        <v>360</v>
      </c>
      <c r="IZ4" s="322">
        <f>SUM(HV4:IY4)</f>
        <v>890.9</v>
      </c>
      <c r="JA4" s="288">
        <v>1</v>
      </c>
    </row>
    <row r="5" spans="1:261" x14ac:dyDescent="0.25">
      <c r="A5" s="70">
        <v>2</v>
      </c>
      <c r="B5" s="71">
        <v>2</v>
      </c>
      <c r="C5" s="273">
        <f t="shared" ref="C5:C68" si="97">A5</f>
        <v>2</v>
      </c>
      <c r="D5" s="169" t="s">
        <v>55</v>
      </c>
      <c r="E5" s="170" t="s">
        <v>56</v>
      </c>
      <c r="F5" s="170" t="s">
        <v>258</v>
      </c>
      <c r="G5" s="170" t="s">
        <v>303</v>
      </c>
      <c r="H5" s="324"/>
      <c r="I5" s="324" t="str">
        <f>VLOOKUP(B5,Лист3!B3:J69,9,0)</f>
        <v>Сборная АТФ</v>
      </c>
      <c r="J5" s="171" t="s">
        <v>57</v>
      </c>
      <c r="K5" s="72">
        <v>0.35555555555555557</v>
      </c>
      <c r="L5" s="73">
        <v>0.35555555555555557</v>
      </c>
      <c r="M5" s="86"/>
      <c r="N5" s="74">
        <f t="shared" si="0"/>
        <v>0</v>
      </c>
      <c r="O5" s="75">
        <f t="shared" si="1"/>
        <v>0</v>
      </c>
      <c r="P5" s="76">
        <v>78.099999999999994</v>
      </c>
      <c r="Q5" s="77"/>
      <c r="R5" s="78">
        <f t="shared" si="2"/>
        <v>234.29999999999998</v>
      </c>
      <c r="S5" s="193">
        <f t="shared" ref="S5:S68" si="98">_xlfn.RANK.EQ(R5,$R$4:$R$71,1)</f>
        <v>21</v>
      </c>
      <c r="T5" s="79">
        <v>0.38418981481481485</v>
      </c>
      <c r="U5" s="80">
        <v>0.38517361111111109</v>
      </c>
      <c r="V5" s="81">
        <f t="shared" si="3"/>
        <v>9.8379629629624654E-4</v>
      </c>
      <c r="W5" s="77"/>
      <c r="X5" s="78">
        <f t="shared" si="4"/>
        <v>255</v>
      </c>
      <c r="Y5" s="193">
        <f t="shared" ref="Y5:Y68" si="99">_xlfn.RANK.EQ(X5,$X$4:$X$71,1)</f>
        <v>23</v>
      </c>
      <c r="Z5" s="82">
        <v>0.45862268518518517</v>
      </c>
      <c r="AA5" s="83"/>
      <c r="AB5" s="84">
        <f t="shared" si="5"/>
        <v>0</v>
      </c>
      <c r="AC5" s="82">
        <v>0.45935185185185184</v>
      </c>
      <c r="AD5" s="85">
        <f t="shared" si="6"/>
        <v>7.2916666666666963E-4</v>
      </c>
      <c r="AE5" s="85">
        <f t="shared" si="7"/>
        <v>3.4722222222219302E-5</v>
      </c>
      <c r="AF5" s="86"/>
      <c r="AG5" s="87">
        <f>((IF(AC5="нет",600,IF(AE5=0,0,HOUR(AE5)*3600+MINUTE(AE5)*60+SECOND(AE5))))+AF5)</f>
        <v>3</v>
      </c>
      <c r="AH5" s="186">
        <f>IF(AD5&gt;$AI$2,AI5,-AI5)</f>
        <v>-3</v>
      </c>
      <c r="AI5" s="88">
        <f t="shared" si="9"/>
        <v>3</v>
      </c>
      <c r="AJ5" s="199">
        <f t="shared" si="10"/>
        <v>18</v>
      </c>
      <c r="AK5" s="82">
        <v>0.46052083333333332</v>
      </c>
      <c r="AL5" s="85">
        <f t="shared" si="11"/>
        <v>1.1689814814814792E-3</v>
      </c>
      <c r="AM5" s="85">
        <f t="shared" si="12"/>
        <v>1.388888888888913E-4</v>
      </c>
      <c r="AN5" s="89"/>
      <c r="AO5" s="90">
        <f t="shared" si="13"/>
        <v>12</v>
      </c>
      <c r="AP5" s="186">
        <f t="shared" ref="AP5:AP68" si="100">IF(AL5&gt;$AQ$2,AQ5,-AQ5)</f>
        <v>-12</v>
      </c>
      <c r="AQ5" s="88">
        <f t="shared" si="14"/>
        <v>12</v>
      </c>
      <c r="AR5" s="199">
        <f t="shared" si="15"/>
        <v>34</v>
      </c>
      <c r="AS5" s="82">
        <v>0.4685185185185185</v>
      </c>
      <c r="AT5" s="83"/>
      <c r="AU5" s="88">
        <f t="shared" si="16"/>
        <v>0</v>
      </c>
      <c r="AV5" s="82">
        <v>0.4692708333333333</v>
      </c>
      <c r="AW5" s="85">
        <f t="shared" si="17"/>
        <v>7.5231481481480289E-4</v>
      </c>
      <c r="AX5" s="85">
        <f t="shared" si="18"/>
        <v>1.1574074074086039E-5</v>
      </c>
      <c r="AY5" s="89"/>
      <c r="AZ5" s="90">
        <f t="shared" si="19"/>
        <v>1</v>
      </c>
      <c r="BA5" s="186">
        <f t="shared" ref="BA5:BA68" si="101">IF(AW5&gt;$BB$2,BB5,-BB5)</f>
        <v>-1</v>
      </c>
      <c r="BB5" s="88">
        <f t="shared" si="20"/>
        <v>1</v>
      </c>
      <c r="BC5" s="199">
        <f t="shared" si="21"/>
        <v>11</v>
      </c>
      <c r="BD5" s="82">
        <v>0.47064814814814815</v>
      </c>
      <c r="BE5" s="85">
        <f t="shared" si="22"/>
        <v>1.3773148148148451E-3</v>
      </c>
      <c r="BF5" s="85">
        <f t="shared" si="23"/>
        <v>6.9444444444474599E-5</v>
      </c>
      <c r="BG5" s="89"/>
      <c r="BH5" s="90">
        <f t="shared" si="24"/>
        <v>6</v>
      </c>
      <c r="BI5" s="186">
        <f t="shared" ref="BI5:BI68" si="102">IF(BE5&gt;$BJ$2,BJ5,-BJ5)</f>
        <v>6</v>
      </c>
      <c r="BJ5" s="88">
        <f t="shared" si="25"/>
        <v>6</v>
      </c>
      <c r="BK5" s="199">
        <f t="shared" si="26"/>
        <v>29</v>
      </c>
      <c r="BL5" s="91">
        <v>0.4993055555555555</v>
      </c>
      <c r="BM5" s="83"/>
      <c r="BN5" s="88">
        <f t="shared" si="27"/>
        <v>0</v>
      </c>
      <c r="BO5" s="82">
        <v>0.50372685185185184</v>
      </c>
      <c r="BP5" s="85">
        <f t="shared" si="28"/>
        <v>4.4212962962963398E-3</v>
      </c>
      <c r="BQ5" s="85">
        <f t="shared" si="29"/>
        <v>5.7870370370327086E-5</v>
      </c>
      <c r="BR5" s="89"/>
      <c r="BS5" s="90">
        <f t="shared" si="30"/>
        <v>5</v>
      </c>
      <c r="BT5" s="186">
        <f t="shared" ref="BT5:BT68" si="103">IF(BP5&gt;$BU$2,BS5,-BS5)</f>
        <v>-5</v>
      </c>
      <c r="BU5" s="88">
        <f t="shared" si="31"/>
        <v>5</v>
      </c>
      <c r="BV5" s="199">
        <f t="shared" si="32"/>
        <v>22</v>
      </c>
      <c r="BW5" s="82">
        <v>0.50570601851851849</v>
      </c>
      <c r="BX5" s="85">
        <f t="shared" si="33"/>
        <v>1.979166666666643E-3</v>
      </c>
      <c r="BY5" s="85">
        <f t="shared" si="34"/>
        <v>1.1574074074076433E-4</v>
      </c>
      <c r="BZ5" s="89"/>
      <c r="CA5" s="90">
        <f t="shared" si="35"/>
        <v>10</v>
      </c>
      <c r="CB5" s="186">
        <f t="shared" ref="CB5:CB68" si="104">IF(BX5&gt;$CC$2,CA5,-CA5)</f>
        <v>-10</v>
      </c>
      <c r="CC5" s="88">
        <v>0</v>
      </c>
      <c r="CD5" s="199">
        <f t="shared" ref="CD5:CD68" si="105">_xlfn.RANK.EQ(CA5,CA$4:CA$71,1)</f>
        <v>22</v>
      </c>
      <c r="CE5" s="72">
        <v>0.52222222222222225</v>
      </c>
      <c r="CF5" s="86"/>
      <c r="CG5" s="86">
        <f t="shared" si="36"/>
        <v>0</v>
      </c>
      <c r="CH5" s="92">
        <f t="shared" si="37"/>
        <v>0</v>
      </c>
      <c r="CI5" s="243">
        <f t="shared" si="38"/>
        <v>1</v>
      </c>
      <c r="CJ5" s="82">
        <v>0.52986111111111112</v>
      </c>
      <c r="CK5" s="83"/>
      <c r="CL5" s="88">
        <f t="shared" si="39"/>
        <v>0</v>
      </c>
      <c r="CM5" s="82">
        <v>0.53243055555555563</v>
      </c>
      <c r="CN5" s="85">
        <f t="shared" si="40"/>
        <v>2.569444444444513E-3</v>
      </c>
      <c r="CO5" s="85">
        <f t="shared" si="41"/>
        <v>2.3148148148216963E-5</v>
      </c>
      <c r="CP5" s="89"/>
      <c r="CQ5" s="90">
        <f t="shared" si="42"/>
        <v>2</v>
      </c>
      <c r="CR5" s="186">
        <f t="shared" si="43"/>
        <v>2</v>
      </c>
      <c r="CS5" s="88">
        <f t="shared" si="44"/>
        <v>2</v>
      </c>
      <c r="CT5" s="199">
        <f t="shared" si="45"/>
        <v>17</v>
      </c>
      <c r="CU5" s="72">
        <v>0.59166666666666667</v>
      </c>
      <c r="CV5" s="86"/>
      <c r="CW5" s="86">
        <f t="shared" si="46"/>
        <v>0</v>
      </c>
      <c r="CX5" s="92">
        <f t="shared" si="47"/>
        <v>0</v>
      </c>
      <c r="CY5" s="243">
        <f t="shared" si="48"/>
        <v>1</v>
      </c>
      <c r="CZ5" s="82">
        <v>0.6020833333333333</v>
      </c>
      <c r="DA5" s="83"/>
      <c r="DB5" s="88">
        <f t="shared" si="49"/>
        <v>0</v>
      </c>
      <c r="DC5" s="82">
        <v>0.6042939814814815</v>
      </c>
      <c r="DD5" s="85">
        <f t="shared" si="50"/>
        <v>2.2106481481481977E-3</v>
      </c>
      <c r="DE5" s="85">
        <f t="shared" si="51"/>
        <v>1.1574074074123444E-5</v>
      </c>
      <c r="DF5" s="89"/>
      <c r="DG5" s="90">
        <f t="shared" si="52"/>
        <v>1</v>
      </c>
      <c r="DH5" s="186">
        <f t="shared" ref="DH5:DH68" si="106">IF(DD5&gt;$DI$2,DG5,-DG5)</f>
        <v>1</v>
      </c>
      <c r="DI5" s="88">
        <f t="shared" si="53"/>
        <v>1</v>
      </c>
      <c r="DJ5" s="199">
        <f t="shared" si="54"/>
        <v>10</v>
      </c>
      <c r="DK5" s="72" t="s">
        <v>254</v>
      </c>
      <c r="DL5" s="86"/>
      <c r="DM5" s="86" t="e">
        <f>IF(DK5=0,0,IF(DK5="нет",600,IF(DK5="сход",0,IF(DK5&lt;#REF!+DN$2,MINUTE(ABS(DK5-(#REF!+DN$2)))*60,IF(DK5&gt;#REF!+DN$2,MINUTE(ABS(DK5-(#REF!+DN$2)))*60,0)))))</f>
        <v>#REF!</v>
      </c>
      <c r="DN5" s="93">
        <f t="shared" si="55"/>
        <v>0</v>
      </c>
      <c r="DO5" s="72" t="s">
        <v>254</v>
      </c>
      <c r="DP5" s="86"/>
      <c r="DQ5" s="86" t="e">
        <f>IF(DO5=0,0,IF(DO5="нет",600,IF(DO5="сход",0,IF(DO5&lt;#REF!+DR$2,MINUTE(ABS(DO5-(#REF!+DR$2)))*60,IF(DO5&gt;#REF!+DR$2,MINUTE(ABS(DO5-(#REF!+DR$2)))*60,0)))))</f>
        <v>#REF!</v>
      </c>
      <c r="DR5" s="94">
        <f t="shared" si="56"/>
        <v>0</v>
      </c>
      <c r="DS5" s="82">
        <v>0.63472222222222219</v>
      </c>
      <c r="DT5" s="83"/>
      <c r="DU5" s="63">
        <f t="shared" si="57"/>
        <v>0</v>
      </c>
      <c r="DV5" s="82">
        <v>0.63552083333333331</v>
      </c>
      <c r="DW5" s="85">
        <f t="shared" si="58"/>
        <v>7.9861111111112493E-4</v>
      </c>
      <c r="DX5" s="85">
        <f t="shared" si="59"/>
        <v>2.4305555555556937E-4</v>
      </c>
      <c r="DY5" s="89"/>
      <c r="DZ5" s="90">
        <f t="shared" si="60"/>
        <v>21</v>
      </c>
      <c r="EA5" s="186">
        <f t="shared" ref="EA5:EA68" si="107">IF(DW5&gt;$EB$2,DZ5,-DZ5)</f>
        <v>21</v>
      </c>
      <c r="EB5" s="63">
        <f t="shared" si="61"/>
        <v>21</v>
      </c>
      <c r="EC5" s="199">
        <f t="shared" si="62"/>
        <v>54</v>
      </c>
      <c r="ED5" s="82">
        <v>0.64086805555555559</v>
      </c>
      <c r="EE5" s="85">
        <f t="shared" si="63"/>
        <v>5.3472222222222809E-3</v>
      </c>
      <c r="EF5" s="85">
        <f t="shared" si="64"/>
        <v>6.3657407407401514E-4</v>
      </c>
      <c r="EG5" s="89"/>
      <c r="EH5" s="65">
        <f t="shared" si="65"/>
        <v>55</v>
      </c>
      <c r="EI5" s="186">
        <f t="shared" ref="EI5:EI68" si="108">IF(EE5&gt;$EJ$2,EH5,-EH5)</f>
        <v>-55</v>
      </c>
      <c r="EJ5" s="88">
        <f t="shared" si="66"/>
        <v>55</v>
      </c>
      <c r="EK5" s="199">
        <f t="shared" si="67"/>
        <v>38</v>
      </c>
      <c r="EL5" s="82">
        <v>0.65694444444444444</v>
      </c>
      <c r="EM5" s="83"/>
      <c r="EN5" s="88">
        <f t="shared" si="68"/>
        <v>0</v>
      </c>
      <c r="EO5" s="82">
        <v>0.65949074074074077</v>
      </c>
      <c r="EP5" s="85">
        <f t="shared" si="69"/>
        <v>2.5462962962963243E-3</v>
      </c>
      <c r="EQ5" s="85">
        <f t="shared" si="70"/>
        <v>1.7361111111108317E-4</v>
      </c>
      <c r="ER5" s="89"/>
      <c r="ES5" s="90">
        <f t="shared" si="71"/>
        <v>15</v>
      </c>
      <c r="ET5" s="186">
        <f t="shared" ref="ET5:ET68" si="109">IF(EP5&gt;$EJ$2,ES5,-ES5)</f>
        <v>-15</v>
      </c>
      <c r="EU5" s="88">
        <f t="shared" si="72"/>
        <v>15</v>
      </c>
      <c r="EV5" s="199">
        <f t="shared" si="73"/>
        <v>47</v>
      </c>
      <c r="EW5" s="82">
        <v>0.65982638888888889</v>
      </c>
      <c r="EX5" s="85">
        <f t="shared" si="74"/>
        <v>3.356481481481266E-4</v>
      </c>
      <c r="EY5" s="85">
        <f t="shared" si="75"/>
        <v>1.8518518518516363E-4</v>
      </c>
      <c r="EZ5" s="89"/>
      <c r="FA5" s="90">
        <f t="shared" si="76"/>
        <v>16</v>
      </c>
      <c r="FB5" s="186">
        <f t="shared" ref="FB5:FB6" si="110">IF(EX5&gt;$FC$2,FA5,-FA5)</f>
        <v>16</v>
      </c>
      <c r="FC5" s="88">
        <f t="shared" si="77"/>
        <v>16</v>
      </c>
      <c r="FD5" s="199">
        <f t="shared" si="78"/>
        <v>10</v>
      </c>
      <c r="FE5" s="82">
        <v>0.66208333333333336</v>
      </c>
      <c r="FF5" s="85">
        <f t="shared" si="79"/>
        <v>2.2569444444444642E-3</v>
      </c>
      <c r="FG5" s="85">
        <f t="shared" si="80"/>
        <v>5.787037037038997E-5</v>
      </c>
      <c r="FH5" s="89"/>
      <c r="FI5" s="90">
        <f t="shared" si="81"/>
        <v>5</v>
      </c>
      <c r="FJ5" s="186">
        <f t="shared" ref="FJ5:FJ68" si="111">IF(FF5&gt;$FK$2,FI5,-FI5)</f>
        <v>5</v>
      </c>
      <c r="FK5" s="88">
        <f t="shared" si="82"/>
        <v>5</v>
      </c>
      <c r="FL5" s="199">
        <f t="shared" si="83"/>
        <v>9</v>
      </c>
      <c r="FM5" s="82">
        <v>0.68680555555555556</v>
      </c>
      <c r="FN5" s="83"/>
      <c r="FO5" s="84">
        <f t="shared" si="84"/>
        <v>0</v>
      </c>
      <c r="FP5" s="82">
        <v>0.68921296296296297</v>
      </c>
      <c r="FQ5" s="85">
        <f t="shared" si="85"/>
        <v>2.4074074074074137E-3</v>
      </c>
      <c r="FR5" s="85">
        <f t="shared" si="86"/>
        <v>2.3148148148141937E-5</v>
      </c>
      <c r="FS5" s="89"/>
      <c r="FT5" s="90">
        <f t="shared" si="87"/>
        <v>2</v>
      </c>
      <c r="FU5" s="186">
        <f t="shared" si="88"/>
        <v>-2</v>
      </c>
      <c r="FV5" s="88">
        <f t="shared" si="89"/>
        <v>2</v>
      </c>
      <c r="FW5" s="199">
        <f t="shared" si="90"/>
        <v>18</v>
      </c>
      <c r="FX5" s="72">
        <v>0.69097222222222221</v>
      </c>
      <c r="FY5" s="86">
        <v>-420</v>
      </c>
      <c r="FZ5" s="86">
        <f t="shared" si="91"/>
        <v>420</v>
      </c>
      <c r="GA5" s="95">
        <f t="shared" si="92"/>
        <v>0</v>
      </c>
      <c r="GB5" s="333">
        <f t="shared" si="93"/>
        <v>1</v>
      </c>
      <c r="GC5" s="96">
        <f t="shared" si="94"/>
        <v>2</v>
      </c>
      <c r="GD5" s="116"/>
      <c r="GE5" s="116">
        <f t="shared" ref="GE5:GE68" si="112">R5</f>
        <v>234.29999999999998</v>
      </c>
      <c r="GF5" s="343">
        <f t="shared" ref="GF5:GF68" si="113">X5</f>
        <v>255</v>
      </c>
      <c r="GG5" s="116">
        <f t="shared" ref="GG5:GG68" si="114">AI5</f>
        <v>3</v>
      </c>
      <c r="GH5" s="116">
        <f t="shared" ref="GH5:GH68" si="115">AQ5</f>
        <v>12</v>
      </c>
      <c r="GI5" s="337">
        <f t="shared" ref="GI5:GI68" si="116">GG5+GH5</f>
        <v>15</v>
      </c>
      <c r="GJ5" s="337">
        <f t="shared" ref="GJ5:GJ68" si="117">BB5</f>
        <v>1</v>
      </c>
      <c r="GK5" s="337">
        <f t="shared" ref="GK5:GK68" si="118">BJ5</f>
        <v>6</v>
      </c>
      <c r="GL5" s="337">
        <f t="shared" ref="GL5:GL68" si="119">GJ5+GK5</f>
        <v>7</v>
      </c>
      <c r="GM5" s="337">
        <f t="shared" ref="GM5:GM68" si="120">BU5</f>
        <v>5</v>
      </c>
      <c r="GN5" s="337">
        <f t="shared" ref="GN5:GN68" si="121">CC5</f>
        <v>0</v>
      </c>
      <c r="GO5" s="337">
        <f t="shared" ref="GO5:GO68" si="122">GM5+GN5</f>
        <v>5</v>
      </c>
      <c r="GP5" s="336">
        <f t="shared" ref="GP5:GP68" si="123">CS5+CL5</f>
        <v>2</v>
      </c>
      <c r="GQ5" s="343">
        <f t="shared" ref="GQ5:GQ68" si="124">DI5</f>
        <v>1</v>
      </c>
      <c r="GR5" s="337">
        <f t="shared" ref="GR5:GR68" si="125">EB5+DU5</f>
        <v>21</v>
      </c>
      <c r="GS5" s="337">
        <f t="shared" ref="GS5:GS68" si="126">EJ5</f>
        <v>55</v>
      </c>
      <c r="GT5" s="337">
        <f t="shared" ref="GT5:GT68" si="127">SUM(GR5:GS5)</f>
        <v>76</v>
      </c>
      <c r="GU5" s="337">
        <f t="shared" ref="GU5:GU68" si="128">EU5</f>
        <v>15</v>
      </c>
      <c r="GV5" s="337">
        <f t="shared" ref="GV5:GV68" si="129">FC5</f>
        <v>16</v>
      </c>
      <c r="GW5" s="337">
        <f t="shared" ref="GW5:GW68" si="130">FK5</f>
        <v>5</v>
      </c>
      <c r="GX5" s="337">
        <f t="shared" ref="GX5:GX68" si="131">SUM(GU5:GW5)</f>
        <v>36</v>
      </c>
      <c r="GY5" s="346">
        <f t="shared" ref="GY5:GY68" si="132">FV5</f>
        <v>2</v>
      </c>
      <c r="GZ5" s="116">
        <f t="shared" ref="GZ5:GZ68" si="133">HJ5+HK5</f>
        <v>73.799999999999983</v>
      </c>
      <c r="HA5" s="346">
        <f t="shared" si="95"/>
        <v>19</v>
      </c>
      <c r="HB5" s="116">
        <f t="shared" ref="HB5:HB68" si="134">GI5+GL5+GO5+GT5+GX5</f>
        <v>139</v>
      </c>
      <c r="HC5" s="116">
        <f t="shared" ref="HC5:HC68" si="135">GP5+GQ5+GY5</f>
        <v>5</v>
      </c>
      <c r="HD5" s="346">
        <f>HB5+HC5</f>
        <v>144</v>
      </c>
      <c r="HE5" s="346">
        <f t="shared" si="96"/>
        <v>16</v>
      </c>
      <c r="HF5" s="13">
        <f t="shared" ref="HF5:HF68" si="136">AU5+DR5</f>
        <v>0</v>
      </c>
      <c r="HG5" s="13">
        <f t="shared" ref="HG5:HG68" si="137">DN5</f>
        <v>0</v>
      </c>
      <c r="HH5" s="346">
        <f t="shared" ref="HH5:HH68" si="138">CH5+CX5+GA5</f>
        <v>0</v>
      </c>
      <c r="HI5" s="325">
        <f t="shared" ref="HI5:HI68" si="139">SUM(GE5:GF5,GI5,GL5,GO5:GQ5,GT5,GX5,GY5,HF5:HH5)</f>
        <v>633.29999999999995</v>
      </c>
      <c r="HJ5" s="336">
        <f t="shared" ref="HJ5:HJ68" si="140">GE5-$HJ$3</f>
        <v>43.799999999999983</v>
      </c>
      <c r="HK5" s="343">
        <f t="shared" ref="HK5:HK68" si="141">GF5-$HK$3</f>
        <v>30</v>
      </c>
      <c r="HL5" s="13">
        <f t="shared" ref="HL5:HL68" si="142">SUM(HJ5:HK5,GI5,GL5,GO5:GQ5,GT5,GX5,GY5,HF5:HH5)</f>
        <v>217.79999999999998</v>
      </c>
      <c r="HM5" s="77">
        <f t="shared" ref="HM5:HM68" si="143">_xlfn.RANK.EQ(HL5,HL$4:HL$71,1)</f>
        <v>12</v>
      </c>
      <c r="HN5" s="328"/>
      <c r="HO5" s="330"/>
      <c r="HP5" s="116">
        <f>VLOOKUP(HR5,$B$4:$C$70,2,0)</f>
        <v>2</v>
      </c>
      <c r="HQ5" s="281">
        <v>12</v>
      </c>
      <c r="HR5" s="282">
        <v>2</v>
      </c>
      <c r="HS5" s="311" t="s">
        <v>55</v>
      </c>
      <c r="HT5" s="312" t="s">
        <v>56</v>
      </c>
      <c r="HU5" s="311" t="s">
        <v>57</v>
      </c>
      <c r="HV5" s="283">
        <v>0</v>
      </c>
      <c r="HW5" s="314">
        <v>234.3</v>
      </c>
      <c r="HX5" s="285">
        <v>255</v>
      </c>
      <c r="HY5" s="286">
        <v>0</v>
      </c>
      <c r="HZ5" s="286">
        <v>3</v>
      </c>
      <c r="IA5" s="286">
        <v>12</v>
      </c>
      <c r="IB5" s="286">
        <v>0</v>
      </c>
      <c r="IC5" s="286">
        <v>1</v>
      </c>
      <c r="ID5" s="286">
        <v>6</v>
      </c>
      <c r="IE5" s="286">
        <v>0</v>
      </c>
      <c r="IF5" s="286">
        <v>5</v>
      </c>
      <c r="IG5" s="286">
        <v>0</v>
      </c>
      <c r="IH5" s="283">
        <v>0</v>
      </c>
      <c r="II5" s="286">
        <v>0</v>
      </c>
      <c r="IJ5" s="286">
        <v>2</v>
      </c>
      <c r="IK5" s="283">
        <v>0</v>
      </c>
      <c r="IL5" s="286">
        <v>0</v>
      </c>
      <c r="IM5" s="286">
        <v>1</v>
      </c>
      <c r="IN5" s="287">
        <v>0</v>
      </c>
      <c r="IO5" s="287">
        <v>0</v>
      </c>
      <c r="IP5" s="286">
        <v>0</v>
      </c>
      <c r="IQ5" s="286">
        <v>21</v>
      </c>
      <c r="IR5" s="286">
        <v>55</v>
      </c>
      <c r="IS5" s="286">
        <v>0</v>
      </c>
      <c r="IT5" s="286">
        <v>15</v>
      </c>
      <c r="IU5" s="286">
        <v>16</v>
      </c>
      <c r="IV5" s="286">
        <v>5</v>
      </c>
      <c r="IW5" s="286">
        <v>0</v>
      </c>
      <c r="IX5" s="286">
        <v>2</v>
      </c>
      <c r="IY5" s="283">
        <v>0</v>
      </c>
      <c r="IZ5" s="322">
        <f t="shared" ref="IZ5:IZ68" si="144">SUM(HV5:IY5)</f>
        <v>633.29999999999995</v>
      </c>
      <c r="JA5" s="288">
        <v>2</v>
      </c>
    </row>
    <row r="6" spans="1:261" x14ac:dyDescent="0.25">
      <c r="A6" s="70">
        <v>3</v>
      </c>
      <c r="B6" s="71">
        <v>36</v>
      </c>
      <c r="C6" s="273">
        <f t="shared" si="97"/>
        <v>3</v>
      </c>
      <c r="D6" s="172" t="s">
        <v>58</v>
      </c>
      <c r="E6" s="170" t="s">
        <v>59</v>
      </c>
      <c r="F6" s="170" t="s">
        <v>258</v>
      </c>
      <c r="G6" s="170" t="s">
        <v>301</v>
      </c>
      <c r="H6" s="324" t="s">
        <v>363</v>
      </c>
      <c r="I6" s="324"/>
      <c r="J6" s="171" t="s">
        <v>60</v>
      </c>
      <c r="K6" s="72">
        <v>0.35625000000000001</v>
      </c>
      <c r="L6" s="73">
        <v>0.35625000000000001</v>
      </c>
      <c r="M6" s="86"/>
      <c r="N6" s="74">
        <f t="shared" si="0"/>
        <v>0</v>
      </c>
      <c r="O6" s="75">
        <f t="shared" si="1"/>
        <v>0</v>
      </c>
      <c r="P6" s="76">
        <v>83.9</v>
      </c>
      <c r="Q6" s="77"/>
      <c r="R6" s="78">
        <f t="shared" si="2"/>
        <v>251.70000000000002</v>
      </c>
      <c r="S6" s="193">
        <f t="shared" si="98"/>
        <v>42</v>
      </c>
      <c r="T6" s="79">
        <v>0.38510416666666664</v>
      </c>
      <c r="U6" s="80">
        <v>0.38609953703703703</v>
      </c>
      <c r="V6" s="81">
        <f t="shared" si="3"/>
        <v>9.9537037037039644E-4</v>
      </c>
      <c r="W6" s="77"/>
      <c r="X6" s="78">
        <f t="shared" si="4"/>
        <v>258</v>
      </c>
      <c r="Y6" s="193">
        <f t="shared" si="99"/>
        <v>28</v>
      </c>
      <c r="Z6" s="82">
        <v>0.45966435185185189</v>
      </c>
      <c r="AA6" s="83"/>
      <c r="AB6" s="84">
        <f t="shared" si="5"/>
        <v>0</v>
      </c>
      <c r="AC6" s="82">
        <v>0.46045138888888887</v>
      </c>
      <c r="AD6" s="85">
        <f t="shared" si="6"/>
        <v>7.8703703703697503E-4</v>
      </c>
      <c r="AE6" s="85">
        <f t="shared" si="7"/>
        <v>2.31481481480861E-5</v>
      </c>
      <c r="AF6" s="86"/>
      <c r="AG6" s="87">
        <f t="shared" si="8"/>
        <v>2</v>
      </c>
      <c r="AH6" s="186">
        <f>IF(AD6&gt;$AI$2,AI6,-AI6)</f>
        <v>2</v>
      </c>
      <c r="AI6" s="88">
        <f t="shared" si="9"/>
        <v>2</v>
      </c>
      <c r="AJ6" s="199">
        <f t="shared" si="10"/>
        <v>14</v>
      </c>
      <c r="AK6" s="82">
        <v>0.46155092592592589</v>
      </c>
      <c r="AL6" s="85">
        <f t="shared" si="11"/>
        <v>1.0995370370370239E-3</v>
      </c>
      <c r="AM6" s="85">
        <f t="shared" si="12"/>
        <v>2.083333333333466E-4</v>
      </c>
      <c r="AN6" s="89"/>
      <c r="AO6" s="90">
        <f t="shared" si="13"/>
        <v>18</v>
      </c>
      <c r="AP6" s="186">
        <f t="shared" si="100"/>
        <v>-18</v>
      </c>
      <c r="AQ6" s="88">
        <f t="shared" si="14"/>
        <v>18</v>
      </c>
      <c r="AR6" s="199">
        <f t="shared" si="15"/>
        <v>45</v>
      </c>
      <c r="AS6" s="82">
        <v>0.4730671296296296</v>
      </c>
      <c r="AT6" s="83"/>
      <c r="AU6" s="88">
        <f t="shared" si="16"/>
        <v>0</v>
      </c>
      <c r="AV6" s="82">
        <v>0.47377314814814814</v>
      </c>
      <c r="AW6" s="85">
        <f t="shared" si="17"/>
        <v>7.0601851851853636E-4</v>
      </c>
      <c r="AX6" s="85">
        <f t="shared" si="18"/>
        <v>5.7870370370352565E-5</v>
      </c>
      <c r="AY6" s="89"/>
      <c r="AZ6" s="90">
        <f t="shared" si="19"/>
        <v>5</v>
      </c>
      <c r="BA6" s="186">
        <f t="shared" si="101"/>
        <v>-5</v>
      </c>
      <c r="BB6" s="88">
        <f t="shared" si="20"/>
        <v>5</v>
      </c>
      <c r="BC6" s="199">
        <f t="shared" si="21"/>
        <v>41</v>
      </c>
      <c r="BD6" s="82">
        <v>0.47471064814814817</v>
      </c>
      <c r="BE6" s="85">
        <f t="shared" si="22"/>
        <v>9.3750000000003553E-4</v>
      </c>
      <c r="BF6" s="85">
        <f t="shared" si="23"/>
        <v>3.7037037037033495E-4</v>
      </c>
      <c r="BG6" s="89"/>
      <c r="BH6" s="90">
        <f t="shared" si="24"/>
        <v>32</v>
      </c>
      <c r="BI6" s="186">
        <f t="shared" si="102"/>
        <v>-32</v>
      </c>
      <c r="BJ6" s="88">
        <f t="shared" si="25"/>
        <v>32</v>
      </c>
      <c r="BK6" s="199">
        <f t="shared" si="26"/>
        <v>66</v>
      </c>
      <c r="BL6" s="91">
        <v>0.50069444444444444</v>
      </c>
      <c r="BM6" s="83"/>
      <c r="BN6" s="88">
        <f t="shared" si="27"/>
        <v>0</v>
      </c>
      <c r="BO6" s="82">
        <v>0.50519675925925933</v>
      </c>
      <c r="BP6" s="85">
        <f t="shared" si="28"/>
        <v>4.5023148148148895E-3</v>
      </c>
      <c r="BQ6" s="85">
        <f t="shared" si="29"/>
        <v>2.3148148148222601E-5</v>
      </c>
      <c r="BR6" s="89"/>
      <c r="BS6" s="90">
        <f t="shared" si="30"/>
        <v>2</v>
      </c>
      <c r="BT6" s="186">
        <f t="shared" si="103"/>
        <v>2</v>
      </c>
      <c r="BU6" s="88">
        <f t="shared" si="31"/>
        <v>2</v>
      </c>
      <c r="BV6" s="199">
        <f t="shared" si="32"/>
        <v>8</v>
      </c>
      <c r="BW6" s="82">
        <v>0.50737268518518519</v>
      </c>
      <c r="BX6" s="85">
        <f t="shared" si="33"/>
        <v>2.175925925925859E-3</v>
      </c>
      <c r="BY6" s="85">
        <f t="shared" si="34"/>
        <v>8.1018518518451675E-5</v>
      </c>
      <c r="BZ6" s="89"/>
      <c r="CA6" s="90">
        <f t="shared" si="35"/>
        <v>7</v>
      </c>
      <c r="CB6" s="186">
        <f t="shared" si="104"/>
        <v>7</v>
      </c>
      <c r="CC6" s="88">
        <v>0</v>
      </c>
      <c r="CD6" s="199">
        <f t="shared" si="105"/>
        <v>15</v>
      </c>
      <c r="CE6" s="72">
        <v>0.5229166666666667</v>
      </c>
      <c r="CF6" s="86"/>
      <c r="CG6" s="86">
        <f t="shared" si="36"/>
        <v>0</v>
      </c>
      <c r="CH6" s="92">
        <f t="shared" si="37"/>
        <v>0</v>
      </c>
      <c r="CI6" s="243">
        <f t="shared" si="38"/>
        <v>1</v>
      </c>
      <c r="CJ6" s="82">
        <v>0.53055555555555556</v>
      </c>
      <c r="CK6" s="83"/>
      <c r="CL6" s="88">
        <f t="shared" si="39"/>
        <v>0</v>
      </c>
      <c r="CM6" s="82">
        <v>0.53311342592592592</v>
      </c>
      <c r="CN6" s="85">
        <f t="shared" si="40"/>
        <v>2.5578703703703631E-3</v>
      </c>
      <c r="CO6" s="85">
        <f t="shared" si="41"/>
        <v>1.1574074074067065E-5</v>
      </c>
      <c r="CP6" s="89"/>
      <c r="CQ6" s="90">
        <f t="shared" si="42"/>
        <v>1</v>
      </c>
      <c r="CR6" s="186">
        <f t="shared" si="43"/>
        <v>1</v>
      </c>
      <c r="CS6" s="88">
        <f t="shared" si="44"/>
        <v>1</v>
      </c>
      <c r="CT6" s="199">
        <f t="shared" si="45"/>
        <v>6</v>
      </c>
      <c r="CU6" s="72">
        <v>0.59236111111111112</v>
      </c>
      <c r="CV6" s="86"/>
      <c r="CW6" s="86">
        <f t="shared" si="46"/>
        <v>0</v>
      </c>
      <c r="CX6" s="92">
        <f t="shared" si="47"/>
        <v>0</v>
      </c>
      <c r="CY6" s="243">
        <f t="shared" si="48"/>
        <v>1</v>
      </c>
      <c r="CZ6" s="82">
        <v>0.60277777777777775</v>
      </c>
      <c r="DA6" s="83"/>
      <c r="DB6" s="88">
        <f t="shared" si="49"/>
        <v>0</v>
      </c>
      <c r="DC6" s="82">
        <v>0.60497685185185179</v>
      </c>
      <c r="DD6" s="85">
        <f t="shared" si="50"/>
        <v>2.1990740740740478E-3</v>
      </c>
      <c r="DE6" s="85">
        <f t="shared" si="51"/>
        <v>2.6454533008646308E-17</v>
      </c>
      <c r="DF6" s="89"/>
      <c r="DG6" s="90">
        <f t="shared" si="52"/>
        <v>0</v>
      </c>
      <c r="DH6" s="186">
        <f t="shared" si="106"/>
        <v>0</v>
      </c>
      <c r="DI6" s="88">
        <f t="shared" si="53"/>
        <v>0</v>
      </c>
      <c r="DJ6" s="199">
        <f t="shared" si="54"/>
        <v>1</v>
      </c>
      <c r="DK6" s="72" t="s">
        <v>254</v>
      </c>
      <c r="DL6" s="86"/>
      <c r="DM6" s="86" t="e">
        <f>IF(DK6=0,0,IF(DK6="нет",600,IF(DK6="сход",0,IF(DK6&lt;#REF!+DN$2,MINUTE(ABS(DK6-(#REF!+DN$2)))*60,IF(DK6&gt;#REF!+DN$2,MINUTE(ABS(DK6-(#REF!+DN$2)))*60,0)))))</f>
        <v>#REF!</v>
      </c>
      <c r="DN6" s="93">
        <f t="shared" si="55"/>
        <v>0</v>
      </c>
      <c r="DO6" s="72" t="s">
        <v>254</v>
      </c>
      <c r="DP6" s="86"/>
      <c r="DQ6" s="86" t="e">
        <f>IF(DO6=0,0,IF(DO6="нет",600,IF(DO6="сход",0,IF(DO6&lt;#REF!+DR$2,MINUTE(ABS(DO6-(#REF!+DR$2)))*60,IF(DO6&gt;#REF!+DR$2,MINUTE(ABS(DO6-(#REF!+DR$2)))*60,0)))))</f>
        <v>#REF!</v>
      </c>
      <c r="DR6" s="94">
        <f t="shared" si="56"/>
        <v>0</v>
      </c>
      <c r="DS6" s="82">
        <v>0.63541666666666663</v>
      </c>
      <c r="DT6" s="83"/>
      <c r="DU6" s="63">
        <f t="shared" si="57"/>
        <v>0</v>
      </c>
      <c r="DV6" s="82">
        <v>0.63600694444444439</v>
      </c>
      <c r="DW6" s="85">
        <f t="shared" si="58"/>
        <v>5.9027777777775903E-4</v>
      </c>
      <c r="DX6" s="85">
        <f t="shared" si="59"/>
        <v>3.4722222222203472E-5</v>
      </c>
      <c r="DY6" s="89"/>
      <c r="DZ6" s="90">
        <f t="shared" si="60"/>
        <v>3</v>
      </c>
      <c r="EA6" s="186">
        <f t="shared" si="107"/>
        <v>3</v>
      </c>
      <c r="EB6" s="63">
        <f t="shared" si="61"/>
        <v>3</v>
      </c>
      <c r="EC6" s="199">
        <f t="shared" si="62"/>
        <v>12</v>
      </c>
      <c r="ED6" s="82">
        <v>0.64192129629629624</v>
      </c>
      <c r="EE6" s="85">
        <f t="shared" si="63"/>
        <v>5.9143518518518512E-3</v>
      </c>
      <c r="EF6" s="85">
        <f t="shared" si="64"/>
        <v>6.9444444444444892E-5</v>
      </c>
      <c r="EG6" s="89"/>
      <c r="EH6" s="65">
        <f t="shared" si="65"/>
        <v>6</v>
      </c>
      <c r="EI6" s="186">
        <f t="shared" si="108"/>
        <v>-6</v>
      </c>
      <c r="EJ6" s="88">
        <f t="shared" si="66"/>
        <v>6</v>
      </c>
      <c r="EK6" s="199">
        <f t="shared" si="67"/>
        <v>18</v>
      </c>
      <c r="EL6" s="82">
        <v>0.65833333333333333</v>
      </c>
      <c r="EM6" s="83"/>
      <c r="EN6" s="88">
        <f t="shared" si="68"/>
        <v>0</v>
      </c>
      <c r="EO6" s="82">
        <v>0.66096064814814814</v>
      </c>
      <c r="EP6" s="85">
        <f t="shared" si="69"/>
        <v>2.6273148148148184E-3</v>
      </c>
      <c r="EQ6" s="85">
        <f t="shared" si="70"/>
        <v>9.2592592592588997E-5</v>
      </c>
      <c r="ER6" s="89"/>
      <c r="ES6" s="90">
        <f t="shared" si="71"/>
        <v>8</v>
      </c>
      <c r="ET6" s="186">
        <f t="shared" si="109"/>
        <v>-8</v>
      </c>
      <c r="EU6" s="88">
        <f t="shared" si="72"/>
        <v>8</v>
      </c>
      <c r="EV6" s="199">
        <f t="shared" si="73"/>
        <v>30</v>
      </c>
      <c r="EW6" s="82">
        <v>0.66358796296296296</v>
      </c>
      <c r="EX6" s="85">
        <f t="shared" si="74"/>
        <v>2.6273148148148184E-3</v>
      </c>
      <c r="EY6" s="85">
        <f t="shared" si="75"/>
        <v>2.4768518518518555E-3</v>
      </c>
      <c r="EZ6" s="89"/>
      <c r="FA6" s="90">
        <f t="shared" si="76"/>
        <v>214</v>
      </c>
      <c r="FB6" s="186">
        <f t="shared" si="110"/>
        <v>214</v>
      </c>
      <c r="FC6" s="88">
        <f t="shared" si="77"/>
        <v>214</v>
      </c>
      <c r="FD6" s="199">
        <f t="shared" si="78"/>
        <v>40</v>
      </c>
      <c r="FE6" s="82">
        <v>0.66733796296296299</v>
      </c>
      <c r="FF6" s="85">
        <f t="shared" si="79"/>
        <v>3.7500000000000311E-3</v>
      </c>
      <c r="FG6" s="85">
        <f t="shared" si="80"/>
        <v>1.5509259259259569E-3</v>
      </c>
      <c r="FH6" s="89"/>
      <c r="FI6" s="90">
        <f t="shared" si="81"/>
        <v>134</v>
      </c>
      <c r="FJ6" s="186">
        <f t="shared" si="111"/>
        <v>134</v>
      </c>
      <c r="FK6" s="88">
        <f t="shared" si="82"/>
        <v>134</v>
      </c>
      <c r="FL6" s="199">
        <f t="shared" si="83"/>
        <v>44</v>
      </c>
      <c r="FM6" s="82">
        <v>0.69027777777777777</v>
      </c>
      <c r="FN6" s="83"/>
      <c r="FO6" s="84">
        <f t="shared" si="84"/>
        <v>0</v>
      </c>
      <c r="FP6" s="82">
        <v>0.69282407407407398</v>
      </c>
      <c r="FQ6" s="85">
        <f t="shared" si="85"/>
        <v>2.5462962962962132E-3</v>
      </c>
      <c r="FR6" s="85">
        <f t="shared" si="86"/>
        <v>1.1574074074065764E-4</v>
      </c>
      <c r="FS6" s="89"/>
      <c r="FT6" s="90">
        <f t="shared" si="87"/>
        <v>10</v>
      </c>
      <c r="FU6" s="186">
        <f t="shared" si="88"/>
        <v>10</v>
      </c>
      <c r="FV6" s="88">
        <f t="shared" si="89"/>
        <v>10</v>
      </c>
      <c r="FW6" s="199">
        <f t="shared" si="90"/>
        <v>36</v>
      </c>
      <c r="FX6" s="72">
        <v>0.69374999999999998</v>
      </c>
      <c r="FY6" s="86">
        <v>-240</v>
      </c>
      <c r="FZ6" s="86">
        <f t="shared" si="91"/>
        <v>240</v>
      </c>
      <c r="GA6" s="95">
        <f t="shared" si="92"/>
        <v>0</v>
      </c>
      <c r="GB6" s="333">
        <f t="shared" si="93"/>
        <v>1</v>
      </c>
      <c r="GC6" s="96">
        <f t="shared" si="94"/>
        <v>36</v>
      </c>
      <c r="GE6" s="116">
        <f t="shared" si="112"/>
        <v>251.70000000000002</v>
      </c>
      <c r="GF6" s="343">
        <f t="shared" si="113"/>
        <v>258</v>
      </c>
      <c r="GG6" s="116">
        <f t="shared" si="114"/>
        <v>2</v>
      </c>
      <c r="GH6" s="116">
        <f t="shared" si="115"/>
        <v>18</v>
      </c>
      <c r="GI6" s="337">
        <f t="shared" si="116"/>
        <v>20</v>
      </c>
      <c r="GJ6" s="337">
        <f t="shared" si="117"/>
        <v>5</v>
      </c>
      <c r="GK6" s="337">
        <f t="shared" si="118"/>
        <v>32</v>
      </c>
      <c r="GL6" s="337">
        <f t="shared" si="119"/>
        <v>37</v>
      </c>
      <c r="GM6" s="337">
        <f t="shared" si="120"/>
        <v>2</v>
      </c>
      <c r="GN6" s="337">
        <f t="shared" si="121"/>
        <v>0</v>
      </c>
      <c r="GO6" s="337">
        <f t="shared" si="122"/>
        <v>2</v>
      </c>
      <c r="GP6" s="336">
        <f t="shared" si="123"/>
        <v>1</v>
      </c>
      <c r="GQ6" s="343">
        <f t="shared" si="124"/>
        <v>0</v>
      </c>
      <c r="GR6" s="337">
        <f t="shared" si="125"/>
        <v>3</v>
      </c>
      <c r="GS6" s="337">
        <f t="shared" si="126"/>
        <v>6</v>
      </c>
      <c r="GT6" s="337">
        <f t="shared" si="127"/>
        <v>9</v>
      </c>
      <c r="GU6" s="337">
        <f t="shared" si="128"/>
        <v>8</v>
      </c>
      <c r="GV6" s="337">
        <f t="shared" si="129"/>
        <v>214</v>
      </c>
      <c r="GW6" s="337">
        <f t="shared" si="130"/>
        <v>134</v>
      </c>
      <c r="GX6" s="337">
        <f t="shared" si="131"/>
        <v>356</v>
      </c>
      <c r="GY6" s="346">
        <f t="shared" si="132"/>
        <v>10</v>
      </c>
      <c r="GZ6" s="116">
        <f t="shared" si="133"/>
        <v>94.200000000000017</v>
      </c>
      <c r="HA6" s="346">
        <f t="shared" si="95"/>
        <v>31</v>
      </c>
      <c r="HB6" s="116">
        <f t="shared" si="134"/>
        <v>424</v>
      </c>
      <c r="HC6" s="116">
        <f t="shared" si="135"/>
        <v>11</v>
      </c>
      <c r="HD6" s="346">
        <f t="shared" ref="HD6:HD69" si="145">HB6+HC6</f>
        <v>435</v>
      </c>
      <c r="HE6" s="346">
        <f t="shared" si="96"/>
        <v>33</v>
      </c>
      <c r="HF6" s="13">
        <f t="shared" si="136"/>
        <v>0</v>
      </c>
      <c r="HG6" s="13">
        <f t="shared" si="137"/>
        <v>0</v>
      </c>
      <c r="HH6" s="346">
        <f t="shared" si="138"/>
        <v>0</v>
      </c>
      <c r="HI6" s="325">
        <f t="shared" si="139"/>
        <v>944.7</v>
      </c>
      <c r="HJ6" s="336">
        <f t="shared" si="140"/>
        <v>61.200000000000017</v>
      </c>
      <c r="HK6" s="343">
        <f t="shared" si="141"/>
        <v>33</v>
      </c>
      <c r="HL6" s="13">
        <f t="shared" si="142"/>
        <v>529.20000000000005</v>
      </c>
      <c r="HM6" s="77">
        <f t="shared" si="143"/>
        <v>32</v>
      </c>
      <c r="HN6" s="328"/>
      <c r="HO6" s="330"/>
      <c r="HP6" s="116">
        <f>VLOOKUP(HR6,$B$4:$C$70,2,0)</f>
        <v>3</v>
      </c>
      <c r="HQ6" s="281">
        <v>32</v>
      </c>
      <c r="HR6" s="282">
        <v>36</v>
      </c>
      <c r="HS6" s="311" t="s">
        <v>58</v>
      </c>
      <c r="HT6" s="312" t="s">
        <v>59</v>
      </c>
      <c r="HU6" s="311" t="s">
        <v>60</v>
      </c>
      <c r="HV6" s="283">
        <v>0</v>
      </c>
      <c r="HW6" s="314">
        <v>251.7</v>
      </c>
      <c r="HX6" s="285">
        <v>258</v>
      </c>
      <c r="HY6" s="286">
        <v>0</v>
      </c>
      <c r="HZ6" s="286">
        <v>2</v>
      </c>
      <c r="IA6" s="286">
        <v>18</v>
      </c>
      <c r="IB6" s="286">
        <v>0</v>
      </c>
      <c r="IC6" s="286">
        <v>5</v>
      </c>
      <c r="ID6" s="286">
        <v>32</v>
      </c>
      <c r="IE6" s="286">
        <v>0</v>
      </c>
      <c r="IF6" s="286">
        <v>2</v>
      </c>
      <c r="IG6" s="286">
        <v>0</v>
      </c>
      <c r="IH6" s="283">
        <v>0</v>
      </c>
      <c r="II6" s="286">
        <v>0</v>
      </c>
      <c r="IJ6" s="286">
        <v>1</v>
      </c>
      <c r="IK6" s="283">
        <v>0</v>
      </c>
      <c r="IL6" s="286">
        <v>0</v>
      </c>
      <c r="IM6" s="286">
        <v>0</v>
      </c>
      <c r="IN6" s="287">
        <v>0</v>
      </c>
      <c r="IO6" s="287">
        <v>0</v>
      </c>
      <c r="IP6" s="286">
        <v>0</v>
      </c>
      <c r="IQ6" s="286">
        <v>3</v>
      </c>
      <c r="IR6" s="286">
        <v>6</v>
      </c>
      <c r="IS6" s="286">
        <v>0</v>
      </c>
      <c r="IT6" s="286">
        <v>8</v>
      </c>
      <c r="IU6" s="286">
        <v>214</v>
      </c>
      <c r="IV6" s="286">
        <v>134</v>
      </c>
      <c r="IW6" s="286">
        <v>0</v>
      </c>
      <c r="IX6" s="286">
        <v>10</v>
      </c>
      <c r="IY6" s="283">
        <v>0</v>
      </c>
      <c r="IZ6" s="322">
        <f t="shared" si="144"/>
        <v>944.7</v>
      </c>
      <c r="JA6" s="288">
        <v>36</v>
      </c>
    </row>
    <row r="7" spans="1:261" ht="15" customHeight="1" x14ac:dyDescent="0.25">
      <c r="A7" s="47">
        <v>4</v>
      </c>
      <c r="B7" s="48">
        <v>4</v>
      </c>
      <c r="C7" s="274">
        <f t="shared" si="97"/>
        <v>4</v>
      </c>
      <c r="D7" s="173" t="s">
        <v>61</v>
      </c>
      <c r="E7" s="174" t="s">
        <v>62</v>
      </c>
      <c r="F7" s="170" t="s">
        <v>258</v>
      </c>
      <c r="G7" s="170" t="s">
        <v>301</v>
      </c>
      <c r="H7" s="324"/>
      <c r="I7" s="324"/>
      <c r="J7" s="175" t="s">
        <v>63</v>
      </c>
      <c r="K7" s="49">
        <v>0.35694444444444401</v>
      </c>
      <c r="L7" s="50">
        <v>0.35694444444444445</v>
      </c>
      <c r="M7" s="61"/>
      <c r="N7" s="51">
        <f t="shared" si="0"/>
        <v>0</v>
      </c>
      <c r="O7" s="52">
        <f t="shared" si="1"/>
        <v>0</v>
      </c>
      <c r="P7" s="53">
        <v>73.099999999999994</v>
      </c>
      <c r="Q7" s="54"/>
      <c r="R7" s="55">
        <f t="shared" si="2"/>
        <v>219.29999999999998</v>
      </c>
      <c r="S7" s="194">
        <f t="shared" si="98"/>
        <v>7</v>
      </c>
      <c r="T7" s="56">
        <v>0.38599537037037041</v>
      </c>
      <c r="U7" s="57">
        <v>0.38692129629629629</v>
      </c>
      <c r="V7" s="58">
        <f t="shared" si="3"/>
        <v>9.2592592592588563E-4</v>
      </c>
      <c r="W7" s="54"/>
      <c r="X7" s="55">
        <f t="shared" si="4"/>
        <v>240</v>
      </c>
      <c r="Y7" s="194">
        <f t="shared" si="99"/>
        <v>5</v>
      </c>
      <c r="Z7" s="42">
        <v>0.45922453703703708</v>
      </c>
      <c r="AA7" s="36"/>
      <c r="AB7" s="59">
        <f t="shared" si="5"/>
        <v>0</v>
      </c>
      <c r="AC7" s="42">
        <v>0.45987268518518515</v>
      </c>
      <c r="AD7" s="60">
        <f t="shared" si="6"/>
        <v>6.4814814814806443E-4</v>
      </c>
      <c r="AE7" s="60">
        <f t="shared" si="7"/>
        <v>1.157407407408245E-4</v>
      </c>
      <c r="AF7" s="61"/>
      <c r="AG7" s="62">
        <f t="shared" si="8"/>
        <v>10</v>
      </c>
      <c r="AH7" s="186">
        <f>IF(AD7&gt;$AI$2,AI7,-AI7)</f>
        <v>-10</v>
      </c>
      <c r="AI7" s="63">
        <f t="shared" si="9"/>
        <v>10</v>
      </c>
      <c r="AJ7" s="200">
        <f t="shared" si="10"/>
        <v>39</v>
      </c>
      <c r="AK7" s="42">
        <v>0.46106481481481482</v>
      </c>
      <c r="AL7" s="60">
        <f t="shared" si="11"/>
        <v>1.192129629629668E-3</v>
      </c>
      <c r="AM7" s="60">
        <f t="shared" si="12"/>
        <v>1.1574074074070253E-4</v>
      </c>
      <c r="AN7" s="64"/>
      <c r="AO7" s="65">
        <f t="shared" si="13"/>
        <v>10</v>
      </c>
      <c r="AP7" s="186">
        <f t="shared" si="100"/>
        <v>-10</v>
      </c>
      <c r="AQ7" s="63">
        <f t="shared" si="14"/>
        <v>10</v>
      </c>
      <c r="AR7" s="200">
        <f t="shared" si="15"/>
        <v>30</v>
      </c>
      <c r="AS7" s="42">
        <v>0.46768518518518515</v>
      </c>
      <c r="AT7" s="36"/>
      <c r="AU7" s="63">
        <f t="shared" si="16"/>
        <v>0</v>
      </c>
      <c r="AV7" s="42">
        <v>0.46842592592592597</v>
      </c>
      <c r="AW7" s="60">
        <f t="shared" si="17"/>
        <v>7.4074074074081953E-4</v>
      </c>
      <c r="AX7" s="60">
        <f t="shared" si="18"/>
        <v>2.3148148148069403E-5</v>
      </c>
      <c r="AY7" s="64"/>
      <c r="AZ7" s="65">
        <f t="shared" si="19"/>
        <v>2</v>
      </c>
      <c r="BA7" s="186">
        <f t="shared" si="101"/>
        <v>-2</v>
      </c>
      <c r="BB7" s="63">
        <f t="shared" si="20"/>
        <v>2</v>
      </c>
      <c r="BC7" s="200">
        <f t="shared" si="21"/>
        <v>27</v>
      </c>
      <c r="BD7" s="42">
        <v>0.46954861111111112</v>
      </c>
      <c r="BE7" s="60">
        <f t="shared" si="22"/>
        <v>1.1226851851851571E-3</v>
      </c>
      <c r="BF7" s="60">
        <f t="shared" si="23"/>
        <v>1.8518518518521334E-4</v>
      </c>
      <c r="BG7" s="64"/>
      <c r="BH7" s="65">
        <f t="shared" si="24"/>
        <v>16</v>
      </c>
      <c r="BI7" s="186">
        <f t="shared" si="102"/>
        <v>-16</v>
      </c>
      <c r="BJ7" s="63">
        <f t="shared" si="25"/>
        <v>16</v>
      </c>
      <c r="BK7" s="200">
        <f t="shared" si="26"/>
        <v>55</v>
      </c>
      <c r="BL7" s="35">
        <v>0.4916666666666667</v>
      </c>
      <c r="BM7" s="36"/>
      <c r="BN7" s="63">
        <f t="shared" si="27"/>
        <v>0</v>
      </c>
      <c r="BO7" s="42">
        <v>0.49629629629629629</v>
      </c>
      <c r="BP7" s="60">
        <f t="shared" si="28"/>
        <v>4.6296296296295947E-3</v>
      </c>
      <c r="BQ7" s="60">
        <f t="shared" si="29"/>
        <v>1.5046296296292779E-4</v>
      </c>
      <c r="BR7" s="64"/>
      <c r="BS7" s="65">
        <f t="shared" si="30"/>
        <v>13</v>
      </c>
      <c r="BT7" s="186">
        <f t="shared" si="103"/>
        <v>13</v>
      </c>
      <c r="BU7" s="63">
        <f t="shared" si="31"/>
        <v>13</v>
      </c>
      <c r="BV7" s="200">
        <f t="shared" si="32"/>
        <v>44</v>
      </c>
      <c r="BW7" s="42">
        <v>0.49836805555555558</v>
      </c>
      <c r="BX7" s="60">
        <f t="shared" si="33"/>
        <v>2.0717592592592871E-3</v>
      </c>
      <c r="BY7" s="60">
        <f t="shared" si="34"/>
        <v>2.3148148148120253E-5</v>
      </c>
      <c r="BZ7" s="64"/>
      <c r="CA7" s="65">
        <f t="shared" si="35"/>
        <v>2</v>
      </c>
      <c r="CB7" s="186">
        <f t="shared" si="104"/>
        <v>-2</v>
      </c>
      <c r="CC7" s="88">
        <v>0</v>
      </c>
      <c r="CD7" s="200">
        <f t="shared" si="105"/>
        <v>6</v>
      </c>
      <c r="CE7" s="49">
        <v>0.52361111111111114</v>
      </c>
      <c r="CF7" s="61"/>
      <c r="CG7" s="61">
        <f t="shared" si="36"/>
        <v>0</v>
      </c>
      <c r="CH7" s="66">
        <f t="shared" si="37"/>
        <v>0</v>
      </c>
      <c r="CI7" s="244">
        <f t="shared" si="38"/>
        <v>1</v>
      </c>
      <c r="CJ7" s="42">
        <v>0.53125</v>
      </c>
      <c r="CK7" s="36"/>
      <c r="CL7" s="63">
        <f t="shared" si="39"/>
        <v>0</v>
      </c>
      <c r="CM7" s="42">
        <v>0.53335648148148151</v>
      </c>
      <c r="CN7" s="60">
        <f t="shared" si="40"/>
        <v>2.1064814814815147E-3</v>
      </c>
      <c r="CO7" s="60">
        <f t="shared" si="41"/>
        <v>4.3981481481478136E-4</v>
      </c>
      <c r="CP7" s="64"/>
      <c r="CQ7" s="65">
        <f t="shared" si="42"/>
        <v>38</v>
      </c>
      <c r="CR7" s="186">
        <f t="shared" si="43"/>
        <v>-38</v>
      </c>
      <c r="CS7" s="63">
        <f t="shared" si="44"/>
        <v>38</v>
      </c>
      <c r="CT7" s="200">
        <f t="shared" si="45"/>
        <v>63</v>
      </c>
      <c r="CU7" s="49">
        <v>0.59305555555555556</v>
      </c>
      <c r="CV7" s="61"/>
      <c r="CW7" s="61">
        <f t="shared" si="46"/>
        <v>0</v>
      </c>
      <c r="CX7" s="66">
        <f t="shared" si="47"/>
        <v>0</v>
      </c>
      <c r="CY7" s="244">
        <f t="shared" si="48"/>
        <v>1</v>
      </c>
      <c r="CZ7" s="42">
        <v>0.60416666666666663</v>
      </c>
      <c r="DA7" s="36"/>
      <c r="DB7" s="63">
        <f t="shared" si="49"/>
        <v>0</v>
      </c>
      <c r="DC7" s="42">
        <v>0.60638888888888887</v>
      </c>
      <c r="DD7" s="60">
        <f t="shared" si="50"/>
        <v>2.2222222222222365E-3</v>
      </c>
      <c r="DE7" s="60">
        <f t="shared" si="51"/>
        <v>2.314814814816232E-5</v>
      </c>
      <c r="DF7" s="64"/>
      <c r="DG7" s="65">
        <f t="shared" si="52"/>
        <v>2</v>
      </c>
      <c r="DH7" s="186">
        <f t="shared" si="106"/>
        <v>2</v>
      </c>
      <c r="DI7" s="63">
        <f t="shared" si="53"/>
        <v>2</v>
      </c>
      <c r="DJ7" s="200">
        <f t="shared" si="54"/>
        <v>24</v>
      </c>
      <c r="DK7" s="49" t="s">
        <v>254</v>
      </c>
      <c r="DL7" s="61"/>
      <c r="DM7" s="61" t="e">
        <f>IF(DK7=0,0,IF(DK7="нет",600,IF(DK7="сход",0,IF(DK7&lt;#REF!+DN$2,MINUTE(ABS(DK7-(#REF!+DN$2)))*60,IF(DK7&gt;#REF!+DN$2,MINUTE(ABS(DK7-(#REF!+DN$2)))*60,0)))))</f>
        <v>#REF!</v>
      </c>
      <c r="DN7" s="93">
        <f t="shared" si="55"/>
        <v>0</v>
      </c>
      <c r="DO7" s="49" t="s">
        <v>254</v>
      </c>
      <c r="DP7" s="61"/>
      <c r="DQ7" s="61" t="e">
        <f>IF(DO7=0,0,IF(DO7="нет",600,IF(DO7="сход",0,IF(DO7&lt;#REF!+DR$2,MINUTE(ABS(DO7-(#REF!+DR$2)))*60,IF(DO7&gt;#REF!+DR$2,MINUTE(ABS(DO7-(#REF!+DR$2)))*60,0)))))</f>
        <v>#REF!</v>
      </c>
      <c r="DR7" s="94">
        <f t="shared" si="56"/>
        <v>0</v>
      </c>
      <c r="DS7" s="42">
        <v>0.63611111111111118</v>
      </c>
      <c r="DT7" s="36"/>
      <c r="DU7" s="63">
        <f t="shared" si="57"/>
        <v>0</v>
      </c>
      <c r="DV7" s="42">
        <v>0.63665509259259256</v>
      </c>
      <c r="DW7" s="60">
        <f t="shared" si="58"/>
        <v>5.4398148148138148E-4</v>
      </c>
      <c r="DX7" s="60">
        <f t="shared" si="59"/>
        <v>1.1574074074174076E-5</v>
      </c>
      <c r="DY7" s="64"/>
      <c r="DZ7" s="65">
        <f t="shared" si="60"/>
        <v>1</v>
      </c>
      <c r="EA7" s="186">
        <f t="shared" si="107"/>
        <v>-1</v>
      </c>
      <c r="EB7" s="63">
        <f t="shared" si="61"/>
        <v>1</v>
      </c>
      <c r="EC7" s="200">
        <f t="shared" si="62"/>
        <v>4</v>
      </c>
      <c r="ED7" s="42">
        <v>0.6424305555555555</v>
      </c>
      <c r="EE7" s="60">
        <f t="shared" si="63"/>
        <v>5.7754629629629406E-3</v>
      </c>
      <c r="EF7" s="60">
        <f t="shared" si="64"/>
        <v>2.0833333333335549E-4</v>
      </c>
      <c r="EG7" s="64"/>
      <c r="EH7" s="65">
        <f t="shared" si="65"/>
        <v>18</v>
      </c>
      <c r="EI7" s="186">
        <f t="shared" si="108"/>
        <v>-18</v>
      </c>
      <c r="EJ7" s="63">
        <f t="shared" si="66"/>
        <v>18</v>
      </c>
      <c r="EK7" s="200">
        <f t="shared" si="67"/>
        <v>26</v>
      </c>
      <c r="EL7" s="42">
        <v>0.66180555555555554</v>
      </c>
      <c r="EM7" s="36"/>
      <c r="EN7" s="63">
        <f t="shared" si="68"/>
        <v>0</v>
      </c>
      <c r="EO7" s="42">
        <v>0.66451388888888896</v>
      </c>
      <c r="EP7" s="60">
        <f t="shared" si="69"/>
        <v>2.7083333333334236E-3</v>
      </c>
      <c r="EQ7" s="60">
        <f t="shared" si="70"/>
        <v>1.1574074073983798E-5</v>
      </c>
      <c r="ER7" s="64"/>
      <c r="ES7" s="65">
        <f t="shared" si="71"/>
        <v>1</v>
      </c>
      <c r="ET7" s="186">
        <f t="shared" si="109"/>
        <v>-1</v>
      </c>
      <c r="EU7" s="63">
        <f t="shared" si="72"/>
        <v>1</v>
      </c>
      <c r="EV7" s="200">
        <f t="shared" si="73"/>
        <v>2</v>
      </c>
      <c r="EW7" s="42" t="s">
        <v>253</v>
      </c>
      <c r="EX7" s="85"/>
      <c r="EY7" s="85"/>
      <c r="EZ7" s="64"/>
      <c r="FA7" s="90">
        <f t="shared" si="76"/>
        <v>1800</v>
      </c>
      <c r="FB7" s="186">
        <f>FA7</f>
        <v>1800</v>
      </c>
      <c r="FC7" s="88">
        <f t="shared" si="77"/>
        <v>1800</v>
      </c>
      <c r="FD7" s="200">
        <f t="shared" si="78"/>
        <v>54</v>
      </c>
      <c r="FE7" s="42">
        <v>0.66810185185185178</v>
      </c>
      <c r="FF7" s="60" t="e">
        <f>IF(FE7=0,0,(FE7-EW7))</f>
        <v>#VALUE!</v>
      </c>
      <c r="FG7" s="60" t="e">
        <f t="shared" si="80"/>
        <v>#VALUE!</v>
      </c>
      <c r="FH7" s="64"/>
      <c r="FI7" s="65" t="e">
        <f t="shared" si="81"/>
        <v>#VALUE!</v>
      </c>
      <c r="FJ7" s="186"/>
      <c r="FK7" s="88"/>
      <c r="FL7" s="200">
        <v>69</v>
      </c>
      <c r="FM7" s="42">
        <v>0.69097222222222221</v>
      </c>
      <c r="FN7" s="36"/>
      <c r="FO7" s="84">
        <f t="shared" si="84"/>
        <v>0</v>
      </c>
      <c r="FP7" s="42">
        <v>0.69335648148148143</v>
      </c>
      <c r="FQ7" s="60">
        <f t="shared" si="85"/>
        <v>2.3842592592592249E-3</v>
      </c>
      <c r="FR7" s="60">
        <f t="shared" si="86"/>
        <v>4.6296296296330711E-5</v>
      </c>
      <c r="FS7" s="64"/>
      <c r="FT7" s="65">
        <f t="shared" si="87"/>
        <v>4</v>
      </c>
      <c r="FU7" s="186">
        <f t="shared" si="88"/>
        <v>-4</v>
      </c>
      <c r="FV7" s="88">
        <f t="shared" si="89"/>
        <v>4</v>
      </c>
      <c r="FW7" s="200">
        <v>69</v>
      </c>
      <c r="FX7" s="49">
        <v>0.6958333333333333</v>
      </c>
      <c r="FY7" s="61">
        <v>-120</v>
      </c>
      <c r="FZ7" s="61">
        <f t="shared" si="91"/>
        <v>120</v>
      </c>
      <c r="GA7" s="67">
        <f t="shared" si="92"/>
        <v>0</v>
      </c>
      <c r="GB7" s="334">
        <v>69</v>
      </c>
      <c r="GC7" s="68">
        <f t="shared" si="94"/>
        <v>4</v>
      </c>
      <c r="GE7" s="116">
        <f t="shared" si="112"/>
        <v>219.29999999999998</v>
      </c>
      <c r="GF7" s="343">
        <f t="shared" si="113"/>
        <v>240</v>
      </c>
      <c r="GG7" s="116">
        <f t="shared" si="114"/>
        <v>10</v>
      </c>
      <c r="GH7" s="116">
        <f t="shared" si="115"/>
        <v>10</v>
      </c>
      <c r="GI7" s="337">
        <f t="shared" si="116"/>
        <v>20</v>
      </c>
      <c r="GJ7" s="337">
        <f t="shared" si="117"/>
        <v>2</v>
      </c>
      <c r="GK7" s="337">
        <f t="shared" si="118"/>
        <v>16</v>
      </c>
      <c r="GL7" s="337">
        <f t="shared" si="119"/>
        <v>18</v>
      </c>
      <c r="GM7" s="337">
        <f t="shared" si="120"/>
        <v>13</v>
      </c>
      <c r="GN7" s="337">
        <f t="shared" si="121"/>
        <v>0</v>
      </c>
      <c r="GO7" s="337">
        <f t="shared" si="122"/>
        <v>13</v>
      </c>
      <c r="GP7" s="336">
        <f t="shared" si="123"/>
        <v>38</v>
      </c>
      <c r="GQ7" s="343">
        <f t="shared" si="124"/>
        <v>2</v>
      </c>
      <c r="GR7" s="337">
        <f t="shared" si="125"/>
        <v>1</v>
      </c>
      <c r="GS7" s="337">
        <f t="shared" si="126"/>
        <v>18</v>
      </c>
      <c r="GT7" s="337">
        <f t="shared" si="127"/>
        <v>19</v>
      </c>
      <c r="GU7" s="337">
        <f t="shared" si="128"/>
        <v>1</v>
      </c>
      <c r="GV7" s="337">
        <f t="shared" si="129"/>
        <v>1800</v>
      </c>
      <c r="GW7" s="337">
        <f t="shared" si="130"/>
        <v>0</v>
      </c>
      <c r="GX7" s="337">
        <f t="shared" si="131"/>
        <v>1801</v>
      </c>
      <c r="GY7" s="346">
        <f t="shared" si="132"/>
        <v>4</v>
      </c>
      <c r="GZ7" s="116">
        <f t="shared" si="133"/>
        <v>43.799999999999983</v>
      </c>
      <c r="HA7" s="346">
        <v>69</v>
      </c>
      <c r="HB7" s="116">
        <f t="shared" si="134"/>
        <v>1871</v>
      </c>
      <c r="HC7" s="116">
        <f t="shared" si="135"/>
        <v>44</v>
      </c>
      <c r="HD7" s="346">
        <f t="shared" si="145"/>
        <v>1915</v>
      </c>
      <c r="HE7" s="346">
        <v>69</v>
      </c>
      <c r="HF7" s="13">
        <f t="shared" si="136"/>
        <v>0</v>
      </c>
      <c r="HG7" s="13">
        <f t="shared" si="137"/>
        <v>0</v>
      </c>
      <c r="HH7" s="346">
        <f t="shared" si="138"/>
        <v>0</v>
      </c>
      <c r="HI7" s="325">
        <f t="shared" si="139"/>
        <v>2374.3000000000002</v>
      </c>
      <c r="HJ7" s="336">
        <f t="shared" si="140"/>
        <v>28.799999999999983</v>
      </c>
      <c r="HK7" s="343">
        <f t="shared" si="141"/>
        <v>15</v>
      </c>
      <c r="HL7" s="13">
        <f t="shared" si="142"/>
        <v>1958.8</v>
      </c>
      <c r="HM7" s="77">
        <f t="shared" si="143"/>
        <v>50</v>
      </c>
      <c r="HN7" s="328"/>
      <c r="HO7" s="330"/>
      <c r="HP7" s="116">
        <f>VLOOKUP(HR7,$B$4:$C$70,2,0)</f>
        <v>4</v>
      </c>
      <c r="HQ7" s="281">
        <v>50</v>
      </c>
      <c r="HR7" s="282">
        <v>4</v>
      </c>
      <c r="HS7" s="311" t="s">
        <v>61</v>
      </c>
      <c r="HT7" s="312" t="s">
        <v>62</v>
      </c>
      <c r="HU7" s="311" t="s">
        <v>63</v>
      </c>
      <c r="HV7" s="283">
        <v>0</v>
      </c>
      <c r="HW7" s="314">
        <v>219.3</v>
      </c>
      <c r="HX7" s="285">
        <v>240</v>
      </c>
      <c r="HY7" s="286">
        <v>0</v>
      </c>
      <c r="HZ7" s="286">
        <v>10</v>
      </c>
      <c r="IA7" s="286">
        <v>10</v>
      </c>
      <c r="IB7" s="286">
        <v>0</v>
      </c>
      <c r="IC7" s="286">
        <v>2</v>
      </c>
      <c r="ID7" s="286">
        <v>16</v>
      </c>
      <c r="IE7" s="286">
        <v>0</v>
      </c>
      <c r="IF7" s="286">
        <v>13</v>
      </c>
      <c r="IG7" s="286">
        <v>0</v>
      </c>
      <c r="IH7" s="283">
        <v>0</v>
      </c>
      <c r="II7" s="286">
        <v>0</v>
      </c>
      <c r="IJ7" s="286">
        <v>38</v>
      </c>
      <c r="IK7" s="283">
        <v>0</v>
      </c>
      <c r="IL7" s="286">
        <v>0</v>
      </c>
      <c r="IM7" s="286">
        <v>2</v>
      </c>
      <c r="IN7" s="287">
        <v>0</v>
      </c>
      <c r="IO7" s="287">
        <v>0</v>
      </c>
      <c r="IP7" s="286">
        <v>0</v>
      </c>
      <c r="IQ7" s="286">
        <v>1</v>
      </c>
      <c r="IR7" s="286">
        <v>18</v>
      </c>
      <c r="IS7" s="286">
        <v>0</v>
      </c>
      <c r="IT7" s="286">
        <v>1</v>
      </c>
      <c r="IU7" s="286">
        <v>1800</v>
      </c>
      <c r="IV7" s="286">
        <v>0</v>
      </c>
      <c r="IW7" s="286">
        <v>0</v>
      </c>
      <c r="IX7" s="286">
        <v>4</v>
      </c>
      <c r="IY7" s="283">
        <v>0</v>
      </c>
      <c r="IZ7" s="322">
        <f t="shared" si="144"/>
        <v>2374.3000000000002</v>
      </c>
      <c r="JA7" s="288">
        <v>4</v>
      </c>
    </row>
    <row r="8" spans="1:261" x14ac:dyDescent="0.25">
      <c r="A8" s="70">
        <v>5</v>
      </c>
      <c r="B8" s="71">
        <v>5</v>
      </c>
      <c r="C8" s="273">
        <f t="shared" si="97"/>
        <v>5</v>
      </c>
      <c r="D8" s="169" t="s">
        <v>64</v>
      </c>
      <c r="E8" s="170" t="s">
        <v>65</v>
      </c>
      <c r="F8" s="170" t="s">
        <v>258</v>
      </c>
      <c r="G8" s="170" t="s">
        <v>300</v>
      </c>
      <c r="H8" s="324" t="s">
        <v>363</v>
      </c>
      <c r="I8" s="324" t="str">
        <f>VLOOKUP(B8,Лист3!B6:J72,9,0)</f>
        <v>Новогорск-ралли</v>
      </c>
      <c r="J8" s="171" t="s">
        <v>66</v>
      </c>
      <c r="K8" s="72">
        <v>0.35763888888888901</v>
      </c>
      <c r="L8" s="73">
        <v>0.3576388888888889</v>
      </c>
      <c r="M8" s="86"/>
      <c r="N8" s="74">
        <f t="shared" si="0"/>
        <v>0</v>
      </c>
      <c r="O8" s="75">
        <f t="shared" si="1"/>
        <v>0</v>
      </c>
      <c r="P8" s="76">
        <v>92.5</v>
      </c>
      <c r="Q8" s="77"/>
      <c r="R8" s="78">
        <f t="shared" si="2"/>
        <v>277.5</v>
      </c>
      <c r="S8" s="193">
        <f t="shared" si="98"/>
        <v>62</v>
      </c>
      <c r="T8" s="79">
        <v>0.38679398148148153</v>
      </c>
      <c r="U8" s="80">
        <v>0.38776620370370374</v>
      </c>
      <c r="V8" s="81">
        <f t="shared" si="3"/>
        <v>9.7222222222220767E-4</v>
      </c>
      <c r="W8" s="77">
        <v>5</v>
      </c>
      <c r="X8" s="78">
        <f t="shared" si="4"/>
        <v>257</v>
      </c>
      <c r="Y8" s="193">
        <f t="shared" si="99"/>
        <v>27</v>
      </c>
      <c r="Z8" s="82">
        <v>0.45527777777777773</v>
      </c>
      <c r="AA8" s="83"/>
      <c r="AB8" s="84">
        <f t="shared" si="5"/>
        <v>0</v>
      </c>
      <c r="AC8" s="82">
        <v>0.45606481481481481</v>
      </c>
      <c r="AD8" s="85">
        <f t="shared" si="6"/>
        <v>7.8703703703708605E-4</v>
      </c>
      <c r="AE8" s="85">
        <f t="shared" si="7"/>
        <v>2.3148148148197122E-5</v>
      </c>
      <c r="AF8" s="86"/>
      <c r="AG8" s="87">
        <f t="shared" si="8"/>
        <v>2</v>
      </c>
      <c r="AH8" s="186">
        <f t="shared" ref="AH8:AH71" si="146">IF(AD8&gt;$AI$2,AI8,-AI8)</f>
        <v>2</v>
      </c>
      <c r="AI8" s="88">
        <f t="shared" si="9"/>
        <v>2</v>
      </c>
      <c r="AJ8" s="199">
        <f t="shared" si="10"/>
        <v>14</v>
      </c>
      <c r="AK8" s="82">
        <v>0.4574421296296296</v>
      </c>
      <c r="AL8" s="85">
        <f t="shared" si="11"/>
        <v>1.3773148148147896E-3</v>
      </c>
      <c r="AM8" s="85">
        <f t="shared" si="12"/>
        <v>6.9444444444419088E-5</v>
      </c>
      <c r="AN8" s="89"/>
      <c r="AO8" s="90">
        <f t="shared" si="13"/>
        <v>6</v>
      </c>
      <c r="AP8" s="186">
        <f t="shared" si="100"/>
        <v>6</v>
      </c>
      <c r="AQ8" s="88">
        <f t="shared" si="14"/>
        <v>6</v>
      </c>
      <c r="AR8" s="199">
        <f t="shared" si="15"/>
        <v>20</v>
      </c>
      <c r="AS8" s="82">
        <v>0.46628472222222223</v>
      </c>
      <c r="AT8" s="83"/>
      <c r="AU8" s="88">
        <f t="shared" si="16"/>
        <v>0</v>
      </c>
      <c r="AV8" s="82">
        <v>0.46702546296296293</v>
      </c>
      <c r="AW8" s="85">
        <f t="shared" si="17"/>
        <v>7.407407407407085E-4</v>
      </c>
      <c r="AX8" s="85">
        <f t="shared" si="18"/>
        <v>2.3148148148180426E-5</v>
      </c>
      <c r="AY8" s="89"/>
      <c r="AZ8" s="90">
        <f t="shared" si="19"/>
        <v>2</v>
      </c>
      <c r="BA8" s="186">
        <f t="shared" si="101"/>
        <v>-2</v>
      </c>
      <c r="BB8" s="88">
        <f t="shared" si="20"/>
        <v>2</v>
      </c>
      <c r="BC8" s="199">
        <f t="shared" si="21"/>
        <v>27</v>
      </c>
      <c r="BD8" s="82">
        <v>0.46850694444444446</v>
      </c>
      <c r="BE8" s="85">
        <f t="shared" si="22"/>
        <v>1.481481481481528E-3</v>
      </c>
      <c r="BF8" s="85">
        <f t="shared" si="23"/>
        <v>1.7361111111115755E-4</v>
      </c>
      <c r="BG8" s="89"/>
      <c r="BH8" s="90">
        <f t="shared" si="24"/>
        <v>15</v>
      </c>
      <c r="BI8" s="186">
        <f t="shared" si="102"/>
        <v>15</v>
      </c>
      <c r="BJ8" s="88">
        <f t="shared" si="25"/>
        <v>15</v>
      </c>
      <c r="BK8" s="199">
        <f t="shared" si="26"/>
        <v>51</v>
      </c>
      <c r="BL8" s="91">
        <v>0.49236111111111108</v>
      </c>
      <c r="BM8" s="83"/>
      <c r="BN8" s="88">
        <f t="shared" si="27"/>
        <v>0</v>
      </c>
      <c r="BO8" s="82">
        <v>0.49687500000000001</v>
      </c>
      <c r="BP8" s="85">
        <f t="shared" si="28"/>
        <v>4.5138888888889284E-3</v>
      </c>
      <c r="BQ8" s="85">
        <f t="shared" si="29"/>
        <v>3.4722222222261477E-5</v>
      </c>
      <c r="BR8" s="89"/>
      <c r="BS8" s="90">
        <f t="shared" si="30"/>
        <v>3</v>
      </c>
      <c r="BT8" s="186">
        <f t="shared" si="103"/>
        <v>3</v>
      </c>
      <c r="BU8" s="88">
        <f t="shared" si="31"/>
        <v>3</v>
      </c>
      <c r="BV8" s="199">
        <f t="shared" si="32"/>
        <v>15</v>
      </c>
      <c r="BW8" s="82">
        <v>0.4990046296296296</v>
      </c>
      <c r="BX8" s="85">
        <f t="shared" si="33"/>
        <v>2.1296296296295925E-3</v>
      </c>
      <c r="BY8" s="85">
        <f t="shared" si="34"/>
        <v>3.4722222222185149E-5</v>
      </c>
      <c r="BZ8" s="89"/>
      <c r="CA8" s="90">
        <f t="shared" si="35"/>
        <v>3</v>
      </c>
      <c r="CB8" s="186">
        <f t="shared" si="104"/>
        <v>3</v>
      </c>
      <c r="CC8" s="88">
        <v>0</v>
      </c>
      <c r="CD8" s="199">
        <f t="shared" si="105"/>
        <v>8</v>
      </c>
      <c r="CE8" s="72">
        <v>0.52430555555555558</v>
      </c>
      <c r="CF8" s="86"/>
      <c r="CG8" s="86">
        <f t="shared" si="36"/>
        <v>0</v>
      </c>
      <c r="CH8" s="92">
        <f t="shared" si="37"/>
        <v>0</v>
      </c>
      <c r="CI8" s="243">
        <f t="shared" si="38"/>
        <v>1</v>
      </c>
      <c r="CJ8" s="82">
        <v>0.53263888888888888</v>
      </c>
      <c r="CK8" s="83"/>
      <c r="CL8" s="88">
        <f t="shared" si="39"/>
        <v>0</v>
      </c>
      <c r="CM8" s="82">
        <v>0.53521990740740744</v>
      </c>
      <c r="CN8" s="85">
        <f t="shared" si="40"/>
        <v>2.5810185185185519E-3</v>
      </c>
      <c r="CO8" s="85">
        <f t="shared" si="41"/>
        <v>3.4722222222255839E-5</v>
      </c>
      <c r="CP8" s="89"/>
      <c r="CQ8" s="90">
        <f t="shared" si="42"/>
        <v>3</v>
      </c>
      <c r="CR8" s="186">
        <f t="shared" si="43"/>
        <v>3</v>
      </c>
      <c r="CS8" s="88">
        <f t="shared" si="44"/>
        <v>3</v>
      </c>
      <c r="CT8" s="199">
        <f t="shared" si="45"/>
        <v>26</v>
      </c>
      <c r="CU8" s="72">
        <v>0.59375</v>
      </c>
      <c r="CV8" s="86"/>
      <c r="CW8" s="86">
        <f t="shared" si="46"/>
        <v>0</v>
      </c>
      <c r="CX8" s="92">
        <f t="shared" si="47"/>
        <v>0</v>
      </c>
      <c r="CY8" s="243">
        <f t="shared" si="48"/>
        <v>1</v>
      </c>
      <c r="CZ8" s="82">
        <v>0.60486111111111118</v>
      </c>
      <c r="DA8" s="83"/>
      <c r="DB8" s="88">
        <f t="shared" si="49"/>
        <v>0</v>
      </c>
      <c r="DC8" s="82">
        <v>0.60706018518518523</v>
      </c>
      <c r="DD8" s="85">
        <f t="shared" si="50"/>
        <v>2.1990740740740478E-3</v>
      </c>
      <c r="DE8" s="85">
        <f t="shared" si="51"/>
        <v>2.6454533008646308E-17</v>
      </c>
      <c r="DF8" s="89"/>
      <c r="DG8" s="90">
        <f t="shared" si="52"/>
        <v>0</v>
      </c>
      <c r="DH8" s="186">
        <f t="shared" si="106"/>
        <v>0</v>
      </c>
      <c r="DI8" s="88">
        <f t="shared" si="53"/>
        <v>0</v>
      </c>
      <c r="DJ8" s="199">
        <f t="shared" si="54"/>
        <v>1</v>
      </c>
      <c r="DK8" s="72" t="s">
        <v>254</v>
      </c>
      <c r="DL8" s="86"/>
      <c r="DM8" s="86" t="e">
        <f>IF(DK8=0,0,IF(DK8="нет",600,IF(DK8="сход",0,IF(DK8&lt;#REF!+DN$2,MINUTE(ABS(DK8-(#REF!+DN$2)))*60,IF(DK8&gt;#REF!+DN$2,MINUTE(ABS(DK8-(#REF!+DN$2)))*60,0)))))</f>
        <v>#REF!</v>
      </c>
      <c r="DN8" s="93">
        <f t="shared" si="55"/>
        <v>0</v>
      </c>
      <c r="DO8" s="72" t="s">
        <v>254</v>
      </c>
      <c r="DP8" s="86"/>
      <c r="DQ8" s="86" t="e">
        <f>IF(DO8=0,0,IF(DO8="нет",600,IF(DO8="сход",0,IF(DO8&lt;#REF!+DR$2,MINUTE(ABS(DO8-(#REF!+DR$2)))*60,IF(DO8&gt;#REF!+DR$2,MINUTE(ABS(DO8-(#REF!+DR$2)))*60,0)))))</f>
        <v>#REF!</v>
      </c>
      <c r="DR8" s="94">
        <f t="shared" si="56"/>
        <v>0</v>
      </c>
      <c r="DS8" s="82">
        <v>0.63750000000000007</v>
      </c>
      <c r="DT8" s="83"/>
      <c r="DU8" s="63">
        <f t="shared" si="57"/>
        <v>0</v>
      </c>
      <c r="DV8" s="82">
        <v>0.6381134259259259</v>
      </c>
      <c r="DW8" s="85">
        <f t="shared" si="58"/>
        <v>6.1342592592583678E-4</v>
      </c>
      <c r="DX8" s="85">
        <f t="shared" si="59"/>
        <v>5.7870370370281224E-5</v>
      </c>
      <c r="DY8" s="89"/>
      <c r="DZ8" s="90">
        <f t="shared" si="60"/>
        <v>5</v>
      </c>
      <c r="EA8" s="186">
        <f t="shared" si="107"/>
        <v>5</v>
      </c>
      <c r="EB8" s="63">
        <f t="shared" si="61"/>
        <v>5</v>
      </c>
      <c r="EC8" s="199">
        <f t="shared" si="62"/>
        <v>17</v>
      </c>
      <c r="ED8" s="82">
        <v>0.64394675925925926</v>
      </c>
      <c r="EE8" s="85">
        <f t="shared" si="63"/>
        <v>5.833333333333357E-3</v>
      </c>
      <c r="EF8" s="85">
        <f t="shared" si="64"/>
        <v>1.5046296296293907E-4</v>
      </c>
      <c r="EG8" s="89"/>
      <c r="EH8" s="65">
        <f t="shared" si="65"/>
        <v>13</v>
      </c>
      <c r="EI8" s="186">
        <f t="shared" si="108"/>
        <v>-13</v>
      </c>
      <c r="EJ8" s="88">
        <f t="shared" si="66"/>
        <v>13</v>
      </c>
      <c r="EK8" s="199">
        <f t="shared" si="67"/>
        <v>24</v>
      </c>
      <c r="EL8" s="82">
        <v>0.66319444444444442</v>
      </c>
      <c r="EM8" s="83"/>
      <c r="EN8" s="88">
        <f t="shared" si="68"/>
        <v>0</v>
      </c>
      <c r="EO8" s="82">
        <v>0.66592592592592592</v>
      </c>
      <c r="EP8" s="85">
        <f t="shared" si="69"/>
        <v>2.7314814814815014E-3</v>
      </c>
      <c r="EQ8" s="85">
        <f t="shared" si="70"/>
        <v>1.1574074074093953E-5</v>
      </c>
      <c r="ER8" s="89"/>
      <c r="ES8" s="90">
        <f t="shared" si="71"/>
        <v>1</v>
      </c>
      <c r="ET8" s="186">
        <f t="shared" si="109"/>
        <v>-1</v>
      </c>
      <c r="EU8" s="88">
        <f t="shared" si="72"/>
        <v>1</v>
      </c>
      <c r="EV8" s="199">
        <f t="shared" si="73"/>
        <v>2</v>
      </c>
      <c r="EW8" s="82">
        <v>0.66620370370370374</v>
      </c>
      <c r="EX8" s="85">
        <f t="shared" si="74"/>
        <v>2.777777777778212E-4</v>
      </c>
      <c r="EY8" s="85">
        <f t="shared" si="75"/>
        <v>1.2731481481485823E-4</v>
      </c>
      <c r="EZ8" s="89"/>
      <c r="FA8" s="90">
        <f t="shared" si="76"/>
        <v>11</v>
      </c>
      <c r="FB8" s="186">
        <f t="shared" ref="FB8:FB19" si="147">IF(EX8&gt;$FC$2,FA8,-FA8)</f>
        <v>11</v>
      </c>
      <c r="FC8" s="88">
        <f t="shared" si="77"/>
        <v>11</v>
      </c>
      <c r="FD8" s="199">
        <f t="shared" si="78"/>
        <v>3</v>
      </c>
      <c r="FE8" s="82">
        <v>0.66829861111111111</v>
      </c>
      <c r="FF8" s="85">
        <f t="shared" si="79"/>
        <v>2.0949074074073648E-3</v>
      </c>
      <c r="FG8" s="85">
        <f t="shared" si="80"/>
        <v>1.041666666667094E-4</v>
      </c>
      <c r="FH8" s="89"/>
      <c r="FI8" s="90">
        <f t="shared" si="81"/>
        <v>9</v>
      </c>
      <c r="FJ8" s="186">
        <f t="shared" si="111"/>
        <v>-9</v>
      </c>
      <c r="FK8" s="88">
        <f t="shared" si="82"/>
        <v>9</v>
      </c>
      <c r="FL8" s="199">
        <f t="shared" si="83"/>
        <v>19</v>
      </c>
      <c r="FM8" s="82">
        <v>0.69236111111111109</v>
      </c>
      <c r="FN8" s="83"/>
      <c r="FO8" s="84">
        <f t="shared" si="84"/>
        <v>0</v>
      </c>
      <c r="FP8" s="82">
        <v>0.69476851851851851</v>
      </c>
      <c r="FQ8" s="85">
        <f t="shared" si="85"/>
        <v>2.4074074074074137E-3</v>
      </c>
      <c r="FR8" s="85">
        <f t="shared" si="86"/>
        <v>2.3148148148141937E-5</v>
      </c>
      <c r="FS8" s="89"/>
      <c r="FT8" s="90">
        <f t="shared" si="87"/>
        <v>2</v>
      </c>
      <c r="FU8" s="186">
        <f t="shared" si="88"/>
        <v>-2</v>
      </c>
      <c r="FV8" s="88">
        <f t="shared" si="89"/>
        <v>2</v>
      </c>
      <c r="FW8" s="199">
        <f t="shared" si="90"/>
        <v>18</v>
      </c>
      <c r="FX8" s="72">
        <v>0.69791666666666663</v>
      </c>
      <c r="FY8" s="86"/>
      <c r="FZ8" s="86">
        <f t="shared" si="91"/>
        <v>0</v>
      </c>
      <c r="GA8" s="95">
        <f t="shared" si="92"/>
        <v>0</v>
      </c>
      <c r="GB8" s="333">
        <f t="shared" si="93"/>
        <v>1</v>
      </c>
      <c r="GC8" s="96">
        <f t="shared" si="94"/>
        <v>5</v>
      </c>
      <c r="GE8" s="13">
        <f t="shared" si="112"/>
        <v>277.5</v>
      </c>
      <c r="GF8" s="345">
        <f t="shared" si="113"/>
        <v>257</v>
      </c>
      <c r="GG8" s="316">
        <f t="shared" si="114"/>
        <v>2</v>
      </c>
      <c r="GH8" s="316">
        <f t="shared" si="115"/>
        <v>6</v>
      </c>
      <c r="GI8" s="342">
        <f t="shared" si="116"/>
        <v>8</v>
      </c>
      <c r="GJ8" s="341">
        <f t="shared" si="117"/>
        <v>2</v>
      </c>
      <c r="GK8" s="341">
        <f t="shared" si="118"/>
        <v>15</v>
      </c>
      <c r="GL8" s="342">
        <f t="shared" si="119"/>
        <v>17</v>
      </c>
      <c r="GM8" s="341">
        <f t="shared" si="120"/>
        <v>3</v>
      </c>
      <c r="GN8" s="341">
        <f t="shared" si="121"/>
        <v>0</v>
      </c>
      <c r="GO8" s="342">
        <f t="shared" si="122"/>
        <v>3</v>
      </c>
      <c r="GP8" s="340">
        <f t="shared" si="123"/>
        <v>3</v>
      </c>
      <c r="GQ8" s="345">
        <f t="shared" si="124"/>
        <v>0</v>
      </c>
      <c r="GR8" s="341">
        <f t="shared" si="125"/>
        <v>5</v>
      </c>
      <c r="GS8" s="341">
        <f t="shared" si="126"/>
        <v>13</v>
      </c>
      <c r="GT8" s="342">
        <f t="shared" si="127"/>
        <v>18</v>
      </c>
      <c r="GU8" s="341">
        <f t="shared" si="128"/>
        <v>1</v>
      </c>
      <c r="GV8" s="341">
        <f t="shared" si="129"/>
        <v>11</v>
      </c>
      <c r="GW8" s="341">
        <f t="shared" si="130"/>
        <v>9</v>
      </c>
      <c r="GX8" s="342">
        <f t="shared" si="131"/>
        <v>21</v>
      </c>
      <c r="GY8" s="348">
        <f t="shared" si="132"/>
        <v>2</v>
      </c>
      <c r="GZ8" s="13">
        <f t="shared" si="133"/>
        <v>119</v>
      </c>
      <c r="HA8" s="348">
        <f t="shared" si="95"/>
        <v>47</v>
      </c>
      <c r="HB8" s="13">
        <f t="shared" si="134"/>
        <v>67</v>
      </c>
      <c r="HC8" s="13">
        <f t="shared" si="135"/>
        <v>5</v>
      </c>
      <c r="HD8" s="348">
        <f t="shared" si="145"/>
        <v>72</v>
      </c>
      <c r="HE8" s="348">
        <f t="shared" si="96"/>
        <v>7</v>
      </c>
      <c r="HF8" s="13">
        <f t="shared" si="136"/>
        <v>0</v>
      </c>
      <c r="HG8" s="13">
        <f t="shared" si="137"/>
        <v>0</v>
      </c>
      <c r="HH8" s="348">
        <f t="shared" si="138"/>
        <v>0</v>
      </c>
      <c r="HI8" s="325">
        <f t="shared" si="139"/>
        <v>606.5</v>
      </c>
      <c r="HJ8" s="336">
        <f t="shared" si="140"/>
        <v>87</v>
      </c>
      <c r="HK8" s="343">
        <f t="shared" si="141"/>
        <v>32</v>
      </c>
      <c r="HL8" s="13">
        <f t="shared" si="142"/>
        <v>191</v>
      </c>
      <c r="HM8" s="77">
        <f t="shared" si="143"/>
        <v>9</v>
      </c>
      <c r="HN8" s="328"/>
      <c r="HO8" s="330"/>
      <c r="HP8" s="116">
        <f>VLOOKUP(HR8,$B$4:$C$70,2,0)</f>
        <v>5</v>
      </c>
      <c r="HQ8" s="281">
        <v>9</v>
      </c>
      <c r="HR8" s="282">
        <v>5</v>
      </c>
      <c r="HS8" s="311" t="s">
        <v>64</v>
      </c>
      <c r="HT8" s="312" t="s">
        <v>65</v>
      </c>
      <c r="HU8" s="311" t="s">
        <v>66</v>
      </c>
      <c r="HV8" s="283">
        <v>0</v>
      </c>
      <c r="HW8" s="314">
        <v>277.5</v>
      </c>
      <c r="HX8" s="321">
        <v>257</v>
      </c>
      <c r="HY8" s="286">
        <v>0</v>
      </c>
      <c r="HZ8" s="286">
        <v>2</v>
      </c>
      <c r="IA8" s="286">
        <v>6</v>
      </c>
      <c r="IB8" s="286">
        <v>0</v>
      </c>
      <c r="IC8" s="286">
        <v>2</v>
      </c>
      <c r="ID8" s="286">
        <v>15</v>
      </c>
      <c r="IE8" s="286">
        <v>0</v>
      </c>
      <c r="IF8" s="286">
        <v>3</v>
      </c>
      <c r="IG8" s="286">
        <v>0</v>
      </c>
      <c r="IH8" s="283">
        <v>0</v>
      </c>
      <c r="II8" s="286">
        <v>0</v>
      </c>
      <c r="IJ8" s="286">
        <v>3</v>
      </c>
      <c r="IK8" s="283">
        <v>0</v>
      </c>
      <c r="IL8" s="286">
        <v>0</v>
      </c>
      <c r="IM8" s="286">
        <v>0</v>
      </c>
      <c r="IN8" s="287">
        <v>0</v>
      </c>
      <c r="IO8" s="287">
        <v>0</v>
      </c>
      <c r="IP8" s="286">
        <v>0</v>
      </c>
      <c r="IQ8" s="286">
        <v>5</v>
      </c>
      <c r="IR8" s="286">
        <v>13</v>
      </c>
      <c r="IS8" s="286">
        <v>0</v>
      </c>
      <c r="IT8" s="286">
        <v>1</v>
      </c>
      <c r="IU8" s="286">
        <v>11</v>
      </c>
      <c r="IV8" s="286">
        <v>9</v>
      </c>
      <c r="IW8" s="286">
        <v>0</v>
      </c>
      <c r="IX8" s="286">
        <v>2</v>
      </c>
      <c r="IY8" s="283">
        <v>0</v>
      </c>
      <c r="IZ8" s="322">
        <f t="shared" si="144"/>
        <v>606.5</v>
      </c>
      <c r="JA8" s="288">
        <v>5</v>
      </c>
    </row>
    <row r="9" spans="1:261" x14ac:dyDescent="0.25">
      <c r="A9" s="70">
        <v>6</v>
      </c>
      <c r="B9" s="71">
        <v>6</v>
      </c>
      <c r="C9" s="273">
        <f t="shared" si="97"/>
        <v>6</v>
      </c>
      <c r="D9" s="169" t="s">
        <v>67</v>
      </c>
      <c r="E9" s="170" t="s">
        <v>68</v>
      </c>
      <c r="F9" s="170" t="s">
        <v>258</v>
      </c>
      <c r="G9" s="170" t="s">
        <v>300</v>
      </c>
      <c r="H9" s="324"/>
      <c r="I9" s="324"/>
      <c r="J9" s="171" t="s">
        <v>69</v>
      </c>
      <c r="K9" s="72">
        <v>0.358333333333333</v>
      </c>
      <c r="L9" s="73">
        <v>0.35833333333333334</v>
      </c>
      <c r="M9" s="86"/>
      <c r="N9" s="74">
        <f t="shared" si="0"/>
        <v>0</v>
      </c>
      <c r="O9" s="75">
        <f t="shared" si="1"/>
        <v>0</v>
      </c>
      <c r="P9" s="76">
        <v>76.7</v>
      </c>
      <c r="Q9" s="77"/>
      <c r="R9" s="78">
        <f t="shared" si="2"/>
        <v>230.10000000000002</v>
      </c>
      <c r="S9" s="193">
        <f t="shared" si="98"/>
        <v>16</v>
      </c>
      <c r="T9" s="79">
        <v>0.38809027777777777</v>
      </c>
      <c r="U9" s="80">
        <v>0.38902777777777775</v>
      </c>
      <c r="V9" s="81">
        <f t="shared" si="3"/>
        <v>9.3749999999998002E-4</v>
      </c>
      <c r="W9" s="77">
        <v>5</v>
      </c>
      <c r="X9" s="78">
        <f t="shared" si="4"/>
        <v>248</v>
      </c>
      <c r="Y9" s="193">
        <f t="shared" si="99"/>
        <v>13</v>
      </c>
      <c r="Z9" s="82">
        <v>0.45416666666666666</v>
      </c>
      <c r="AA9" s="83"/>
      <c r="AB9" s="84">
        <f t="shared" si="5"/>
        <v>0</v>
      </c>
      <c r="AC9" s="82">
        <v>0.45494212962962965</v>
      </c>
      <c r="AD9" s="85">
        <f t="shared" si="6"/>
        <v>7.7546296296299166E-4</v>
      </c>
      <c r="AE9" s="85">
        <f t="shared" si="7"/>
        <v>1.1574074074102735E-5</v>
      </c>
      <c r="AF9" s="86"/>
      <c r="AG9" s="87">
        <f t="shared" si="8"/>
        <v>1</v>
      </c>
      <c r="AH9" s="186">
        <f t="shared" si="146"/>
        <v>1</v>
      </c>
      <c r="AI9" s="88">
        <f t="shared" si="9"/>
        <v>1</v>
      </c>
      <c r="AJ9" s="199">
        <f t="shared" si="10"/>
        <v>5</v>
      </c>
      <c r="AK9" s="82">
        <v>0.45624999999999999</v>
      </c>
      <c r="AL9" s="85">
        <f t="shared" si="11"/>
        <v>1.3078703703703343E-3</v>
      </c>
      <c r="AM9" s="85">
        <f t="shared" si="12"/>
        <v>3.6212352561015848E-17</v>
      </c>
      <c r="AN9" s="89"/>
      <c r="AO9" s="90">
        <f t="shared" si="13"/>
        <v>0</v>
      </c>
      <c r="AP9" s="186">
        <f t="shared" si="100"/>
        <v>0</v>
      </c>
      <c r="AQ9" s="88">
        <f t="shared" si="14"/>
        <v>0</v>
      </c>
      <c r="AR9" s="199">
        <f t="shared" si="15"/>
        <v>1</v>
      </c>
      <c r="AS9" s="82">
        <v>0.4636805555555556</v>
      </c>
      <c r="AT9" s="83"/>
      <c r="AU9" s="88">
        <f t="shared" si="16"/>
        <v>0</v>
      </c>
      <c r="AV9" s="82">
        <v>0.46445601851851853</v>
      </c>
      <c r="AW9" s="85">
        <f t="shared" si="17"/>
        <v>7.7546296296293615E-4</v>
      </c>
      <c r="AX9" s="85">
        <f t="shared" si="18"/>
        <v>1.1574074074047224E-5</v>
      </c>
      <c r="AY9" s="89"/>
      <c r="AZ9" s="90">
        <f t="shared" si="19"/>
        <v>1</v>
      </c>
      <c r="BA9" s="186">
        <f t="shared" si="101"/>
        <v>1</v>
      </c>
      <c r="BB9" s="88">
        <f t="shared" si="20"/>
        <v>1</v>
      </c>
      <c r="BC9" s="199">
        <f t="shared" si="21"/>
        <v>11</v>
      </c>
      <c r="BD9" s="82">
        <v>0.465787037037037</v>
      </c>
      <c r="BE9" s="85">
        <f t="shared" si="22"/>
        <v>1.3310185185184675E-3</v>
      </c>
      <c r="BF9" s="85">
        <f t="shared" si="23"/>
        <v>2.3148148148097051E-5</v>
      </c>
      <c r="BG9" s="89"/>
      <c r="BH9" s="90">
        <f t="shared" si="24"/>
        <v>2</v>
      </c>
      <c r="BI9" s="186">
        <f t="shared" si="102"/>
        <v>2</v>
      </c>
      <c r="BJ9" s="88">
        <f t="shared" si="25"/>
        <v>2</v>
      </c>
      <c r="BK9" s="199">
        <f t="shared" si="26"/>
        <v>12</v>
      </c>
      <c r="BL9" s="91">
        <v>0.48958333333333331</v>
      </c>
      <c r="BM9" s="83"/>
      <c r="BN9" s="88">
        <f t="shared" si="27"/>
        <v>0</v>
      </c>
      <c r="BO9" s="82">
        <v>0.49400462962962965</v>
      </c>
      <c r="BP9" s="85">
        <f t="shared" si="28"/>
        <v>4.4212962962963398E-3</v>
      </c>
      <c r="BQ9" s="85">
        <f t="shared" si="29"/>
        <v>5.7870370370327086E-5</v>
      </c>
      <c r="BR9" s="89"/>
      <c r="BS9" s="90">
        <f t="shared" si="30"/>
        <v>5</v>
      </c>
      <c r="BT9" s="186">
        <f t="shared" si="103"/>
        <v>-5</v>
      </c>
      <c r="BU9" s="88">
        <f t="shared" si="31"/>
        <v>5</v>
      </c>
      <c r="BV9" s="199">
        <f t="shared" si="32"/>
        <v>22</v>
      </c>
      <c r="BW9" s="82">
        <v>0.49619212962962966</v>
      </c>
      <c r="BX9" s="85">
        <f t="shared" si="33"/>
        <v>2.1875000000000089E-3</v>
      </c>
      <c r="BY9" s="85">
        <f t="shared" si="34"/>
        <v>9.2592592592601573E-5</v>
      </c>
      <c r="BZ9" s="89"/>
      <c r="CA9" s="90">
        <f t="shared" si="35"/>
        <v>8</v>
      </c>
      <c r="CB9" s="186">
        <f t="shared" si="104"/>
        <v>8</v>
      </c>
      <c r="CC9" s="88">
        <v>0</v>
      </c>
      <c r="CD9" s="199">
        <f t="shared" si="105"/>
        <v>17</v>
      </c>
      <c r="CE9" s="72">
        <v>0.52500000000000002</v>
      </c>
      <c r="CF9" s="86"/>
      <c r="CG9" s="86">
        <f t="shared" si="36"/>
        <v>0</v>
      </c>
      <c r="CH9" s="92">
        <f t="shared" si="37"/>
        <v>0</v>
      </c>
      <c r="CI9" s="243">
        <f t="shared" si="38"/>
        <v>1</v>
      </c>
      <c r="CJ9" s="82">
        <v>0.53194444444444444</v>
      </c>
      <c r="CK9" s="83"/>
      <c r="CL9" s="88">
        <f t="shared" si="39"/>
        <v>0</v>
      </c>
      <c r="CM9" s="82">
        <v>0.53450231481481481</v>
      </c>
      <c r="CN9" s="85">
        <f t="shared" si="40"/>
        <v>2.5578703703703631E-3</v>
      </c>
      <c r="CO9" s="85">
        <f t="shared" si="41"/>
        <v>1.1574074074067065E-5</v>
      </c>
      <c r="CP9" s="89"/>
      <c r="CQ9" s="90">
        <f t="shared" si="42"/>
        <v>1</v>
      </c>
      <c r="CR9" s="186">
        <f t="shared" si="43"/>
        <v>1</v>
      </c>
      <c r="CS9" s="88">
        <f t="shared" si="44"/>
        <v>1</v>
      </c>
      <c r="CT9" s="199">
        <f t="shared" si="45"/>
        <v>6</v>
      </c>
      <c r="CU9" s="72">
        <v>0.59444444444444444</v>
      </c>
      <c r="CV9" s="86"/>
      <c r="CW9" s="86">
        <f t="shared" si="46"/>
        <v>0</v>
      </c>
      <c r="CX9" s="92">
        <f t="shared" si="47"/>
        <v>0</v>
      </c>
      <c r="CY9" s="243">
        <f t="shared" si="48"/>
        <v>1</v>
      </c>
      <c r="CZ9" s="82">
        <v>0.60555555555555551</v>
      </c>
      <c r="DA9" s="83"/>
      <c r="DB9" s="88">
        <f t="shared" si="49"/>
        <v>0</v>
      </c>
      <c r="DC9" s="82">
        <v>0.60776620370370371</v>
      </c>
      <c r="DD9" s="85">
        <f t="shared" si="50"/>
        <v>2.2106481481481977E-3</v>
      </c>
      <c r="DE9" s="85">
        <f t="shared" si="51"/>
        <v>1.1574074074123444E-5</v>
      </c>
      <c r="DF9" s="89"/>
      <c r="DG9" s="90">
        <f t="shared" si="52"/>
        <v>1</v>
      </c>
      <c r="DH9" s="186">
        <f t="shared" si="106"/>
        <v>1</v>
      </c>
      <c r="DI9" s="88">
        <f t="shared" si="53"/>
        <v>1</v>
      </c>
      <c r="DJ9" s="199">
        <f t="shared" si="54"/>
        <v>10</v>
      </c>
      <c r="DK9" s="72" t="s">
        <v>254</v>
      </c>
      <c r="DL9" s="86"/>
      <c r="DM9" s="86" t="e">
        <f>IF(DK9=0,0,IF(DK9="нет",600,IF(DK9="сход",0,IF(DK9&lt;#REF!+DN$2,MINUTE(ABS(DK9-(#REF!+DN$2)))*60,IF(DK9&gt;#REF!+DN$2,MINUTE(ABS(DK9-(#REF!+DN$2)))*60,0)))))</f>
        <v>#REF!</v>
      </c>
      <c r="DN9" s="93">
        <f t="shared" si="55"/>
        <v>0</v>
      </c>
      <c r="DO9" s="72" t="s">
        <v>254</v>
      </c>
      <c r="DP9" s="86"/>
      <c r="DQ9" s="86" t="e">
        <f>IF(DO9=0,0,IF(DO9="нет",600,IF(DO9="сход",0,IF(DO9&lt;#REF!+DR$2,MINUTE(ABS(DO9-(#REF!+DR$2)))*60,IF(DO9&gt;#REF!+DR$2,MINUTE(ABS(DO9-(#REF!+DR$2)))*60,0)))))</f>
        <v>#REF!</v>
      </c>
      <c r="DR9" s="94">
        <f t="shared" si="56"/>
        <v>0</v>
      </c>
      <c r="DS9" s="82">
        <v>0.62569444444444444</v>
      </c>
      <c r="DT9" s="83"/>
      <c r="DU9" s="63">
        <f t="shared" si="57"/>
        <v>0</v>
      </c>
      <c r="DV9" s="82">
        <v>0.62624999999999997</v>
      </c>
      <c r="DW9" s="85">
        <f t="shared" si="58"/>
        <v>5.5555555555553138E-4</v>
      </c>
      <c r="DX9" s="85">
        <f t="shared" si="59"/>
        <v>2.4177708446426749E-17</v>
      </c>
      <c r="DY9" s="89"/>
      <c r="DZ9" s="90">
        <f t="shared" si="60"/>
        <v>0</v>
      </c>
      <c r="EA9" s="186">
        <f t="shared" si="107"/>
        <v>0</v>
      </c>
      <c r="EB9" s="63">
        <f t="shared" si="61"/>
        <v>0</v>
      </c>
      <c r="EC9" s="199">
        <f t="shared" si="62"/>
        <v>1</v>
      </c>
      <c r="ED9" s="82">
        <v>0.63221064814814809</v>
      </c>
      <c r="EE9" s="85">
        <f t="shared" si="63"/>
        <v>5.9606481481481177E-3</v>
      </c>
      <c r="EF9" s="85">
        <f t="shared" si="64"/>
        <v>2.3148148148178366E-5</v>
      </c>
      <c r="EG9" s="89"/>
      <c r="EH9" s="65">
        <f t="shared" si="65"/>
        <v>2</v>
      </c>
      <c r="EI9" s="186">
        <f t="shared" si="108"/>
        <v>-2</v>
      </c>
      <c r="EJ9" s="88">
        <f t="shared" si="66"/>
        <v>2</v>
      </c>
      <c r="EK9" s="199">
        <f t="shared" si="67"/>
        <v>9</v>
      </c>
      <c r="EL9" s="82">
        <v>0.64513888888888882</v>
      </c>
      <c r="EM9" s="83"/>
      <c r="EN9" s="88">
        <f t="shared" si="68"/>
        <v>0</v>
      </c>
      <c r="EO9" s="82">
        <v>0.64784722222222224</v>
      </c>
      <c r="EP9" s="85">
        <f t="shared" si="69"/>
        <v>2.7083333333334236E-3</v>
      </c>
      <c r="EQ9" s="85">
        <f t="shared" si="70"/>
        <v>1.1574074073983798E-5</v>
      </c>
      <c r="ER9" s="89"/>
      <c r="ES9" s="90">
        <f t="shared" si="71"/>
        <v>1</v>
      </c>
      <c r="ET9" s="186">
        <f t="shared" si="109"/>
        <v>-1</v>
      </c>
      <c r="EU9" s="88">
        <f t="shared" si="72"/>
        <v>1</v>
      </c>
      <c r="EV9" s="199">
        <f t="shared" si="73"/>
        <v>2</v>
      </c>
      <c r="EW9" s="82">
        <v>0.6481365740740741</v>
      </c>
      <c r="EX9" s="85">
        <f t="shared" si="74"/>
        <v>2.8935185185186008E-4</v>
      </c>
      <c r="EY9" s="85">
        <f t="shared" si="75"/>
        <v>1.388888888888971E-4</v>
      </c>
      <c r="EZ9" s="89"/>
      <c r="FA9" s="90">
        <f t="shared" si="76"/>
        <v>12</v>
      </c>
      <c r="FB9" s="186">
        <f t="shared" si="147"/>
        <v>12</v>
      </c>
      <c r="FC9" s="88">
        <f t="shared" si="77"/>
        <v>12</v>
      </c>
      <c r="FD9" s="199">
        <f t="shared" si="78"/>
        <v>4</v>
      </c>
      <c r="FE9" s="82">
        <v>0.6497222222222222</v>
      </c>
      <c r="FF9" s="85">
        <f t="shared" si="79"/>
        <v>1.5856481481481E-3</v>
      </c>
      <c r="FG9" s="85">
        <f t="shared" si="80"/>
        <v>6.1342592592597426E-4</v>
      </c>
      <c r="FH9" s="89"/>
      <c r="FI9" s="90">
        <f t="shared" si="81"/>
        <v>53</v>
      </c>
      <c r="FJ9" s="186">
        <f t="shared" si="111"/>
        <v>-53</v>
      </c>
      <c r="FK9" s="88">
        <f t="shared" si="82"/>
        <v>53</v>
      </c>
      <c r="FL9" s="199">
        <f t="shared" si="83"/>
        <v>37</v>
      </c>
      <c r="FM9" s="82">
        <v>0.68611111111111101</v>
      </c>
      <c r="FN9" s="83"/>
      <c r="FO9" s="84">
        <f t="shared" si="84"/>
        <v>0</v>
      </c>
      <c r="FP9" s="82">
        <v>0.68850694444444438</v>
      </c>
      <c r="FQ9" s="85">
        <f t="shared" si="85"/>
        <v>2.3958333333333748E-3</v>
      </c>
      <c r="FR9" s="85">
        <f t="shared" si="86"/>
        <v>3.4722222222180812E-5</v>
      </c>
      <c r="FS9" s="89"/>
      <c r="FT9" s="90">
        <f t="shared" si="87"/>
        <v>3</v>
      </c>
      <c r="FU9" s="186">
        <f t="shared" si="88"/>
        <v>-3</v>
      </c>
      <c r="FV9" s="88">
        <f t="shared" si="89"/>
        <v>3</v>
      </c>
      <c r="FW9" s="199">
        <f t="shared" si="90"/>
        <v>23</v>
      </c>
      <c r="FX9" s="72">
        <v>0.6972222222222223</v>
      </c>
      <c r="FY9" s="86">
        <v>-120</v>
      </c>
      <c r="FZ9" s="86">
        <f t="shared" si="91"/>
        <v>120</v>
      </c>
      <c r="GA9" s="95">
        <f t="shared" si="92"/>
        <v>0</v>
      </c>
      <c r="GB9" s="333">
        <f t="shared" si="93"/>
        <v>1</v>
      </c>
      <c r="GC9" s="96">
        <f t="shared" si="94"/>
        <v>6</v>
      </c>
      <c r="GE9" s="116">
        <f t="shared" si="112"/>
        <v>230.10000000000002</v>
      </c>
      <c r="GF9" s="343">
        <f t="shared" si="113"/>
        <v>248</v>
      </c>
      <c r="GG9" s="116">
        <f t="shared" si="114"/>
        <v>1</v>
      </c>
      <c r="GH9" s="116">
        <f t="shared" si="115"/>
        <v>0</v>
      </c>
      <c r="GI9" s="337">
        <f t="shared" si="116"/>
        <v>1</v>
      </c>
      <c r="GJ9" s="337">
        <f t="shared" si="117"/>
        <v>1</v>
      </c>
      <c r="GK9" s="337">
        <f t="shared" si="118"/>
        <v>2</v>
      </c>
      <c r="GL9" s="337">
        <f t="shared" si="119"/>
        <v>3</v>
      </c>
      <c r="GM9" s="337">
        <f t="shared" si="120"/>
        <v>5</v>
      </c>
      <c r="GN9" s="337">
        <f t="shared" si="121"/>
        <v>0</v>
      </c>
      <c r="GO9" s="337">
        <f t="shared" si="122"/>
        <v>5</v>
      </c>
      <c r="GP9" s="336">
        <f t="shared" si="123"/>
        <v>1</v>
      </c>
      <c r="GQ9" s="343">
        <f t="shared" si="124"/>
        <v>1</v>
      </c>
      <c r="GR9" s="337">
        <f t="shared" si="125"/>
        <v>0</v>
      </c>
      <c r="GS9" s="337">
        <f t="shared" si="126"/>
        <v>2</v>
      </c>
      <c r="GT9" s="337">
        <f t="shared" si="127"/>
        <v>2</v>
      </c>
      <c r="GU9" s="337">
        <f t="shared" si="128"/>
        <v>1</v>
      </c>
      <c r="GV9" s="337">
        <f t="shared" si="129"/>
        <v>12</v>
      </c>
      <c r="GW9" s="337">
        <f t="shared" si="130"/>
        <v>53</v>
      </c>
      <c r="GX9" s="337">
        <f t="shared" si="131"/>
        <v>66</v>
      </c>
      <c r="GY9" s="346">
        <f t="shared" si="132"/>
        <v>3</v>
      </c>
      <c r="GZ9" s="116">
        <f>HJ9+HK9</f>
        <v>62.600000000000023</v>
      </c>
      <c r="HA9" s="346">
        <f t="shared" si="95"/>
        <v>15</v>
      </c>
      <c r="HB9" s="116">
        <f t="shared" si="134"/>
        <v>77</v>
      </c>
      <c r="HC9" s="116">
        <f t="shared" si="135"/>
        <v>5</v>
      </c>
      <c r="HD9" s="346">
        <f t="shared" si="145"/>
        <v>82</v>
      </c>
      <c r="HE9" s="346">
        <f t="shared" si="96"/>
        <v>8</v>
      </c>
      <c r="HF9" s="13">
        <f t="shared" si="136"/>
        <v>0</v>
      </c>
      <c r="HG9" s="13">
        <f t="shared" si="137"/>
        <v>0</v>
      </c>
      <c r="HH9" s="346">
        <f t="shared" si="138"/>
        <v>0</v>
      </c>
      <c r="HI9" s="325">
        <f t="shared" si="139"/>
        <v>560.1</v>
      </c>
      <c r="HJ9" s="336">
        <f t="shared" si="140"/>
        <v>39.600000000000023</v>
      </c>
      <c r="HK9" s="343">
        <f t="shared" si="141"/>
        <v>23</v>
      </c>
      <c r="HL9" s="13">
        <f t="shared" si="142"/>
        <v>144.60000000000002</v>
      </c>
      <c r="HM9" s="77">
        <f t="shared" si="143"/>
        <v>7</v>
      </c>
      <c r="HN9" s="328"/>
      <c r="HO9" s="330"/>
      <c r="HP9" s="116">
        <f>VLOOKUP(HR9,$B$4:$C$70,2,0)</f>
        <v>6</v>
      </c>
      <c r="HQ9" s="281">
        <v>7</v>
      </c>
      <c r="HR9" s="282">
        <v>6</v>
      </c>
      <c r="HS9" s="311" t="s">
        <v>67</v>
      </c>
      <c r="HT9" s="312" t="s">
        <v>68</v>
      </c>
      <c r="HU9" s="311" t="s">
        <v>69</v>
      </c>
      <c r="HV9" s="283">
        <v>0</v>
      </c>
      <c r="HW9" s="314">
        <v>230.1</v>
      </c>
      <c r="HX9" s="285">
        <v>248</v>
      </c>
      <c r="HY9" s="286">
        <v>0</v>
      </c>
      <c r="HZ9" s="286">
        <v>1</v>
      </c>
      <c r="IA9" s="286">
        <v>0</v>
      </c>
      <c r="IB9" s="286">
        <v>0</v>
      </c>
      <c r="IC9" s="286">
        <v>1</v>
      </c>
      <c r="ID9" s="286">
        <v>2</v>
      </c>
      <c r="IE9" s="286">
        <v>0</v>
      </c>
      <c r="IF9" s="286">
        <v>5</v>
      </c>
      <c r="IG9" s="286">
        <v>0</v>
      </c>
      <c r="IH9" s="283">
        <v>0</v>
      </c>
      <c r="II9" s="286">
        <v>0</v>
      </c>
      <c r="IJ9" s="286">
        <v>1</v>
      </c>
      <c r="IK9" s="283">
        <v>0</v>
      </c>
      <c r="IL9" s="286">
        <v>0</v>
      </c>
      <c r="IM9" s="286">
        <v>1</v>
      </c>
      <c r="IN9" s="287">
        <v>0</v>
      </c>
      <c r="IO9" s="287">
        <v>0</v>
      </c>
      <c r="IP9" s="286">
        <v>0</v>
      </c>
      <c r="IQ9" s="286">
        <v>0</v>
      </c>
      <c r="IR9" s="286">
        <v>2</v>
      </c>
      <c r="IS9" s="286">
        <v>0</v>
      </c>
      <c r="IT9" s="286">
        <v>1</v>
      </c>
      <c r="IU9" s="286">
        <v>12</v>
      </c>
      <c r="IV9" s="286">
        <v>53</v>
      </c>
      <c r="IW9" s="286">
        <v>0</v>
      </c>
      <c r="IX9" s="286">
        <v>3</v>
      </c>
      <c r="IY9" s="283">
        <v>0</v>
      </c>
      <c r="IZ9" s="322">
        <f t="shared" si="144"/>
        <v>560.1</v>
      </c>
      <c r="JA9" s="288">
        <v>6</v>
      </c>
    </row>
    <row r="10" spans="1:261" x14ac:dyDescent="0.25">
      <c r="A10" s="47">
        <v>7</v>
      </c>
      <c r="B10" s="48">
        <v>7</v>
      </c>
      <c r="C10" s="274">
        <f t="shared" si="97"/>
        <v>7</v>
      </c>
      <c r="D10" s="173" t="s">
        <v>70</v>
      </c>
      <c r="E10" s="174" t="s">
        <v>71</v>
      </c>
      <c r="F10" s="170" t="s">
        <v>259</v>
      </c>
      <c r="G10" s="170" t="s">
        <v>301</v>
      </c>
      <c r="H10" s="324"/>
      <c r="I10" s="324" t="str">
        <f>VLOOKUP(B10,Лист3!B8:J74,9,0)</f>
        <v>Сборная АТФ</v>
      </c>
      <c r="J10" s="175" t="s">
        <v>72</v>
      </c>
      <c r="K10" s="49">
        <v>0.359027777777778</v>
      </c>
      <c r="L10" s="50">
        <v>0.35902777777777778</v>
      </c>
      <c r="M10" s="61"/>
      <c r="N10" s="51">
        <f t="shared" si="0"/>
        <v>0</v>
      </c>
      <c r="O10" s="52">
        <f t="shared" si="1"/>
        <v>0</v>
      </c>
      <c r="P10" s="53">
        <v>68.099999999999994</v>
      </c>
      <c r="Q10" s="54"/>
      <c r="R10" s="55">
        <f t="shared" si="2"/>
        <v>204.29999999999998</v>
      </c>
      <c r="S10" s="194">
        <f t="shared" si="98"/>
        <v>3</v>
      </c>
      <c r="T10" s="56">
        <v>0.39048611111111109</v>
      </c>
      <c r="U10" s="57">
        <v>0.39135416666666667</v>
      </c>
      <c r="V10" s="58">
        <f t="shared" si="3"/>
        <v>8.6805555555558023E-4</v>
      </c>
      <c r="W10" s="54"/>
      <c r="X10" s="55">
        <f t="shared" si="4"/>
        <v>225</v>
      </c>
      <c r="Y10" s="194">
        <f t="shared" si="99"/>
        <v>1</v>
      </c>
      <c r="Z10" s="42">
        <v>0.4538773148148148</v>
      </c>
      <c r="AA10" s="36"/>
      <c r="AB10" s="59">
        <f t="shared" si="5"/>
        <v>0</v>
      </c>
      <c r="AC10" s="42">
        <v>0.4546412037037037</v>
      </c>
      <c r="AD10" s="60">
        <f t="shared" si="6"/>
        <v>7.6388888888889728E-4</v>
      </c>
      <c r="AE10" s="60">
        <f t="shared" si="7"/>
        <v>8.3483567281383841E-18</v>
      </c>
      <c r="AF10" s="61"/>
      <c r="AG10" s="62">
        <f t="shared" si="8"/>
        <v>0</v>
      </c>
      <c r="AH10" s="187">
        <f t="shared" si="146"/>
        <v>0</v>
      </c>
      <c r="AI10" s="63">
        <f t="shared" si="9"/>
        <v>0</v>
      </c>
      <c r="AJ10" s="200">
        <f t="shared" si="10"/>
        <v>1</v>
      </c>
      <c r="AK10" s="42">
        <v>0.45593750000000005</v>
      </c>
      <c r="AL10" s="60">
        <f t="shared" si="11"/>
        <v>1.2962962962963509E-3</v>
      </c>
      <c r="AM10" s="60">
        <f t="shared" si="12"/>
        <v>1.1574074074019577E-5</v>
      </c>
      <c r="AN10" s="64"/>
      <c r="AO10" s="65">
        <f t="shared" si="13"/>
        <v>1</v>
      </c>
      <c r="AP10" s="186">
        <f t="shared" si="100"/>
        <v>-1</v>
      </c>
      <c r="AQ10" s="63">
        <f t="shared" si="14"/>
        <v>1</v>
      </c>
      <c r="AR10" s="200">
        <f t="shared" si="15"/>
        <v>3</v>
      </c>
      <c r="AS10" s="42">
        <v>0.46251157407407412</v>
      </c>
      <c r="AT10" s="36"/>
      <c r="AU10" s="63">
        <f t="shared" si="16"/>
        <v>0</v>
      </c>
      <c r="AV10" s="42">
        <v>0.46327546296296296</v>
      </c>
      <c r="AW10" s="60">
        <f t="shared" si="17"/>
        <v>7.6388888888884177E-4</v>
      </c>
      <c r="AX10" s="60">
        <f t="shared" si="18"/>
        <v>4.7162794503119443E-17</v>
      </c>
      <c r="AY10" s="64"/>
      <c r="AZ10" s="65">
        <f t="shared" si="19"/>
        <v>0</v>
      </c>
      <c r="BA10" s="186">
        <f t="shared" si="101"/>
        <v>0</v>
      </c>
      <c r="BB10" s="63">
        <f t="shared" si="20"/>
        <v>0</v>
      </c>
      <c r="BC10" s="200">
        <f t="shared" si="21"/>
        <v>1</v>
      </c>
      <c r="BD10" s="42">
        <v>0.46457175925925925</v>
      </c>
      <c r="BE10" s="60">
        <f t="shared" si="22"/>
        <v>1.2962962962962954E-3</v>
      </c>
      <c r="BF10" s="60">
        <f t="shared" si="23"/>
        <v>1.1574074074075088E-5</v>
      </c>
      <c r="BG10" s="64"/>
      <c r="BH10" s="65">
        <f t="shared" si="24"/>
        <v>1</v>
      </c>
      <c r="BI10" s="186">
        <f t="shared" si="102"/>
        <v>-1</v>
      </c>
      <c r="BJ10" s="63">
        <f t="shared" si="25"/>
        <v>1</v>
      </c>
      <c r="BK10" s="200">
        <f t="shared" si="26"/>
        <v>5</v>
      </c>
      <c r="BL10" s="35">
        <v>0.49027777777777781</v>
      </c>
      <c r="BM10" s="36"/>
      <c r="BN10" s="63">
        <f t="shared" si="27"/>
        <v>0</v>
      </c>
      <c r="BO10" s="42">
        <v>0.49482638888888886</v>
      </c>
      <c r="BP10" s="60">
        <f t="shared" si="28"/>
        <v>4.548611111111045E-3</v>
      </c>
      <c r="BQ10" s="60">
        <f t="shared" si="29"/>
        <v>6.9444444444378105E-5</v>
      </c>
      <c r="BR10" s="64"/>
      <c r="BS10" s="65">
        <f t="shared" si="30"/>
        <v>6</v>
      </c>
      <c r="BT10" s="186">
        <f t="shared" si="103"/>
        <v>6</v>
      </c>
      <c r="BU10" s="63">
        <f t="shared" si="31"/>
        <v>6</v>
      </c>
      <c r="BV10" s="200">
        <f t="shared" si="32"/>
        <v>28</v>
      </c>
      <c r="BW10" s="42">
        <v>0.49708333333333332</v>
      </c>
      <c r="BX10" s="60">
        <f t="shared" si="33"/>
        <v>2.2569444444444642E-3</v>
      </c>
      <c r="BY10" s="60">
        <f t="shared" si="34"/>
        <v>1.6203703703705687E-4</v>
      </c>
      <c r="BZ10" s="64"/>
      <c r="CA10" s="65">
        <f t="shared" si="35"/>
        <v>14</v>
      </c>
      <c r="CB10" s="186">
        <f t="shared" si="104"/>
        <v>14</v>
      </c>
      <c r="CC10" s="88">
        <v>0</v>
      </c>
      <c r="CD10" s="200">
        <f t="shared" si="105"/>
        <v>29</v>
      </c>
      <c r="CE10" s="49">
        <v>0.52569444444444446</v>
      </c>
      <c r="CF10" s="61"/>
      <c r="CG10" s="61">
        <f t="shared" si="36"/>
        <v>0</v>
      </c>
      <c r="CH10" s="66">
        <f t="shared" si="37"/>
        <v>0</v>
      </c>
      <c r="CI10" s="244">
        <f t="shared" si="38"/>
        <v>1</v>
      </c>
      <c r="CJ10" s="42">
        <v>0.53333333333333333</v>
      </c>
      <c r="CK10" s="36"/>
      <c r="CL10" s="63">
        <f t="shared" si="39"/>
        <v>0</v>
      </c>
      <c r="CM10" s="42">
        <v>0.53582175925925923</v>
      </c>
      <c r="CN10" s="60">
        <f t="shared" si="40"/>
        <v>2.4884259259259078E-3</v>
      </c>
      <c r="CO10" s="60">
        <f t="shared" si="41"/>
        <v>5.7870370370388235E-5</v>
      </c>
      <c r="CP10" s="64"/>
      <c r="CQ10" s="65">
        <f t="shared" si="42"/>
        <v>5</v>
      </c>
      <c r="CR10" s="186">
        <f t="shared" si="43"/>
        <v>-5</v>
      </c>
      <c r="CS10" s="63">
        <f t="shared" si="44"/>
        <v>5</v>
      </c>
      <c r="CT10" s="200">
        <f t="shared" si="45"/>
        <v>36</v>
      </c>
      <c r="CU10" s="49">
        <v>0.59513888888888888</v>
      </c>
      <c r="CV10" s="61"/>
      <c r="CW10" s="61">
        <f t="shared" si="46"/>
        <v>0</v>
      </c>
      <c r="CX10" s="66">
        <f t="shared" si="47"/>
        <v>0</v>
      </c>
      <c r="CY10" s="244">
        <f t="shared" si="48"/>
        <v>1</v>
      </c>
      <c r="CZ10" s="42">
        <v>0.60625000000000007</v>
      </c>
      <c r="DA10" s="36"/>
      <c r="DB10" s="63">
        <f t="shared" si="49"/>
        <v>0</v>
      </c>
      <c r="DC10" s="42">
        <v>0.60842592592592593</v>
      </c>
      <c r="DD10" s="60">
        <f t="shared" si="50"/>
        <v>2.175925925925859E-3</v>
      </c>
      <c r="DE10" s="60">
        <f t="shared" si="51"/>
        <v>2.3148148148215229E-5</v>
      </c>
      <c r="DF10" s="64"/>
      <c r="DG10" s="65">
        <f t="shared" si="52"/>
        <v>2</v>
      </c>
      <c r="DH10" s="186">
        <f t="shared" si="106"/>
        <v>-2</v>
      </c>
      <c r="DI10" s="63">
        <f t="shared" si="53"/>
        <v>2</v>
      </c>
      <c r="DJ10" s="200">
        <f t="shared" si="54"/>
        <v>24</v>
      </c>
      <c r="DK10" s="49" t="s">
        <v>254</v>
      </c>
      <c r="DL10" s="61"/>
      <c r="DM10" s="61" t="e">
        <f>IF(DK10=0,0,IF(DK10="нет",600,IF(DK10="сход",0,IF(DK10&lt;#REF!+DN$2,MINUTE(ABS(DK10-(#REF!+DN$2)))*60,IF(DK10&gt;#REF!+DN$2,MINUTE(ABS(DK10-(#REF!+DN$2)))*60,0)))))</f>
        <v>#REF!</v>
      </c>
      <c r="DN10" s="93">
        <f t="shared" si="55"/>
        <v>0</v>
      </c>
      <c r="DO10" s="49" t="s">
        <v>254</v>
      </c>
      <c r="DP10" s="61"/>
      <c r="DQ10" s="61" t="e">
        <f>IF(DO10=0,0,IF(DO10="нет",600,IF(DO10="сход",0,IF(DO10&lt;#REF!+DR$2,MINUTE(ABS(DO10-(#REF!+DR$2)))*60,IF(DO10&gt;#REF!+DR$2,MINUTE(ABS(DO10-(#REF!+DR$2)))*60,0)))))</f>
        <v>#REF!</v>
      </c>
      <c r="DR10" s="94">
        <f t="shared" si="56"/>
        <v>0</v>
      </c>
      <c r="DS10" s="42">
        <v>0.6381944444444444</v>
      </c>
      <c r="DT10" s="36"/>
      <c r="DU10" s="63">
        <f t="shared" si="57"/>
        <v>0</v>
      </c>
      <c r="DV10" s="42">
        <v>0.63875000000000004</v>
      </c>
      <c r="DW10" s="60">
        <f t="shared" si="58"/>
        <v>5.555555555556424E-4</v>
      </c>
      <c r="DX10" s="60">
        <f t="shared" si="59"/>
        <v>8.6844594016088905E-17</v>
      </c>
      <c r="DY10" s="64"/>
      <c r="DZ10" s="65">
        <f t="shared" si="60"/>
        <v>0</v>
      </c>
      <c r="EA10" s="186">
        <f t="shared" si="107"/>
        <v>0</v>
      </c>
      <c r="EB10" s="63">
        <f t="shared" si="61"/>
        <v>0</v>
      </c>
      <c r="EC10" s="200">
        <f t="shared" si="62"/>
        <v>1</v>
      </c>
      <c r="ED10" s="42">
        <v>0.64471064814814816</v>
      </c>
      <c r="EE10" s="60">
        <f t="shared" si="63"/>
        <v>5.9606481481481177E-3</v>
      </c>
      <c r="EF10" s="60">
        <f t="shared" si="64"/>
        <v>2.3148148148178366E-5</v>
      </c>
      <c r="EG10" s="64"/>
      <c r="EH10" s="65">
        <f t="shared" si="65"/>
        <v>2</v>
      </c>
      <c r="EI10" s="186">
        <f t="shared" si="108"/>
        <v>-2</v>
      </c>
      <c r="EJ10" s="63">
        <f t="shared" si="66"/>
        <v>2</v>
      </c>
      <c r="EK10" s="200">
        <f t="shared" si="67"/>
        <v>9</v>
      </c>
      <c r="EL10" s="42">
        <v>0.66388888888888886</v>
      </c>
      <c r="EM10" s="36"/>
      <c r="EN10" s="63">
        <f t="shared" si="68"/>
        <v>0</v>
      </c>
      <c r="EO10" s="42">
        <v>0.66660879629629632</v>
      </c>
      <c r="EP10" s="60">
        <f t="shared" si="69"/>
        <v>2.7199074074074625E-3</v>
      </c>
      <c r="EQ10" s="60">
        <f t="shared" si="70"/>
        <v>5.5077470362263625E-17</v>
      </c>
      <c r="ER10" s="64"/>
      <c r="ES10" s="65">
        <f t="shared" si="71"/>
        <v>0</v>
      </c>
      <c r="ET10" s="186">
        <f t="shared" si="109"/>
        <v>0</v>
      </c>
      <c r="EU10" s="63">
        <f t="shared" si="72"/>
        <v>0</v>
      </c>
      <c r="EV10" s="200">
        <f t="shared" si="73"/>
        <v>1</v>
      </c>
      <c r="EW10" s="42">
        <v>0.66685185185185192</v>
      </c>
      <c r="EX10" s="85">
        <f t="shared" si="74"/>
        <v>2.4305555555559355E-4</v>
      </c>
      <c r="EY10" s="85">
        <f t="shared" si="75"/>
        <v>9.2592592592630576E-5</v>
      </c>
      <c r="EZ10" s="64"/>
      <c r="FA10" s="90">
        <f t="shared" si="76"/>
        <v>8</v>
      </c>
      <c r="FB10" s="186">
        <f t="shared" si="147"/>
        <v>8</v>
      </c>
      <c r="FC10" s="88">
        <f t="shared" si="77"/>
        <v>8</v>
      </c>
      <c r="FD10" s="200">
        <f t="shared" si="78"/>
        <v>1</v>
      </c>
      <c r="FE10" s="42">
        <v>0.67104166666666665</v>
      </c>
      <c r="FF10" s="60">
        <f t="shared" si="79"/>
        <v>4.1898148148147296E-3</v>
      </c>
      <c r="FG10" s="60">
        <f t="shared" si="80"/>
        <v>1.9907407407406554E-3</v>
      </c>
      <c r="FH10" s="64"/>
      <c r="FI10" s="90">
        <f t="shared" ref="FI10:FI40" si="148">((IF(FE10="нет",900,IF(FG10=0,0,HOUR(FG10)*3600+MINUTE(FG10)*60+SECOND(FG10))))+FH10)</f>
        <v>172</v>
      </c>
      <c r="FJ10" s="186">
        <f t="shared" si="111"/>
        <v>172</v>
      </c>
      <c r="FK10" s="88">
        <f t="shared" si="82"/>
        <v>172</v>
      </c>
      <c r="FL10" s="200">
        <f t="shared" si="83"/>
        <v>46</v>
      </c>
      <c r="FM10" s="42">
        <v>0.69166666666666676</v>
      </c>
      <c r="FN10" s="36"/>
      <c r="FO10" s="84">
        <f t="shared" si="84"/>
        <v>0</v>
      </c>
      <c r="FP10" s="42">
        <v>0.69409722222222225</v>
      </c>
      <c r="FQ10" s="60">
        <f t="shared" si="85"/>
        <v>2.4305555555554914E-3</v>
      </c>
      <c r="FR10" s="60">
        <f t="shared" si="86"/>
        <v>6.4184768611141862E-17</v>
      </c>
      <c r="FS10" s="64"/>
      <c r="FT10" s="65">
        <f t="shared" si="87"/>
        <v>0</v>
      </c>
      <c r="FU10" s="186">
        <f t="shared" si="88"/>
        <v>0</v>
      </c>
      <c r="FV10" s="88">
        <f t="shared" si="89"/>
        <v>0</v>
      </c>
      <c r="FW10" s="200">
        <f t="shared" si="90"/>
        <v>1</v>
      </c>
      <c r="FX10" s="49">
        <v>0.6972222222222223</v>
      </c>
      <c r="FY10" s="61">
        <v>-180</v>
      </c>
      <c r="FZ10" s="61">
        <f t="shared" si="91"/>
        <v>180</v>
      </c>
      <c r="GA10" s="67">
        <f t="shared" si="92"/>
        <v>0</v>
      </c>
      <c r="GB10" s="334">
        <f t="shared" si="93"/>
        <v>1</v>
      </c>
      <c r="GC10" s="68">
        <f t="shared" si="94"/>
        <v>7</v>
      </c>
      <c r="GE10" s="116">
        <f t="shared" si="112"/>
        <v>204.29999999999998</v>
      </c>
      <c r="GF10" s="343">
        <f t="shared" si="113"/>
        <v>225</v>
      </c>
      <c r="GG10" s="116">
        <f t="shared" si="114"/>
        <v>0</v>
      </c>
      <c r="GH10" s="116">
        <f t="shared" si="115"/>
        <v>1</v>
      </c>
      <c r="GI10" s="337">
        <f t="shared" si="116"/>
        <v>1</v>
      </c>
      <c r="GJ10" s="337">
        <f t="shared" si="117"/>
        <v>0</v>
      </c>
      <c r="GK10" s="337">
        <f t="shared" si="118"/>
        <v>1</v>
      </c>
      <c r="GL10" s="337">
        <f t="shared" si="119"/>
        <v>1</v>
      </c>
      <c r="GM10" s="337">
        <f t="shared" si="120"/>
        <v>6</v>
      </c>
      <c r="GN10" s="337">
        <f t="shared" si="121"/>
        <v>0</v>
      </c>
      <c r="GO10" s="337">
        <f t="shared" si="122"/>
        <v>6</v>
      </c>
      <c r="GP10" s="336">
        <f t="shared" si="123"/>
        <v>5</v>
      </c>
      <c r="GQ10" s="343">
        <f t="shared" si="124"/>
        <v>2</v>
      </c>
      <c r="GR10" s="337">
        <f t="shared" si="125"/>
        <v>0</v>
      </c>
      <c r="GS10" s="337">
        <f t="shared" si="126"/>
        <v>2</v>
      </c>
      <c r="GT10" s="337">
        <f t="shared" si="127"/>
        <v>2</v>
      </c>
      <c r="GU10" s="337">
        <f t="shared" si="128"/>
        <v>0</v>
      </c>
      <c r="GV10" s="337">
        <f t="shared" si="129"/>
        <v>8</v>
      </c>
      <c r="GW10" s="337">
        <f t="shared" si="130"/>
        <v>172</v>
      </c>
      <c r="GX10" s="337">
        <f t="shared" si="131"/>
        <v>180</v>
      </c>
      <c r="GY10" s="346">
        <f t="shared" si="132"/>
        <v>0</v>
      </c>
      <c r="GZ10" s="116">
        <f t="shared" si="133"/>
        <v>13.799999999999983</v>
      </c>
      <c r="HA10" s="346">
        <f t="shared" si="95"/>
        <v>2</v>
      </c>
      <c r="HB10" s="116">
        <f t="shared" si="134"/>
        <v>190</v>
      </c>
      <c r="HC10" s="116">
        <f t="shared" si="135"/>
        <v>7</v>
      </c>
      <c r="HD10" s="346">
        <f t="shared" si="145"/>
        <v>197</v>
      </c>
      <c r="HE10" s="346">
        <f t="shared" si="96"/>
        <v>22</v>
      </c>
      <c r="HF10" s="13">
        <f t="shared" si="136"/>
        <v>0</v>
      </c>
      <c r="HG10" s="13">
        <f t="shared" si="137"/>
        <v>0</v>
      </c>
      <c r="HH10" s="346">
        <f t="shared" si="138"/>
        <v>0</v>
      </c>
      <c r="HI10" s="325">
        <f t="shared" si="139"/>
        <v>626.29999999999995</v>
      </c>
      <c r="HJ10" s="336">
        <f t="shared" si="140"/>
        <v>13.799999999999983</v>
      </c>
      <c r="HK10" s="343">
        <f t="shared" si="141"/>
        <v>0</v>
      </c>
      <c r="HL10" s="13">
        <f t="shared" si="142"/>
        <v>210.79999999999998</v>
      </c>
      <c r="HM10" s="77">
        <f t="shared" si="143"/>
        <v>11</v>
      </c>
      <c r="HN10" s="328"/>
      <c r="HO10" s="330"/>
      <c r="HP10" s="116">
        <f>VLOOKUP(HR10,$B$4:$C$70,2,0)</f>
        <v>7</v>
      </c>
      <c r="HQ10" s="281">
        <v>11</v>
      </c>
      <c r="HR10" s="282">
        <v>7</v>
      </c>
      <c r="HS10" s="311" t="s">
        <v>70</v>
      </c>
      <c r="HT10" s="312" t="s">
        <v>71</v>
      </c>
      <c r="HU10" s="311" t="s">
        <v>72</v>
      </c>
      <c r="HV10" s="283">
        <v>0</v>
      </c>
      <c r="HW10" s="314">
        <v>204.3</v>
      </c>
      <c r="HX10" s="285">
        <v>225</v>
      </c>
      <c r="HY10" s="286">
        <v>0</v>
      </c>
      <c r="HZ10" s="286">
        <v>0</v>
      </c>
      <c r="IA10" s="286">
        <v>1</v>
      </c>
      <c r="IB10" s="286">
        <v>0</v>
      </c>
      <c r="IC10" s="286">
        <v>0</v>
      </c>
      <c r="ID10" s="286">
        <v>1</v>
      </c>
      <c r="IE10" s="286">
        <v>0</v>
      </c>
      <c r="IF10" s="286">
        <v>6</v>
      </c>
      <c r="IG10" s="286">
        <v>0</v>
      </c>
      <c r="IH10" s="283">
        <v>0</v>
      </c>
      <c r="II10" s="286">
        <v>0</v>
      </c>
      <c r="IJ10" s="286">
        <v>5</v>
      </c>
      <c r="IK10" s="283">
        <v>0</v>
      </c>
      <c r="IL10" s="286">
        <v>0</v>
      </c>
      <c r="IM10" s="286">
        <v>2</v>
      </c>
      <c r="IN10" s="287">
        <v>0</v>
      </c>
      <c r="IO10" s="287">
        <v>0</v>
      </c>
      <c r="IP10" s="286">
        <v>0</v>
      </c>
      <c r="IQ10" s="286">
        <v>0</v>
      </c>
      <c r="IR10" s="286">
        <v>2</v>
      </c>
      <c r="IS10" s="286">
        <v>0</v>
      </c>
      <c r="IT10" s="286">
        <v>0</v>
      </c>
      <c r="IU10" s="286">
        <v>8</v>
      </c>
      <c r="IV10" s="286">
        <v>172</v>
      </c>
      <c r="IW10" s="286">
        <v>0</v>
      </c>
      <c r="IX10" s="286">
        <v>0</v>
      </c>
      <c r="IY10" s="283">
        <v>0</v>
      </c>
      <c r="IZ10" s="322">
        <f t="shared" si="144"/>
        <v>626.29999999999995</v>
      </c>
      <c r="JA10" s="288">
        <v>7</v>
      </c>
    </row>
    <row r="11" spans="1:261" x14ac:dyDescent="0.25">
      <c r="A11" s="70">
        <v>8</v>
      </c>
      <c r="B11" s="71">
        <v>8</v>
      </c>
      <c r="C11" s="274">
        <f t="shared" si="97"/>
        <v>8</v>
      </c>
      <c r="D11" s="173" t="s">
        <v>73</v>
      </c>
      <c r="E11" s="170" t="s">
        <v>74</v>
      </c>
      <c r="F11" s="170" t="s">
        <v>259</v>
      </c>
      <c r="G11" s="170" t="s">
        <v>300</v>
      </c>
      <c r="H11" s="324"/>
      <c r="I11" s="324"/>
      <c r="J11" s="171" t="s">
        <v>75</v>
      </c>
      <c r="K11" s="72">
        <v>0.359722222222222</v>
      </c>
      <c r="L11" s="73">
        <v>0.35972222222222222</v>
      </c>
      <c r="M11" s="86"/>
      <c r="N11" s="74">
        <f t="shared" si="0"/>
        <v>0</v>
      </c>
      <c r="O11" s="75">
        <f t="shared" si="1"/>
        <v>0</v>
      </c>
      <c r="P11" s="76">
        <v>75.7</v>
      </c>
      <c r="Q11" s="77"/>
      <c r="R11" s="78">
        <f t="shared" si="2"/>
        <v>227.10000000000002</v>
      </c>
      <c r="S11" s="193">
        <f t="shared" si="98"/>
        <v>13</v>
      </c>
      <c r="T11" s="79">
        <v>0.38893518518518522</v>
      </c>
      <c r="U11" s="80">
        <v>0.38983796296296297</v>
      </c>
      <c r="V11" s="81">
        <f t="shared" si="3"/>
        <v>9.0277777777775237E-4</v>
      </c>
      <c r="W11" s="77"/>
      <c r="X11" s="78">
        <f t="shared" si="4"/>
        <v>234</v>
      </c>
      <c r="Y11" s="193">
        <f t="shared" si="99"/>
        <v>3</v>
      </c>
      <c r="Z11" s="82">
        <v>0.46069444444444446</v>
      </c>
      <c r="AA11" s="83"/>
      <c r="AB11" s="84">
        <f t="shared" si="5"/>
        <v>0</v>
      </c>
      <c r="AC11" s="82">
        <v>0.46156250000000004</v>
      </c>
      <c r="AD11" s="85">
        <f t="shared" si="6"/>
        <v>8.6805555555558023E-4</v>
      </c>
      <c r="AE11" s="85">
        <f t="shared" si="7"/>
        <v>1.041666666666913E-4</v>
      </c>
      <c r="AF11" s="86"/>
      <c r="AG11" s="87">
        <f t="shared" si="8"/>
        <v>9</v>
      </c>
      <c r="AH11" s="186">
        <f t="shared" si="146"/>
        <v>9</v>
      </c>
      <c r="AI11" s="88">
        <f t="shared" si="9"/>
        <v>9</v>
      </c>
      <c r="AJ11" s="199">
        <f t="shared" si="10"/>
        <v>38</v>
      </c>
      <c r="AK11" s="82">
        <v>0.46280092592592598</v>
      </c>
      <c r="AL11" s="85">
        <f t="shared" si="11"/>
        <v>1.2384259259259345E-3</v>
      </c>
      <c r="AM11" s="85">
        <f t="shared" si="12"/>
        <v>6.9444444444436001E-5</v>
      </c>
      <c r="AN11" s="89"/>
      <c r="AO11" s="90">
        <f t="shared" si="13"/>
        <v>6</v>
      </c>
      <c r="AP11" s="186">
        <f t="shared" si="100"/>
        <v>-6</v>
      </c>
      <c r="AQ11" s="88">
        <f t="shared" si="14"/>
        <v>6</v>
      </c>
      <c r="AR11" s="199">
        <f t="shared" si="15"/>
        <v>20</v>
      </c>
      <c r="AS11" s="82">
        <v>0.47045138888888888</v>
      </c>
      <c r="AT11" s="83"/>
      <c r="AU11" s="88">
        <f t="shared" si="16"/>
        <v>0</v>
      </c>
      <c r="AV11" s="82">
        <v>0.47122685185185187</v>
      </c>
      <c r="AW11" s="85">
        <f t="shared" si="17"/>
        <v>7.7546296296299166E-4</v>
      </c>
      <c r="AX11" s="85">
        <f t="shared" si="18"/>
        <v>1.1574074074102735E-5</v>
      </c>
      <c r="AY11" s="89"/>
      <c r="AZ11" s="90">
        <f t="shared" si="19"/>
        <v>1</v>
      </c>
      <c r="BA11" s="186">
        <f t="shared" si="101"/>
        <v>1</v>
      </c>
      <c r="BB11" s="88">
        <f t="shared" si="20"/>
        <v>1</v>
      </c>
      <c r="BC11" s="199">
        <f t="shared" si="21"/>
        <v>11</v>
      </c>
      <c r="BD11" s="82">
        <v>0.47248842592592594</v>
      </c>
      <c r="BE11" s="85">
        <f t="shared" si="22"/>
        <v>1.2615740740740677E-3</v>
      </c>
      <c r="BF11" s="85">
        <f t="shared" si="23"/>
        <v>4.6296296296302738E-5</v>
      </c>
      <c r="BG11" s="89"/>
      <c r="BH11" s="90">
        <f t="shared" si="24"/>
        <v>4</v>
      </c>
      <c r="BI11" s="186">
        <f t="shared" si="102"/>
        <v>-4</v>
      </c>
      <c r="BJ11" s="88">
        <f t="shared" si="25"/>
        <v>4</v>
      </c>
      <c r="BK11" s="199">
        <f t="shared" si="26"/>
        <v>21</v>
      </c>
      <c r="BL11" s="91">
        <v>0.49583333333333335</v>
      </c>
      <c r="BM11" s="83"/>
      <c r="BN11" s="88">
        <f t="shared" si="27"/>
        <v>0</v>
      </c>
      <c r="BO11" s="82">
        <v>0.50134259259259262</v>
      </c>
      <c r="BP11" s="85">
        <f t="shared" si="28"/>
        <v>5.5092592592592693E-3</v>
      </c>
      <c r="BQ11" s="85">
        <f t="shared" si="29"/>
        <v>1.0300925925926024E-3</v>
      </c>
      <c r="BR11" s="89"/>
      <c r="BS11" s="90">
        <f t="shared" si="30"/>
        <v>89</v>
      </c>
      <c r="BT11" s="186">
        <f t="shared" si="103"/>
        <v>89</v>
      </c>
      <c r="BU11" s="88">
        <f t="shared" si="31"/>
        <v>89</v>
      </c>
      <c r="BV11" s="199">
        <f t="shared" si="32"/>
        <v>68</v>
      </c>
      <c r="BW11" s="82">
        <v>0.50375000000000003</v>
      </c>
      <c r="BX11" s="85">
        <f t="shared" si="33"/>
        <v>2.4074074074074137E-3</v>
      </c>
      <c r="BY11" s="85">
        <f t="shared" si="34"/>
        <v>3.1250000000000635E-4</v>
      </c>
      <c r="BZ11" s="89"/>
      <c r="CA11" s="90">
        <f t="shared" si="35"/>
        <v>27</v>
      </c>
      <c r="CB11" s="186">
        <f t="shared" si="104"/>
        <v>27</v>
      </c>
      <c r="CC11" s="88">
        <v>0</v>
      </c>
      <c r="CD11" s="199">
        <f t="shared" si="105"/>
        <v>51</v>
      </c>
      <c r="CE11" s="72">
        <v>0.52638888888888891</v>
      </c>
      <c r="CF11" s="86"/>
      <c r="CG11" s="86">
        <f t="shared" si="36"/>
        <v>0</v>
      </c>
      <c r="CH11" s="92">
        <f t="shared" si="37"/>
        <v>0</v>
      </c>
      <c r="CI11" s="243">
        <f t="shared" si="38"/>
        <v>1</v>
      </c>
      <c r="CJ11" s="82">
        <v>0.53611111111111109</v>
      </c>
      <c r="CK11" s="83"/>
      <c r="CL11" s="88">
        <f t="shared" si="39"/>
        <v>0</v>
      </c>
      <c r="CM11" s="82">
        <v>0.53863425925925923</v>
      </c>
      <c r="CN11" s="85">
        <f t="shared" si="40"/>
        <v>2.5231481481481355E-3</v>
      </c>
      <c r="CO11" s="85">
        <f t="shared" si="41"/>
        <v>2.3148148148160585E-5</v>
      </c>
      <c r="CP11" s="89"/>
      <c r="CQ11" s="90">
        <f t="shared" si="42"/>
        <v>2</v>
      </c>
      <c r="CR11" s="186">
        <f t="shared" si="43"/>
        <v>-2</v>
      </c>
      <c r="CS11" s="88">
        <f t="shared" si="44"/>
        <v>2</v>
      </c>
      <c r="CT11" s="199">
        <f t="shared" si="45"/>
        <v>17</v>
      </c>
      <c r="CU11" s="72">
        <v>0.59583333333333333</v>
      </c>
      <c r="CV11" s="86"/>
      <c r="CW11" s="86">
        <f t="shared" si="46"/>
        <v>0</v>
      </c>
      <c r="CX11" s="92">
        <f t="shared" si="47"/>
        <v>0</v>
      </c>
      <c r="CY11" s="243">
        <f t="shared" si="48"/>
        <v>1</v>
      </c>
      <c r="CZ11" s="82">
        <v>0.6069444444444444</v>
      </c>
      <c r="DA11" s="83"/>
      <c r="DB11" s="88">
        <f t="shared" si="49"/>
        <v>0</v>
      </c>
      <c r="DC11" s="82">
        <v>0.60913194444444441</v>
      </c>
      <c r="DD11" s="85">
        <f t="shared" si="50"/>
        <v>2.1875000000000089E-3</v>
      </c>
      <c r="DE11" s="85">
        <f t="shared" si="51"/>
        <v>1.157407407406533E-5</v>
      </c>
      <c r="DF11" s="89"/>
      <c r="DG11" s="90">
        <f t="shared" si="52"/>
        <v>1</v>
      </c>
      <c r="DH11" s="186">
        <f t="shared" si="106"/>
        <v>-1</v>
      </c>
      <c r="DI11" s="88">
        <f t="shared" si="53"/>
        <v>1</v>
      </c>
      <c r="DJ11" s="199">
        <f t="shared" si="54"/>
        <v>10</v>
      </c>
      <c r="DK11" s="72" t="s">
        <v>254</v>
      </c>
      <c r="DL11" s="86"/>
      <c r="DM11" s="86" t="e">
        <f>IF(DK11=0,0,IF(DK11="нет",600,IF(DK11="сход",0,IF(DK11&lt;#REF!+DN$2,MINUTE(ABS(DK11-(#REF!+DN$2)))*60,IF(DK11&gt;#REF!+DN$2,MINUTE(ABS(DK11-(#REF!+DN$2)))*60,0)))))</f>
        <v>#REF!</v>
      </c>
      <c r="DN11" s="93">
        <f t="shared" si="55"/>
        <v>0</v>
      </c>
      <c r="DO11" s="72" t="s">
        <v>254</v>
      </c>
      <c r="DP11" s="86"/>
      <c r="DQ11" s="86" t="e">
        <f>IF(DO11=0,0,IF(DO11="нет",600,IF(DO11="сход",0,IF(DO11&lt;#REF!+DR$2,MINUTE(ABS(DO11-(#REF!+DR$2)))*60,IF(DO11&gt;#REF!+DR$2,MINUTE(ABS(DO11-(#REF!+DR$2)))*60,0)))))</f>
        <v>#REF!</v>
      </c>
      <c r="DR11" s="94">
        <f t="shared" si="56"/>
        <v>0</v>
      </c>
      <c r="DS11" s="82">
        <v>0.63888888888888895</v>
      </c>
      <c r="DT11" s="83"/>
      <c r="DU11" s="63">
        <f t="shared" si="57"/>
        <v>0</v>
      </c>
      <c r="DV11" s="82">
        <v>0.63951388888888883</v>
      </c>
      <c r="DW11" s="85">
        <f t="shared" si="58"/>
        <v>6.2499999999987566E-4</v>
      </c>
      <c r="DX11" s="85">
        <f t="shared" si="59"/>
        <v>6.94444444443201E-5</v>
      </c>
      <c r="DY11" s="89"/>
      <c r="DZ11" s="90">
        <f t="shared" si="60"/>
        <v>6</v>
      </c>
      <c r="EA11" s="186">
        <f t="shared" si="107"/>
        <v>6</v>
      </c>
      <c r="EB11" s="63">
        <f t="shared" si="61"/>
        <v>6</v>
      </c>
      <c r="EC11" s="199">
        <f t="shared" si="62"/>
        <v>18</v>
      </c>
      <c r="ED11" s="82">
        <v>0.64547453703703705</v>
      </c>
      <c r="EE11" s="85">
        <f t="shared" si="63"/>
        <v>5.9606481481482287E-3</v>
      </c>
      <c r="EF11" s="85">
        <f t="shared" si="64"/>
        <v>2.3148148148067343E-5</v>
      </c>
      <c r="EG11" s="89"/>
      <c r="EH11" s="65">
        <f t="shared" si="65"/>
        <v>2</v>
      </c>
      <c r="EI11" s="186">
        <f t="shared" si="108"/>
        <v>-2</v>
      </c>
      <c r="EJ11" s="88">
        <f t="shared" si="66"/>
        <v>2</v>
      </c>
      <c r="EK11" s="199">
        <f t="shared" si="67"/>
        <v>9</v>
      </c>
      <c r="EL11" s="82">
        <v>0.66666666666666663</v>
      </c>
      <c r="EM11" s="83"/>
      <c r="EN11" s="88">
        <f t="shared" si="68"/>
        <v>0</v>
      </c>
      <c r="EO11" s="82">
        <v>0.6694675925925927</v>
      </c>
      <c r="EP11" s="85">
        <f t="shared" si="69"/>
        <v>2.8009259259260677E-3</v>
      </c>
      <c r="EQ11" s="85">
        <f t="shared" si="70"/>
        <v>8.1018518518660276E-5</v>
      </c>
      <c r="ER11" s="89"/>
      <c r="ES11" s="90">
        <f t="shared" si="71"/>
        <v>7</v>
      </c>
      <c r="ET11" s="186">
        <f t="shared" si="109"/>
        <v>-7</v>
      </c>
      <c r="EU11" s="88">
        <f t="shared" si="72"/>
        <v>7</v>
      </c>
      <c r="EV11" s="199">
        <f t="shared" si="73"/>
        <v>28</v>
      </c>
      <c r="EW11" s="82">
        <v>0.66982638888888879</v>
      </c>
      <c r="EX11" s="85">
        <f t="shared" si="74"/>
        <v>3.5879629629609333E-4</v>
      </c>
      <c r="EY11" s="85">
        <f t="shared" si="75"/>
        <v>2.0833333333313036E-4</v>
      </c>
      <c r="EZ11" s="89"/>
      <c r="FA11" s="90">
        <f t="shared" si="76"/>
        <v>18</v>
      </c>
      <c r="FB11" s="186">
        <f t="shared" si="147"/>
        <v>18</v>
      </c>
      <c r="FC11" s="88">
        <f t="shared" si="77"/>
        <v>18</v>
      </c>
      <c r="FD11" s="199">
        <f t="shared" si="78"/>
        <v>14</v>
      </c>
      <c r="FE11" s="82">
        <v>0.67207175925925933</v>
      </c>
      <c r="FF11" s="85">
        <f t="shared" si="79"/>
        <v>2.2453703703705363E-3</v>
      </c>
      <c r="FG11" s="85">
        <f t="shared" si="80"/>
        <v>4.6296296296462116E-5</v>
      </c>
      <c r="FH11" s="89"/>
      <c r="FI11" s="90">
        <f t="shared" si="148"/>
        <v>4</v>
      </c>
      <c r="FJ11" s="186">
        <f t="shared" si="111"/>
        <v>4</v>
      </c>
      <c r="FK11" s="88">
        <f t="shared" si="82"/>
        <v>4</v>
      </c>
      <c r="FL11" s="199">
        <f t="shared" si="83"/>
        <v>7</v>
      </c>
      <c r="FM11" s="82">
        <v>0.69513888888888886</v>
      </c>
      <c r="FN11" s="83"/>
      <c r="FO11" s="84">
        <f t="shared" si="84"/>
        <v>0</v>
      </c>
      <c r="FP11" s="82">
        <v>0.69753472222222224</v>
      </c>
      <c r="FQ11" s="85">
        <f t="shared" si="85"/>
        <v>2.3958333333333748E-3</v>
      </c>
      <c r="FR11" s="85">
        <f t="shared" si="86"/>
        <v>3.4722222222180812E-5</v>
      </c>
      <c r="FS11" s="89"/>
      <c r="FT11" s="90">
        <f t="shared" si="87"/>
        <v>3</v>
      </c>
      <c r="FU11" s="186">
        <f t="shared" si="88"/>
        <v>-3</v>
      </c>
      <c r="FV11" s="88">
        <f t="shared" si="89"/>
        <v>3</v>
      </c>
      <c r="FW11" s="199">
        <f t="shared" si="90"/>
        <v>23</v>
      </c>
      <c r="FX11" s="72">
        <v>0.69930555555555562</v>
      </c>
      <c r="FY11" s="86">
        <v>-60</v>
      </c>
      <c r="FZ11" s="86">
        <f t="shared" si="91"/>
        <v>60</v>
      </c>
      <c r="GA11" s="95">
        <f t="shared" si="92"/>
        <v>0</v>
      </c>
      <c r="GB11" s="333">
        <f t="shared" si="93"/>
        <v>1</v>
      </c>
      <c r="GC11" s="96">
        <f t="shared" si="94"/>
        <v>8</v>
      </c>
      <c r="GE11" s="116">
        <f t="shared" si="112"/>
        <v>227.10000000000002</v>
      </c>
      <c r="GF11" s="343">
        <f t="shared" si="113"/>
        <v>234</v>
      </c>
      <c r="GG11" s="116">
        <f t="shared" si="114"/>
        <v>9</v>
      </c>
      <c r="GH11" s="116">
        <f t="shared" si="115"/>
        <v>6</v>
      </c>
      <c r="GI11" s="337">
        <f t="shared" si="116"/>
        <v>15</v>
      </c>
      <c r="GJ11" s="337">
        <f t="shared" si="117"/>
        <v>1</v>
      </c>
      <c r="GK11" s="337">
        <f t="shared" si="118"/>
        <v>4</v>
      </c>
      <c r="GL11" s="337">
        <f t="shared" si="119"/>
        <v>5</v>
      </c>
      <c r="GM11" s="337">
        <f t="shared" si="120"/>
        <v>89</v>
      </c>
      <c r="GN11" s="337">
        <f t="shared" si="121"/>
        <v>0</v>
      </c>
      <c r="GO11" s="337">
        <f t="shared" si="122"/>
        <v>89</v>
      </c>
      <c r="GP11" s="336">
        <f t="shared" si="123"/>
        <v>2</v>
      </c>
      <c r="GQ11" s="343">
        <f t="shared" si="124"/>
        <v>1</v>
      </c>
      <c r="GR11" s="337">
        <f t="shared" si="125"/>
        <v>6</v>
      </c>
      <c r="GS11" s="337">
        <f t="shared" si="126"/>
        <v>2</v>
      </c>
      <c r="GT11" s="337">
        <f t="shared" si="127"/>
        <v>8</v>
      </c>
      <c r="GU11" s="337">
        <f t="shared" si="128"/>
        <v>7</v>
      </c>
      <c r="GV11" s="337">
        <f t="shared" si="129"/>
        <v>18</v>
      </c>
      <c r="GW11" s="337">
        <f t="shared" si="130"/>
        <v>4</v>
      </c>
      <c r="GX11" s="337">
        <f t="shared" si="131"/>
        <v>29</v>
      </c>
      <c r="GY11" s="346">
        <f t="shared" si="132"/>
        <v>3</v>
      </c>
      <c r="GZ11" s="116">
        <f t="shared" si="133"/>
        <v>45.600000000000023</v>
      </c>
      <c r="HA11" s="346">
        <f t="shared" si="95"/>
        <v>7</v>
      </c>
      <c r="HB11" s="116">
        <f t="shared" si="134"/>
        <v>146</v>
      </c>
      <c r="HC11" s="116">
        <f t="shared" si="135"/>
        <v>6</v>
      </c>
      <c r="HD11" s="346">
        <f t="shared" si="145"/>
        <v>152</v>
      </c>
      <c r="HE11" s="346">
        <f t="shared" si="96"/>
        <v>17</v>
      </c>
      <c r="HF11" s="13">
        <f t="shared" si="136"/>
        <v>0</v>
      </c>
      <c r="HG11" s="13">
        <f t="shared" si="137"/>
        <v>0</v>
      </c>
      <c r="HH11" s="346">
        <f t="shared" si="138"/>
        <v>0</v>
      </c>
      <c r="HI11" s="325">
        <f t="shared" si="139"/>
        <v>613.1</v>
      </c>
      <c r="HJ11" s="336">
        <f t="shared" si="140"/>
        <v>36.600000000000023</v>
      </c>
      <c r="HK11" s="343">
        <f t="shared" si="141"/>
        <v>9</v>
      </c>
      <c r="HL11" s="13">
        <f t="shared" si="142"/>
        <v>197.60000000000002</v>
      </c>
      <c r="HM11" s="77">
        <f t="shared" si="143"/>
        <v>10</v>
      </c>
      <c r="HN11" s="328"/>
      <c r="HO11" s="330"/>
      <c r="HP11" s="116">
        <f>VLOOKUP(HR11,$B$4:$C$70,2,0)</f>
        <v>8</v>
      </c>
      <c r="HQ11" s="281">
        <v>10</v>
      </c>
      <c r="HR11" s="282">
        <v>8</v>
      </c>
      <c r="HS11" s="311" t="s">
        <v>73</v>
      </c>
      <c r="HT11" s="312" t="s">
        <v>74</v>
      </c>
      <c r="HU11" s="311" t="s">
        <v>75</v>
      </c>
      <c r="HV11" s="283">
        <v>0</v>
      </c>
      <c r="HW11" s="314">
        <v>227.1</v>
      </c>
      <c r="HX11" s="285">
        <v>234</v>
      </c>
      <c r="HY11" s="286">
        <v>0</v>
      </c>
      <c r="HZ11" s="286">
        <v>9</v>
      </c>
      <c r="IA11" s="286">
        <v>6</v>
      </c>
      <c r="IB11" s="286">
        <v>0</v>
      </c>
      <c r="IC11" s="286">
        <v>1</v>
      </c>
      <c r="ID11" s="286">
        <v>4</v>
      </c>
      <c r="IE11" s="286">
        <v>0</v>
      </c>
      <c r="IF11" s="286">
        <v>89</v>
      </c>
      <c r="IG11" s="286">
        <v>0</v>
      </c>
      <c r="IH11" s="283">
        <v>0</v>
      </c>
      <c r="II11" s="286">
        <v>0</v>
      </c>
      <c r="IJ11" s="286">
        <v>2</v>
      </c>
      <c r="IK11" s="283">
        <v>0</v>
      </c>
      <c r="IL11" s="286">
        <v>0</v>
      </c>
      <c r="IM11" s="286">
        <v>1</v>
      </c>
      <c r="IN11" s="287">
        <v>0</v>
      </c>
      <c r="IO11" s="287">
        <v>0</v>
      </c>
      <c r="IP11" s="286">
        <v>0</v>
      </c>
      <c r="IQ11" s="286">
        <v>6</v>
      </c>
      <c r="IR11" s="286">
        <v>2</v>
      </c>
      <c r="IS11" s="286">
        <v>0</v>
      </c>
      <c r="IT11" s="286">
        <v>7</v>
      </c>
      <c r="IU11" s="286">
        <v>18</v>
      </c>
      <c r="IV11" s="286">
        <v>4</v>
      </c>
      <c r="IW11" s="286">
        <v>0</v>
      </c>
      <c r="IX11" s="286">
        <v>3</v>
      </c>
      <c r="IY11" s="283">
        <v>0</v>
      </c>
      <c r="IZ11" s="322">
        <f t="shared" si="144"/>
        <v>613.1</v>
      </c>
      <c r="JA11" s="288">
        <v>8</v>
      </c>
    </row>
    <row r="12" spans="1:261" x14ac:dyDescent="0.25">
      <c r="A12" s="70">
        <v>9</v>
      </c>
      <c r="B12" s="71">
        <v>9</v>
      </c>
      <c r="C12" s="274">
        <f t="shared" si="97"/>
        <v>9</v>
      </c>
      <c r="D12" s="173" t="s">
        <v>76</v>
      </c>
      <c r="E12" s="170" t="s">
        <v>77</v>
      </c>
      <c r="F12" s="170" t="s">
        <v>259</v>
      </c>
      <c r="G12" s="170" t="s">
        <v>300</v>
      </c>
      <c r="H12" s="324"/>
      <c r="I12" s="324" t="str">
        <f>VLOOKUP(B12,Лист3!B10:J76,9,0)</f>
        <v>Новогорск-ралли</v>
      </c>
      <c r="J12" s="171" t="s">
        <v>72</v>
      </c>
      <c r="K12" s="72">
        <v>0.360416666666667</v>
      </c>
      <c r="L12" s="73">
        <v>0.36041666666666666</v>
      </c>
      <c r="M12" s="86"/>
      <c r="N12" s="74">
        <f t="shared" si="0"/>
        <v>0</v>
      </c>
      <c r="O12" s="75">
        <f t="shared" si="1"/>
        <v>0</v>
      </c>
      <c r="P12" s="76">
        <v>67</v>
      </c>
      <c r="Q12" s="77"/>
      <c r="R12" s="78">
        <f t="shared" si="2"/>
        <v>201</v>
      </c>
      <c r="S12" s="193">
        <f t="shared" si="98"/>
        <v>2</v>
      </c>
      <c r="T12" s="79">
        <v>0.39260416666666664</v>
      </c>
      <c r="U12" s="80">
        <v>0.39347222222222222</v>
      </c>
      <c r="V12" s="81">
        <f t="shared" si="3"/>
        <v>8.6805555555558023E-4</v>
      </c>
      <c r="W12" s="77"/>
      <c r="X12" s="78">
        <f t="shared" si="4"/>
        <v>225</v>
      </c>
      <c r="Y12" s="193">
        <f t="shared" si="99"/>
        <v>1</v>
      </c>
      <c r="Z12" s="82">
        <v>0.46028935185185182</v>
      </c>
      <c r="AA12" s="83"/>
      <c r="AB12" s="84">
        <f t="shared" si="5"/>
        <v>0</v>
      </c>
      <c r="AC12" s="82">
        <v>0.46106481481481482</v>
      </c>
      <c r="AD12" s="85">
        <f t="shared" si="6"/>
        <v>7.7546296296299166E-4</v>
      </c>
      <c r="AE12" s="85">
        <f t="shared" si="7"/>
        <v>1.1574074074102735E-5</v>
      </c>
      <c r="AF12" s="86"/>
      <c r="AG12" s="87">
        <f t="shared" si="8"/>
        <v>1</v>
      </c>
      <c r="AH12" s="186">
        <f t="shared" si="146"/>
        <v>1</v>
      </c>
      <c r="AI12" s="88">
        <f t="shared" si="9"/>
        <v>1</v>
      </c>
      <c r="AJ12" s="199">
        <f t="shared" si="10"/>
        <v>5</v>
      </c>
      <c r="AK12" s="82">
        <v>0.46237268518518521</v>
      </c>
      <c r="AL12" s="85">
        <f t="shared" si="11"/>
        <v>1.3078703703703898E-3</v>
      </c>
      <c r="AM12" s="85">
        <f t="shared" si="12"/>
        <v>1.9298798670241979E-17</v>
      </c>
      <c r="AN12" s="89"/>
      <c r="AO12" s="90">
        <f t="shared" si="13"/>
        <v>0</v>
      </c>
      <c r="AP12" s="186">
        <f t="shared" si="100"/>
        <v>0</v>
      </c>
      <c r="AQ12" s="88">
        <f t="shared" si="14"/>
        <v>0</v>
      </c>
      <c r="AR12" s="199">
        <f t="shared" si="15"/>
        <v>1</v>
      </c>
      <c r="AS12" s="82">
        <v>0.46965277777777775</v>
      </c>
      <c r="AT12" s="83"/>
      <c r="AU12" s="88">
        <f t="shared" si="16"/>
        <v>0</v>
      </c>
      <c r="AV12" s="82">
        <v>0.47041666666666665</v>
      </c>
      <c r="AW12" s="85">
        <f t="shared" si="17"/>
        <v>7.6388888888889728E-4</v>
      </c>
      <c r="AX12" s="85">
        <f t="shared" si="18"/>
        <v>8.3483567281383841E-18</v>
      </c>
      <c r="AY12" s="89"/>
      <c r="AZ12" s="90">
        <f t="shared" si="19"/>
        <v>0</v>
      </c>
      <c r="BA12" s="186">
        <f t="shared" si="101"/>
        <v>0</v>
      </c>
      <c r="BB12" s="88">
        <f t="shared" si="20"/>
        <v>0</v>
      </c>
      <c r="BC12" s="199">
        <f t="shared" si="21"/>
        <v>1</v>
      </c>
      <c r="BD12" s="82">
        <v>0.47166666666666668</v>
      </c>
      <c r="BE12" s="85">
        <f t="shared" si="22"/>
        <v>1.2500000000000289E-3</v>
      </c>
      <c r="BF12" s="85">
        <f t="shared" si="23"/>
        <v>5.7870370370341614E-5</v>
      </c>
      <c r="BG12" s="89"/>
      <c r="BH12" s="90">
        <f t="shared" si="24"/>
        <v>5</v>
      </c>
      <c r="BI12" s="186">
        <f t="shared" si="102"/>
        <v>-5</v>
      </c>
      <c r="BJ12" s="88">
        <f t="shared" si="25"/>
        <v>5</v>
      </c>
      <c r="BK12" s="199">
        <f t="shared" si="26"/>
        <v>23</v>
      </c>
      <c r="BL12" s="91">
        <v>0.5</v>
      </c>
      <c r="BM12" s="83"/>
      <c r="BN12" s="88">
        <f t="shared" si="27"/>
        <v>0</v>
      </c>
      <c r="BO12" s="317">
        <v>0.50450231481481478</v>
      </c>
      <c r="BP12" s="85">
        <f t="shared" si="28"/>
        <v>4.5023148148147785E-3</v>
      </c>
      <c r="BQ12" s="85">
        <f t="shared" si="29"/>
        <v>2.3148148148111579E-5</v>
      </c>
      <c r="BR12" s="89"/>
      <c r="BS12" s="90">
        <f t="shared" si="30"/>
        <v>2</v>
      </c>
      <c r="BT12" s="186">
        <f t="shared" si="103"/>
        <v>2</v>
      </c>
      <c r="BU12" s="88">
        <f t="shared" si="31"/>
        <v>2</v>
      </c>
      <c r="BV12" s="199">
        <f t="shared" si="32"/>
        <v>8</v>
      </c>
      <c r="BW12" s="82">
        <v>0.5068287037037037</v>
      </c>
      <c r="BX12" s="85">
        <f t="shared" si="33"/>
        <v>2.3263888888889195E-3</v>
      </c>
      <c r="BY12" s="85">
        <f t="shared" si="34"/>
        <v>2.3148148148151217E-4</v>
      </c>
      <c r="BZ12" s="89"/>
      <c r="CA12" s="90">
        <f t="shared" si="35"/>
        <v>20</v>
      </c>
      <c r="CB12" s="186">
        <f t="shared" si="104"/>
        <v>20</v>
      </c>
      <c r="CC12" s="88">
        <v>0</v>
      </c>
      <c r="CD12" s="199">
        <f t="shared" si="105"/>
        <v>43</v>
      </c>
      <c r="CE12" s="72">
        <v>0.52708333333333335</v>
      </c>
      <c r="CF12" s="86"/>
      <c r="CG12" s="86">
        <f t="shared" si="36"/>
        <v>0</v>
      </c>
      <c r="CH12" s="92">
        <f t="shared" si="37"/>
        <v>0</v>
      </c>
      <c r="CI12" s="243">
        <f t="shared" si="38"/>
        <v>1</v>
      </c>
      <c r="CJ12" s="82">
        <v>0.53541666666666665</v>
      </c>
      <c r="CK12" s="83"/>
      <c r="CL12" s="88">
        <f t="shared" si="39"/>
        <v>0</v>
      </c>
      <c r="CM12" s="82">
        <v>0.53792824074074075</v>
      </c>
      <c r="CN12" s="85">
        <f t="shared" si="40"/>
        <v>2.5115740740740966E-3</v>
      </c>
      <c r="CO12" s="85">
        <f t="shared" si="41"/>
        <v>3.4722222222199461E-5</v>
      </c>
      <c r="CP12" s="89"/>
      <c r="CQ12" s="90">
        <f t="shared" si="42"/>
        <v>3</v>
      </c>
      <c r="CR12" s="186">
        <f t="shared" si="43"/>
        <v>-3</v>
      </c>
      <c r="CS12" s="88">
        <f t="shared" si="44"/>
        <v>3</v>
      </c>
      <c r="CT12" s="199">
        <f t="shared" si="45"/>
        <v>26</v>
      </c>
      <c r="CU12" s="72">
        <v>0.59652777777777777</v>
      </c>
      <c r="CV12" s="86"/>
      <c r="CW12" s="86">
        <f t="shared" si="46"/>
        <v>0</v>
      </c>
      <c r="CX12" s="92">
        <f t="shared" si="47"/>
        <v>0</v>
      </c>
      <c r="CY12" s="243">
        <f t="shared" si="48"/>
        <v>1</v>
      </c>
      <c r="CZ12" s="82">
        <v>0.60902777777777783</v>
      </c>
      <c r="DA12" s="83"/>
      <c r="DB12" s="88">
        <f t="shared" si="49"/>
        <v>0</v>
      </c>
      <c r="DC12" s="82">
        <v>0.61123842592592592</v>
      </c>
      <c r="DD12" s="85">
        <f t="shared" si="50"/>
        <v>2.2106481481480866E-3</v>
      </c>
      <c r="DE12" s="85">
        <f t="shared" si="51"/>
        <v>1.1574074074012421E-5</v>
      </c>
      <c r="DF12" s="89"/>
      <c r="DG12" s="90">
        <f t="shared" si="52"/>
        <v>1</v>
      </c>
      <c r="DH12" s="186">
        <f t="shared" si="106"/>
        <v>1</v>
      </c>
      <c r="DI12" s="88">
        <f t="shared" si="53"/>
        <v>1</v>
      </c>
      <c r="DJ12" s="199">
        <f t="shared" si="54"/>
        <v>10</v>
      </c>
      <c r="DK12" s="72" t="s">
        <v>254</v>
      </c>
      <c r="DL12" s="86"/>
      <c r="DM12" s="86" t="e">
        <f>IF(DK12=0,0,IF(DK12="нет",600,IF(DK12="сход",0,IF(DK12&lt;#REF!+DN$2,MINUTE(ABS(DK12-(#REF!+DN$2)))*60,IF(DK12&gt;#REF!+DN$2,MINUTE(ABS(DK12-(#REF!+DN$2)))*60,0)))))</f>
        <v>#REF!</v>
      </c>
      <c r="DN12" s="93">
        <f t="shared" si="55"/>
        <v>0</v>
      </c>
      <c r="DO12" s="72" t="s">
        <v>254</v>
      </c>
      <c r="DP12" s="86"/>
      <c r="DQ12" s="86" t="e">
        <f>IF(DO12=0,0,IF(DO12="нет",600,IF(DO12="сход",0,IF(DO12&lt;#REF!+DR$2,MINUTE(ABS(DO12-(#REF!+DR$2)))*60,IF(DO12&gt;#REF!+DR$2,MINUTE(ABS(DO12-(#REF!+DR$2)))*60,0)))))</f>
        <v>#REF!</v>
      </c>
      <c r="DR12" s="94">
        <f t="shared" si="56"/>
        <v>0</v>
      </c>
      <c r="DS12" s="82">
        <v>0.64027777777777783</v>
      </c>
      <c r="DT12" s="83"/>
      <c r="DU12" s="63">
        <f t="shared" si="57"/>
        <v>0</v>
      </c>
      <c r="DV12" s="82">
        <v>0.64082175925925922</v>
      </c>
      <c r="DW12" s="85">
        <f t="shared" si="58"/>
        <v>5.4398148148138148E-4</v>
      </c>
      <c r="DX12" s="85">
        <f t="shared" si="59"/>
        <v>1.1574074074174076E-5</v>
      </c>
      <c r="DY12" s="89"/>
      <c r="DZ12" s="90">
        <f t="shared" si="60"/>
        <v>1</v>
      </c>
      <c r="EA12" s="186">
        <f t="shared" si="107"/>
        <v>-1</v>
      </c>
      <c r="EB12" s="63">
        <f t="shared" si="61"/>
        <v>1</v>
      </c>
      <c r="EC12" s="199">
        <f t="shared" si="62"/>
        <v>4</v>
      </c>
      <c r="ED12" s="82">
        <v>0.64680555555555552</v>
      </c>
      <c r="EE12" s="85">
        <f t="shared" si="63"/>
        <v>5.9837962962963065E-3</v>
      </c>
      <c r="EF12" s="85">
        <f t="shared" si="64"/>
        <v>1.0408340855860843E-17</v>
      </c>
      <c r="EG12" s="89"/>
      <c r="EH12" s="65">
        <f t="shared" si="65"/>
        <v>0</v>
      </c>
      <c r="EI12" s="186">
        <f t="shared" si="108"/>
        <v>0</v>
      </c>
      <c r="EJ12" s="88">
        <f t="shared" si="66"/>
        <v>0</v>
      </c>
      <c r="EK12" s="199">
        <f t="shared" si="67"/>
        <v>1</v>
      </c>
      <c r="EL12" s="82">
        <v>0.66527777777777775</v>
      </c>
      <c r="EM12" s="83"/>
      <c r="EN12" s="88">
        <f t="shared" si="68"/>
        <v>0</v>
      </c>
      <c r="EO12" s="82">
        <v>0.66798611111111106</v>
      </c>
      <c r="EP12" s="85">
        <f t="shared" si="69"/>
        <v>2.7083333333333126E-3</v>
      </c>
      <c r="EQ12" s="85">
        <f t="shared" si="70"/>
        <v>1.1574074074094821E-5</v>
      </c>
      <c r="ER12" s="89"/>
      <c r="ES12" s="90">
        <f t="shared" si="71"/>
        <v>1</v>
      </c>
      <c r="ET12" s="186">
        <f t="shared" si="109"/>
        <v>-1</v>
      </c>
      <c r="EU12" s="88">
        <f t="shared" si="72"/>
        <v>1</v>
      </c>
      <c r="EV12" s="199">
        <f t="shared" si="73"/>
        <v>2</v>
      </c>
      <c r="EW12" s="82">
        <v>0.66824074074074069</v>
      </c>
      <c r="EX12" s="85">
        <f t="shared" si="74"/>
        <v>2.5462962962963243E-4</v>
      </c>
      <c r="EY12" s="85">
        <f t="shared" si="75"/>
        <v>1.0416666666666945E-4</v>
      </c>
      <c r="EZ12" s="89"/>
      <c r="FA12" s="90">
        <f t="shared" si="76"/>
        <v>9</v>
      </c>
      <c r="FB12" s="186">
        <f t="shared" si="147"/>
        <v>9</v>
      </c>
      <c r="FC12" s="88">
        <f t="shared" si="77"/>
        <v>9</v>
      </c>
      <c r="FD12" s="199">
        <f t="shared" si="78"/>
        <v>2</v>
      </c>
      <c r="FE12" s="82">
        <v>0.67052083333333334</v>
      </c>
      <c r="FF12" s="85">
        <f t="shared" si="79"/>
        <v>2.280092592592653E-3</v>
      </c>
      <c r="FG12" s="85">
        <f t="shared" si="80"/>
        <v>8.1018518518578744E-5</v>
      </c>
      <c r="FH12" s="89"/>
      <c r="FI12" s="90">
        <f t="shared" si="148"/>
        <v>7</v>
      </c>
      <c r="FJ12" s="186">
        <f t="shared" si="111"/>
        <v>7</v>
      </c>
      <c r="FK12" s="88">
        <f t="shared" si="82"/>
        <v>7</v>
      </c>
      <c r="FL12" s="199">
        <f t="shared" si="83"/>
        <v>15</v>
      </c>
      <c r="FM12" s="82">
        <v>0.69444444444444453</v>
      </c>
      <c r="FN12" s="83"/>
      <c r="FO12" s="84">
        <f t="shared" si="84"/>
        <v>0</v>
      </c>
      <c r="FP12" s="82">
        <v>0.69687500000000002</v>
      </c>
      <c r="FQ12" s="85">
        <f t="shared" si="85"/>
        <v>2.4305555555554914E-3</v>
      </c>
      <c r="FR12" s="85">
        <f t="shared" si="86"/>
        <v>6.4184768611141862E-17</v>
      </c>
      <c r="FS12" s="89"/>
      <c r="FT12" s="90">
        <f t="shared" si="87"/>
        <v>0</v>
      </c>
      <c r="FU12" s="186">
        <f t="shared" si="88"/>
        <v>0</v>
      </c>
      <c r="FV12" s="88">
        <f t="shared" si="89"/>
        <v>0</v>
      </c>
      <c r="FW12" s="199">
        <f t="shared" si="90"/>
        <v>1</v>
      </c>
      <c r="FX12" s="72">
        <v>0.69861111111111107</v>
      </c>
      <c r="FY12" s="86">
        <v>-180</v>
      </c>
      <c r="FZ12" s="86">
        <f t="shared" si="91"/>
        <v>180</v>
      </c>
      <c r="GA12" s="95">
        <f t="shared" si="92"/>
        <v>0</v>
      </c>
      <c r="GB12" s="333">
        <f t="shared" si="93"/>
        <v>1</v>
      </c>
      <c r="GC12" s="96">
        <f t="shared" si="94"/>
        <v>9</v>
      </c>
      <c r="GE12" s="116">
        <f t="shared" si="112"/>
        <v>201</v>
      </c>
      <c r="GF12" s="343">
        <f t="shared" si="113"/>
        <v>225</v>
      </c>
      <c r="GG12" s="116">
        <f t="shared" si="114"/>
        <v>1</v>
      </c>
      <c r="GH12" s="116">
        <f t="shared" si="115"/>
        <v>0</v>
      </c>
      <c r="GI12" s="337">
        <f t="shared" si="116"/>
        <v>1</v>
      </c>
      <c r="GJ12" s="337">
        <f t="shared" si="117"/>
        <v>0</v>
      </c>
      <c r="GK12" s="337">
        <f t="shared" si="118"/>
        <v>5</v>
      </c>
      <c r="GL12" s="337">
        <f t="shared" si="119"/>
        <v>5</v>
      </c>
      <c r="GM12" s="337">
        <f t="shared" si="120"/>
        <v>2</v>
      </c>
      <c r="GN12" s="337">
        <f t="shared" si="121"/>
        <v>0</v>
      </c>
      <c r="GO12" s="337">
        <f t="shared" si="122"/>
        <v>2</v>
      </c>
      <c r="GP12" s="336">
        <f t="shared" si="123"/>
        <v>3</v>
      </c>
      <c r="GQ12" s="343">
        <f t="shared" si="124"/>
        <v>1</v>
      </c>
      <c r="GR12" s="337">
        <f t="shared" si="125"/>
        <v>1</v>
      </c>
      <c r="GS12" s="337">
        <f t="shared" si="126"/>
        <v>0</v>
      </c>
      <c r="GT12" s="337">
        <f t="shared" si="127"/>
        <v>1</v>
      </c>
      <c r="GU12" s="337">
        <f t="shared" si="128"/>
        <v>1</v>
      </c>
      <c r="GV12" s="337">
        <f t="shared" si="129"/>
        <v>9</v>
      </c>
      <c r="GW12" s="337">
        <f t="shared" si="130"/>
        <v>7</v>
      </c>
      <c r="GX12" s="337">
        <f t="shared" si="131"/>
        <v>17</v>
      </c>
      <c r="GY12" s="346">
        <f t="shared" si="132"/>
        <v>0</v>
      </c>
      <c r="GZ12" s="116">
        <f t="shared" si="133"/>
        <v>10.5</v>
      </c>
      <c r="HA12" s="346">
        <f t="shared" si="95"/>
        <v>1</v>
      </c>
      <c r="HB12" s="116">
        <f t="shared" si="134"/>
        <v>26</v>
      </c>
      <c r="HC12" s="116">
        <f t="shared" si="135"/>
        <v>4</v>
      </c>
      <c r="HD12" s="346">
        <f t="shared" si="145"/>
        <v>30</v>
      </c>
      <c r="HE12" s="346">
        <f t="shared" si="96"/>
        <v>1</v>
      </c>
      <c r="HF12" s="13">
        <f t="shared" si="136"/>
        <v>0</v>
      </c>
      <c r="HG12" s="13">
        <f t="shared" si="137"/>
        <v>0</v>
      </c>
      <c r="HH12" s="346">
        <f t="shared" si="138"/>
        <v>0</v>
      </c>
      <c r="HI12" s="325">
        <f t="shared" si="139"/>
        <v>456</v>
      </c>
      <c r="HJ12" s="336">
        <f t="shared" si="140"/>
        <v>10.5</v>
      </c>
      <c r="HK12" s="343">
        <f t="shared" si="141"/>
        <v>0</v>
      </c>
      <c r="HL12" s="13">
        <f t="shared" si="142"/>
        <v>40.5</v>
      </c>
      <c r="HM12" s="77">
        <f t="shared" si="143"/>
        <v>1</v>
      </c>
      <c r="HN12" s="328"/>
      <c r="HO12" s="330"/>
      <c r="HP12" s="116">
        <f>VLOOKUP(HR12,$B$4:$C$70,2,0)</f>
        <v>9</v>
      </c>
      <c r="HQ12" s="281">
        <v>1</v>
      </c>
      <c r="HR12" s="282">
        <v>9</v>
      </c>
      <c r="HS12" s="311" t="s">
        <v>76</v>
      </c>
      <c r="HT12" s="312" t="s">
        <v>77</v>
      </c>
      <c r="HU12" s="311" t="s">
        <v>72</v>
      </c>
      <c r="HV12" s="283">
        <v>0</v>
      </c>
      <c r="HW12" s="284">
        <v>201</v>
      </c>
      <c r="HX12" s="285">
        <v>225</v>
      </c>
      <c r="HY12" s="286">
        <v>0</v>
      </c>
      <c r="HZ12" s="286">
        <v>1</v>
      </c>
      <c r="IA12" s="286">
        <v>0</v>
      </c>
      <c r="IB12" s="286">
        <v>0</v>
      </c>
      <c r="IC12" s="286">
        <v>0</v>
      </c>
      <c r="ID12" s="286">
        <v>5</v>
      </c>
      <c r="IE12" s="286">
        <v>0</v>
      </c>
      <c r="IF12" s="286">
        <v>2</v>
      </c>
      <c r="IG12" s="286">
        <v>0</v>
      </c>
      <c r="IH12" s="283">
        <v>0</v>
      </c>
      <c r="II12" s="286">
        <v>0</v>
      </c>
      <c r="IJ12" s="286">
        <v>3</v>
      </c>
      <c r="IK12" s="283">
        <v>0</v>
      </c>
      <c r="IL12" s="286">
        <v>0</v>
      </c>
      <c r="IM12" s="286">
        <v>1</v>
      </c>
      <c r="IN12" s="287">
        <v>0</v>
      </c>
      <c r="IO12" s="287">
        <v>0</v>
      </c>
      <c r="IP12" s="286">
        <v>0</v>
      </c>
      <c r="IQ12" s="286">
        <v>1</v>
      </c>
      <c r="IR12" s="286">
        <v>0</v>
      </c>
      <c r="IS12" s="286">
        <v>0</v>
      </c>
      <c r="IT12" s="286">
        <v>1</v>
      </c>
      <c r="IU12" s="286">
        <v>9</v>
      </c>
      <c r="IV12" s="286">
        <v>7</v>
      </c>
      <c r="IW12" s="286">
        <v>0</v>
      </c>
      <c r="IX12" s="286">
        <v>0</v>
      </c>
      <c r="IY12" s="283">
        <v>0</v>
      </c>
      <c r="IZ12" s="322">
        <f t="shared" si="144"/>
        <v>456</v>
      </c>
      <c r="JA12" s="288">
        <v>9</v>
      </c>
    </row>
    <row r="13" spans="1:261" x14ac:dyDescent="0.25">
      <c r="A13" s="47">
        <v>10</v>
      </c>
      <c r="B13" s="48">
        <v>10</v>
      </c>
      <c r="C13" s="274">
        <f t="shared" si="97"/>
        <v>10</v>
      </c>
      <c r="D13" s="173" t="s">
        <v>78</v>
      </c>
      <c r="E13" s="174" t="s">
        <v>79</v>
      </c>
      <c r="F13" s="170" t="s">
        <v>259</v>
      </c>
      <c r="G13" s="170" t="s">
        <v>301</v>
      </c>
      <c r="H13" s="324"/>
      <c r="I13" s="324" t="str">
        <f>VLOOKUP(B13,Лист3!B11:J77,9,0)</f>
        <v>Новогорск-ралли</v>
      </c>
      <c r="J13" s="175" t="s">
        <v>80</v>
      </c>
      <c r="K13" s="49">
        <v>0.36111111111111099</v>
      </c>
      <c r="L13" s="50">
        <v>0.3611111111111111</v>
      </c>
      <c r="M13" s="61"/>
      <c r="N13" s="51">
        <f t="shared" si="0"/>
        <v>0</v>
      </c>
      <c r="O13" s="52">
        <f t="shared" si="1"/>
        <v>0</v>
      </c>
      <c r="P13" s="53">
        <v>74.8</v>
      </c>
      <c r="Q13" s="54">
        <v>5</v>
      </c>
      <c r="R13" s="55">
        <f t="shared" si="2"/>
        <v>229.39999999999998</v>
      </c>
      <c r="S13" s="194">
        <f t="shared" si="98"/>
        <v>15</v>
      </c>
      <c r="T13" s="56">
        <v>0.39370370370370367</v>
      </c>
      <c r="U13" s="57">
        <v>0.39471064814814816</v>
      </c>
      <c r="V13" s="58">
        <f t="shared" si="3"/>
        <v>1.0069444444444908E-3</v>
      </c>
      <c r="W13" s="54"/>
      <c r="X13" s="55">
        <f t="shared" si="4"/>
        <v>261</v>
      </c>
      <c r="Y13" s="194">
        <f t="shared" si="99"/>
        <v>32</v>
      </c>
      <c r="Z13" s="42">
        <v>0.46105324074074078</v>
      </c>
      <c r="AA13" s="36"/>
      <c r="AB13" s="59">
        <f t="shared" si="5"/>
        <v>0</v>
      </c>
      <c r="AC13" s="42">
        <v>0.4618518518518519</v>
      </c>
      <c r="AD13" s="60">
        <f t="shared" si="6"/>
        <v>7.9861111111112493E-4</v>
      </c>
      <c r="AE13" s="60">
        <f t="shared" si="7"/>
        <v>3.4722222222235998E-5</v>
      </c>
      <c r="AF13" s="61"/>
      <c r="AG13" s="62">
        <f t="shared" si="8"/>
        <v>3</v>
      </c>
      <c r="AH13" s="187">
        <f t="shared" si="146"/>
        <v>3</v>
      </c>
      <c r="AI13" s="63">
        <f t="shared" si="9"/>
        <v>3</v>
      </c>
      <c r="AJ13" s="200">
        <f t="shared" si="10"/>
        <v>18</v>
      </c>
      <c r="AK13" s="42">
        <v>0.46284722222222219</v>
      </c>
      <c r="AL13" s="60">
        <f t="shared" si="11"/>
        <v>9.9537037037028542E-4</v>
      </c>
      <c r="AM13" s="60">
        <f t="shared" si="12"/>
        <v>3.1250000000008506E-4</v>
      </c>
      <c r="AN13" s="64"/>
      <c r="AO13" s="65">
        <f t="shared" si="13"/>
        <v>27</v>
      </c>
      <c r="AP13" s="186">
        <f t="shared" si="100"/>
        <v>-27</v>
      </c>
      <c r="AQ13" s="63">
        <f t="shared" si="14"/>
        <v>27</v>
      </c>
      <c r="AR13" s="200">
        <f t="shared" si="15"/>
        <v>61</v>
      </c>
      <c r="AS13" s="42">
        <v>0.47148148148148145</v>
      </c>
      <c r="AT13" s="36"/>
      <c r="AU13" s="63">
        <f t="shared" si="16"/>
        <v>0</v>
      </c>
      <c r="AV13" s="42">
        <v>0.4722453703703704</v>
      </c>
      <c r="AW13" s="60">
        <f t="shared" si="17"/>
        <v>7.6388888888895279E-4</v>
      </c>
      <c r="AX13" s="60">
        <f t="shared" si="18"/>
        <v>6.3859507959396211E-17</v>
      </c>
      <c r="AY13" s="64"/>
      <c r="AZ13" s="65">
        <f t="shared" si="19"/>
        <v>0</v>
      </c>
      <c r="BA13" s="186">
        <f t="shared" si="101"/>
        <v>0</v>
      </c>
      <c r="BB13" s="63">
        <f t="shared" si="20"/>
        <v>0</v>
      </c>
      <c r="BC13" s="200">
        <f t="shared" si="21"/>
        <v>1</v>
      </c>
      <c r="BD13" s="42">
        <v>0.47343750000000001</v>
      </c>
      <c r="BE13" s="60">
        <f t="shared" si="22"/>
        <v>1.1921296296296124E-3</v>
      </c>
      <c r="BF13" s="60">
        <f t="shared" si="23"/>
        <v>1.1574074074075804E-4</v>
      </c>
      <c r="BG13" s="64"/>
      <c r="BH13" s="65">
        <f t="shared" si="24"/>
        <v>10</v>
      </c>
      <c r="BI13" s="186">
        <f t="shared" si="102"/>
        <v>-10</v>
      </c>
      <c r="BJ13" s="63">
        <f t="shared" si="25"/>
        <v>10</v>
      </c>
      <c r="BK13" s="200">
        <f t="shared" si="26"/>
        <v>38</v>
      </c>
      <c r="BL13" s="35">
        <v>0.49861111111111112</v>
      </c>
      <c r="BM13" s="36"/>
      <c r="BN13" s="63">
        <f t="shared" si="27"/>
        <v>0</v>
      </c>
      <c r="BO13" s="42">
        <v>0.50302083333333336</v>
      </c>
      <c r="BP13" s="60">
        <f t="shared" si="28"/>
        <v>4.4097222222222454E-3</v>
      </c>
      <c r="BQ13" s="60">
        <f t="shared" si="29"/>
        <v>6.9444444444421473E-5</v>
      </c>
      <c r="BR13" s="64"/>
      <c r="BS13" s="65">
        <f t="shared" si="30"/>
        <v>6</v>
      </c>
      <c r="BT13" s="186">
        <f t="shared" si="103"/>
        <v>-6</v>
      </c>
      <c r="BU13" s="63">
        <f t="shared" si="31"/>
        <v>6</v>
      </c>
      <c r="BV13" s="200">
        <f t="shared" si="32"/>
        <v>28</v>
      </c>
      <c r="BW13" s="42">
        <v>0.50521990740740741</v>
      </c>
      <c r="BX13" s="60">
        <f t="shared" si="33"/>
        <v>2.1990740740740478E-3</v>
      </c>
      <c r="BY13" s="60">
        <f t="shared" si="34"/>
        <v>1.0416666666664045E-4</v>
      </c>
      <c r="BZ13" s="64"/>
      <c r="CA13" s="65">
        <f t="shared" si="35"/>
        <v>9</v>
      </c>
      <c r="CB13" s="186">
        <f t="shared" si="104"/>
        <v>9</v>
      </c>
      <c r="CC13" s="88">
        <v>0</v>
      </c>
      <c r="CD13" s="200">
        <f t="shared" si="105"/>
        <v>20</v>
      </c>
      <c r="CE13" s="49">
        <v>0.52777777777777779</v>
      </c>
      <c r="CF13" s="61"/>
      <c r="CG13" s="61">
        <f t="shared" si="36"/>
        <v>0</v>
      </c>
      <c r="CH13" s="66">
        <f t="shared" si="37"/>
        <v>0</v>
      </c>
      <c r="CI13" s="244">
        <f t="shared" si="38"/>
        <v>1</v>
      </c>
      <c r="CJ13" s="42">
        <v>0.53680555555555554</v>
      </c>
      <c r="CK13" s="36"/>
      <c r="CL13" s="63">
        <f t="shared" si="39"/>
        <v>0</v>
      </c>
      <c r="CM13" s="42">
        <v>0.53864583333333338</v>
      </c>
      <c r="CN13" s="60">
        <f t="shared" si="40"/>
        <v>1.8402777777778434E-3</v>
      </c>
      <c r="CO13" s="60">
        <f t="shared" si="41"/>
        <v>7.0601851851845266E-4</v>
      </c>
      <c r="CP13" s="64"/>
      <c r="CQ13" s="65">
        <f t="shared" si="42"/>
        <v>61</v>
      </c>
      <c r="CR13" s="186">
        <f t="shared" si="43"/>
        <v>-61</v>
      </c>
      <c r="CS13" s="63">
        <f t="shared" si="44"/>
        <v>61</v>
      </c>
      <c r="CT13" s="200">
        <f t="shared" si="45"/>
        <v>66</v>
      </c>
      <c r="CU13" s="49">
        <v>0.59722222222222221</v>
      </c>
      <c r="CV13" s="61"/>
      <c r="CW13" s="61">
        <f t="shared" si="46"/>
        <v>0</v>
      </c>
      <c r="CX13" s="66">
        <f t="shared" si="47"/>
        <v>0</v>
      </c>
      <c r="CY13" s="244">
        <f t="shared" si="48"/>
        <v>1</v>
      </c>
      <c r="CZ13" s="42">
        <v>0.60763888888888895</v>
      </c>
      <c r="DA13" s="36"/>
      <c r="DB13" s="63">
        <f t="shared" si="49"/>
        <v>0</v>
      </c>
      <c r="DC13" s="42">
        <v>0.6098958333333333</v>
      </c>
      <c r="DD13" s="60">
        <f t="shared" si="50"/>
        <v>2.2569444444443532E-3</v>
      </c>
      <c r="DE13" s="60">
        <f t="shared" si="51"/>
        <v>5.7870370370278947E-5</v>
      </c>
      <c r="DF13" s="64"/>
      <c r="DG13" s="65">
        <f t="shared" si="52"/>
        <v>5</v>
      </c>
      <c r="DH13" s="186">
        <f t="shared" si="106"/>
        <v>5</v>
      </c>
      <c r="DI13" s="63">
        <f t="shared" si="53"/>
        <v>5</v>
      </c>
      <c r="DJ13" s="200">
        <f t="shared" si="54"/>
        <v>39</v>
      </c>
      <c r="DK13" s="49" t="s">
        <v>254</v>
      </c>
      <c r="DL13" s="61"/>
      <c r="DM13" s="61" t="e">
        <f>IF(DK13=0,0,IF(DK13="нет",600,IF(DK13="сход",0,IF(DK13&lt;#REF!+DN$2,MINUTE(ABS(DK13-(#REF!+DN$2)))*60,IF(DK13&gt;#REF!+DN$2,MINUTE(ABS(DK13-(#REF!+DN$2)))*60,0)))))</f>
        <v>#REF!</v>
      </c>
      <c r="DN13" s="93">
        <f t="shared" si="55"/>
        <v>0</v>
      </c>
      <c r="DO13" s="49" t="s">
        <v>254</v>
      </c>
      <c r="DP13" s="61"/>
      <c r="DQ13" s="61" t="e">
        <f>IF(DO13=0,0,IF(DO13="нет",600,IF(DO13="сход",0,IF(DO13&lt;#REF!+DR$2,MINUTE(ABS(DO13-(#REF!+DR$2)))*60,IF(DO13&gt;#REF!+DR$2,MINUTE(ABS(DO13-(#REF!+DR$2)))*60,0)))))</f>
        <v>#REF!</v>
      </c>
      <c r="DR13" s="94">
        <f t="shared" si="56"/>
        <v>0</v>
      </c>
      <c r="DS13" s="42">
        <v>0.63263888888888886</v>
      </c>
      <c r="DT13" s="36"/>
      <c r="DU13" s="63">
        <f t="shared" si="57"/>
        <v>0</v>
      </c>
      <c r="DV13" s="42">
        <v>0.63320601851851854</v>
      </c>
      <c r="DW13" s="60">
        <f t="shared" si="58"/>
        <v>5.6712962962968128E-4</v>
      </c>
      <c r="DX13" s="60">
        <f t="shared" si="59"/>
        <v>1.157407407412572E-5</v>
      </c>
      <c r="DY13" s="64"/>
      <c r="DZ13" s="65">
        <f t="shared" si="60"/>
        <v>1</v>
      </c>
      <c r="EA13" s="186">
        <f t="shared" si="107"/>
        <v>1</v>
      </c>
      <c r="EB13" s="63">
        <f t="shared" si="61"/>
        <v>1</v>
      </c>
      <c r="EC13" s="200">
        <f t="shared" si="62"/>
        <v>4</v>
      </c>
      <c r="ED13" s="42">
        <v>0.63751157407407411</v>
      </c>
      <c r="EE13" s="60">
        <f t="shared" si="63"/>
        <v>4.3055555555555625E-3</v>
      </c>
      <c r="EF13" s="60">
        <f t="shared" si="64"/>
        <v>1.6782407407407336E-3</v>
      </c>
      <c r="EG13" s="64"/>
      <c r="EH13" s="65">
        <f t="shared" si="65"/>
        <v>145</v>
      </c>
      <c r="EI13" s="186">
        <f t="shared" si="108"/>
        <v>-145</v>
      </c>
      <c r="EJ13" s="63">
        <f t="shared" si="66"/>
        <v>145</v>
      </c>
      <c r="EK13" s="200">
        <f t="shared" si="67"/>
        <v>58</v>
      </c>
      <c r="EL13" s="42">
        <v>0.65138888888888891</v>
      </c>
      <c r="EM13" s="36"/>
      <c r="EN13" s="63">
        <f t="shared" si="68"/>
        <v>0</v>
      </c>
      <c r="EO13" s="42">
        <v>0.65400462962962969</v>
      </c>
      <c r="EP13" s="60">
        <f t="shared" si="69"/>
        <v>2.6157407407407796E-3</v>
      </c>
      <c r="EQ13" s="60">
        <f t="shared" si="70"/>
        <v>1.0416666666662787E-4</v>
      </c>
      <c r="ER13" s="64"/>
      <c r="ES13" s="65">
        <f t="shared" si="71"/>
        <v>9</v>
      </c>
      <c r="ET13" s="186">
        <f t="shared" si="109"/>
        <v>-9</v>
      </c>
      <c r="EU13" s="63">
        <f t="shared" si="72"/>
        <v>9</v>
      </c>
      <c r="EV13" s="200">
        <f t="shared" si="73"/>
        <v>33</v>
      </c>
      <c r="EW13" s="42">
        <v>0.66343750000000001</v>
      </c>
      <c r="EX13" s="85">
        <f t="shared" si="74"/>
        <v>9.4328703703703276E-3</v>
      </c>
      <c r="EY13" s="85">
        <f t="shared" si="75"/>
        <v>9.2824074074073643E-3</v>
      </c>
      <c r="EZ13" s="64">
        <v>1800</v>
      </c>
      <c r="FA13" s="90">
        <f t="shared" si="76"/>
        <v>2602</v>
      </c>
      <c r="FB13" s="186">
        <f t="shared" si="147"/>
        <v>2602</v>
      </c>
      <c r="FC13" s="88">
        <f>IF(EW13="нет",1800,IF(FA13&gt;600,600+EZ13,FA13))</f>
        <v>2400</v>
      </c>
      <c r="FD13" s="200">
        <f t="shared" si="78"/>
        <v>66</v>
      </c>
      <c r="FE13" s="42">
        <v>0.66583333333333339</v>
      </c>
      <c r="FF13" s="60">
        <f t="shared" si="79"/>
        <v>2.3958333333333748E-3</v>
      </c>
      <c r="FG13" s="60">
        <f t="shared" si="80"/>
        <v>1.9675925925930057E-4</v>
      </c>
      <c r="FH13" s="64"/>
      <c r="FI13" s="90">
        <f t="shared" si="148"/>
        <v>17</v>
      </c>
      <c r="FJ13" s="186">
        <f t="shared" si="111"/>
        <v>17</v>
      </c>
      <c r="FK13" s="88">
        <f t="shared" si="82"/>
        <v>17</v>
      </c>
      <c r="FL13" s="200">
        <f t="shared" si="83"/>
        <v>30</v>
      </c>
      <c r="FM13" s="42">
        <v>0.69791666666666663</v>
      </c>
      <c r="FN13" s="36"/>
      <c r="FO13" s="84">
        <f t="shared" si="84"/>
        <v>0</v>
      </c>
      <c r="FP13" s="42">
        <v>0.70048611111111114</v>
      </c>
      <c r="FQ13" s="60">
        <f t="shared" si="85"/>
        <v>2.569444444444513E-3</v>
      </c>
      <c r="FR13" s="60">
        <f t="shared" si="86"/>
        <v>1.3888888888895744E-4</v>
      </c>
      <c r="FS13" s="64"/>
      <c r="FT13" s="65">
        <f t="shared" si="87"/>
        <v>12</v>
      </c>
      <c r="FU13" s="186">
        <f t="shared" si="88"/>
        <v>12</v>
      </c>
      <c r="FV13" s="88">
        <f t="shared" si="89"/>
        <v>12</v>
      </c>
      <c r="FW13" s="200">
        <f t="shared" si="90"/>
        <v>38</v>
      </c>
      <c r="FX13" s="49">
        <v>0.70277777777777783</v>
      </c>
      <c r="FY13" s="61">
        <v>-120</v>
      </c>
      <c r="FZ13" s="61">
        <f t="shared" si="91"/>
        <v>120</v>
      </c>
      <c r="GA13" s="67">
        <f t="shared" si="92"/>
        <v>0</v>
      </c>
      <c r="GB13" s="334">
        <f t="shared" si="93"/>
        <v>1</v>
      </c>
      <c r="GC13" s="68">
        <f t="shared" si="94"/>
        <v>10</v>
      </c>
      <c r="GE13" s="116">
        <f t="shared" si="112"/>
        <v>229.39999999999998</v>
      </c>
      <c r="GF13" s="343">
        <f t="shared" si="113"/>
        <v>261</v>
      </c>
      <c r="GG13" s="116">
        <f t="shared" si="114"/>
        <v>3</v>
      </c>
      <c r="GH13" s="116">
        <f t="shared" si="115"/>
        <v>27</v>
      </c>
      <c r="GI13" s="337">
        <f t="shared" si="116"/>
        <v>30</v>
      </c>
      <c r="GJ13" s="337">
        <f t="shared" si="117"/>
        <v>0</v>
      </c>
      <c r="GK13" s="337">
        <f t="shared" si="118"/>
        <v>10</v>
      </c>
      <c r="GL13" s="337">
        <f t="shared" si="119"/>
        <v>10</v>
      </c>
      <c r="GM13" s="337">
        <f t="shared" si="120"/>
        <v>6</v>
      </c>
      <c r="GN13" s="337">
        <f t="shared" si="121"/>
        <v>0</v>
      </c>
      <c r="GO13" s="337">
        <f t="shared" si="122"/>
        <v>6</v>
      </c>
      <c r="GP13" s="336">
        <f t="shared" si="123"/>
        <v>61</v>
      </c>
      <c r="GQ13" s="343">
        <f t="shared" si="124"/>
        <v>5</v>
      </c>
      <c r="GR13" s="337">
        <f t="shared" si="125"/>
        <v>1</v>
      </c>
      <c r="GS13" s="337">
        <f t="shared" si="126"/>
        <v>145</v>
      </c>
      <c r="GT13" s="337">
        <f t="shared" si="127"/>
        <v>146</v>
      </c>
      <c r="GU13" s="337">
        <f t="shared" si="128"/>
        <v>9</v>
      </c>
      <c r="GV13" s="337">
        <f t="shared" si="129"/>
        <v>2400</v>
      </c>
      <c r="GW13" s="337">
        <f t="shared" si="130"/>
        <v>17</v>
      </c>
      <c r="GX13" s="337">
        <f t="shared" si="131"/>
        <v>2426</v>
      </c>
      <c r="GY13" s="346">
        <f t="shared" si="132"/>
        <v>12</v>
      </c>
      <c r="GZ13" s="116">
        <f t="shared" si="133"/>
        <v>74.899999999999977</v>
      </c>
      <c r="HA13" s="346">
        <f t="shared" si="95"/>
        <v>22</v>
      </c>
      <c r="HB13" s="116">
        <f t="shared" si="134"/>
        <v>2618</v>
      </c>
      <c r="HC13" s="116">
        <f t="shared" si="135"/>
        <v>78</v>
      </c>
      <c r="HD13" s="346">
        <f t="shared" si="145"/>
        <v>2696</v>
      </c>
      <c r="HE13" s="346">
        <f t="shared" si="96"/>
        <v>63</v>
      </c>
      <c r="HF13" s="13">
        <f t="shared" si="136"/>
        <v>0</v>
      </c>
      <c r="HG13" s="13">
        <f t="shared" si="137"/>
        <v>0</v>
      </c>
      <c r="HH13" s="346">
        <f t="shared" si="138"/>
        <v>0</v>
      </c>
      <c r="HI13" s="325">
        <f t="shared" si="139"/>
        <v>3186.4</v>
      </c>
      <c r="HJ13" s="336">
        <f t="shared" si="140"/>
        <v>38.899999999999977</v>
      </c>
      <c r="HK13" s="343">
        <f t="shared" si="141"/>
        <v>36</v>
      </c>
      <c r="HL13" s="13">
        <f t="shared" si="142"/>
        <v>2770.9</v>
      </c>
      <c r="HM13" s="87">
        <f>_xlfn.RANK.EQ(HL13,HL$4:HL$71,1)-1</f>
        <v>59</v>
      </c>
      <c r="HN13" s="330"/>
      <c r="HO13" s="330"/>
      <c r="HP13" s="116">
        <f>VLOOKUP(HR13,$B$4:$C$70,2,0)</f>
        <v>10</v>
      </c>
      <c r="HQ13" s="281">
        <v>59</v>
      </c>
      <c r="HR13" s="282">
        <v>10</v>
      </c>
      <c r="HS13" s="311" t="s">
        <v>78</v>
      </c>
      <c r="HT13" s="312" t="s">
        <v>79</v>
      </c>
      <c r="HU13" s="311" t="s">
        <v>80</v>
      </c>
      <c r="HV13" s="283">
        <v>0</v>
      </c>
      <c r="HW13" s="314">
        <v>229.4</v>
      </c>
      <c r="HX13" s="285">
        <v>261</v>
      </c>
      <c r="HY13" s="286">
        <v>0</v>
      </c>
      <c r="HZ13" s="286">
        <v>3</v>
      </c>
      <c r="IA13" s="286">
        <v>27</v>
      </c>
      <c r="IB13" s="286">
        <v>0</v>
      </c>
      <c r="IC13" s="286">
        <v>0</v>
      </c>
      <c r="ID13" s="286">
        <v>10</v>
      </c>
      <c r="IE13" s="286">
        <v>0</v>
      </c>
      <c r="IF13" s="286">
        <v>6</v>
      </c>
      <c r="IG13" s="286">
        <v>0</v>
      </c>
      <c r="IH13" s="283">
        <v>0</v>
      </c>
      <c r="II13" s="286">
        <v>0</v>
      </c>
      <c r="IJ13" s="286">
        <v>61</v>
      </c>
      <c r="IK13" s="283">
        <v>0</v>
      </c>
      <c r="IL13" s="286">
        <v>0</v>
      </c>
      <c r="IM13" s="286">
        <v>5</v>
      </c>
      <c r="IN13" s="287">
        <v>0</v>
      </c>
      <c r="IO13" s="287">
        <v>0</v>
      </c>
      <c r="IP13" s="286">
        <v>0</v>
      </c>
      <c r="IQ13" s="286">
        <v>1</v>
      </c>
      <c r="IR13" s="286">
        <v>145</v>
      </c>
      <c r="IS13" s="286">
        <v>0</v>
      </c>
      <c r="IT13" s="286">
        <v>9</v>
      </c>
      <c r="IU13" s="286">
        <v>2400</v>
      </c>
      <c r="IV13" s="286">
        <v>17</v>
      </c>
      <c r="IW13" s="286">
        <v>0</v>
      </c>
      <c r="IX13" s="286">
        <v>12</v>
      </c>
      <c r="IY13" s="283">
        <v>0</v>
      </c>
      <c r="IZ13" s="322">
        <f t="shared" si="144"/>
        <v>3186.4</v>
      </c>
      <c r="JA13" s="288">
        <v>10</v>
      </c>
    </row>
    <row r="14" spans="1:261" x14ac:dyDescent="0.25">
      <c r="A14" s="70">
        <v>12</v>
      </c>
      <c r="B14" s="71">
        <v>12</v>
      </c>
      <c r="C14" s="274">
        <f t="shared" si="97"/>
        <v>12</v>
      </c>
      <c r="D14" s="173" t="s">
        <v>81</v>
      </c>
      <c r="E14" s="170" t="s">
        <v>82</v>
      </c>
      <c r="F14" s="170" t="s">
        <v>259</v>
      </c>
      <c r="G14" s="170" t="s">
        <v>301</v>
      </c>
      <c r="H14" s="324" t="s">
        <v>363</v>
      </c>
      <c r="I14" s="324" t="str">
        <f>VLOOKUP(B14,Лист3!B12:J78,9,0)</f>
        <v>Сборная АТФ</v>
      </c>
      <c r="J14" s="171" t="s">
        <v>83</v>
      </c>
      <c r="K14" s="72">
        <v>0.36249999999999999</v>
      </c>
      <c r="L14" s="73">
        <v>0.36249999999999999</v>
      </c>
      <c r="M14" s="86"/>
      <c r="N14" s="74">
        <f t="shared" si="0"/>
        <v>0</v>
      </c>
      <c r="O14" s="75">
        <f t="shared" si="1"/>
        <v>0</v>
      </c>
      <c r="P14" s="76">
        <v>63.5</v>
      </c>
      <c r="Q14" s="77"/>
      <c r="R14" s="78">
        <f t="shared" si="2"/>
        <v>190.5</v>
      </c>
      <c r="S14" s="193">
        <f t="shared" si="98"/>
        <v>1</v>
      </c>
      <c r="T14" s="79">
        <v>0.39160879629629625</v>
      </c>
      <c r="U14" s="80">
        <v>0.39256944444444447</v>
      </c>
      <c r="V14" s="81">
        <f t="shared" si="3"/>
        <v>9.606481481482243E-4</v>
      </c>
      <c r="W14" s="77"/>
      <c r="X14" s="78">
        <f t="shared" si="4"/>
        <v>249</v>
      </c>
      <c r="Y14" s="193">
        <f t="shared" si="99"/>
        <v>14</v>
      </c>
      <c r="Z14" s="82">
        <v>0.46812499999999996</v>
      </c>
      <c r="AA14" s="83"/>
      <c r="AB14" s="84">
        <f t="shared" si="5"/>
        <v>0</v>
      </c>
      <c r="AC14" s="82">
        <v>0.46887731481481482</v>
      </c>
      <c r="AD14" s="85">
        <f t="shared" si="6"/>
        <v>7.523148148148584E-4</v>
      </c>
      <c r="AE14" s="85">
        <f t="shared" si="7"/>
        <v>1.1574074074030528E-5</v>
      </c>
      <c r="AF14" s="86"/>
      <c r="AG14" s="87">
        <f t="shared" si="8"/>
        <v>1</v>
      </c>
      <c r="AH14" s="186">
        <f t="shared" si="146"/>
        <v>-1</v>
      </c>
      <c r="AI14" s="88">
        <f t="shared" si="9"/>
        <v>1</v>
      </c>
      <c r="AJ14" s="199">
        <f t="shared" si="10"/>
        <v>5</v>
      </c>
      <c r="AK14" s="82">
        <v>0.46982638888888889</v>
      </c>
      <c r="AL14" s="85">
        <f t="shared" si="11"/>
        <v>9.490740740740744E-4</v>
      </c>
      <c r="AM14" s="85">
        <f t="shared" si="12"/>
        <v>3.5879629629629608E-4</v>
      </c>
      <c r="AN14" s="89"/>
      <c r="AO14" s="90">
        <f t="shared" si="13"/>
        <v>31</v>
      </c>
      <c r="AP14" s="186">
        <f t="shared" si="100"/>
        <v>-31</v>
      </c>
      <c r="AQ14" s="88">
        <f t="shared" si="14"/>
        <v>31</v>
      </c>
      <c r="AR14" s="199">
        <f t="shared" si="15"/>
        <v>64</v>
      </c>
      <c r="AS14" s="82">
        <v>0.47923611111111114</v>
      </c>
      <c r="AT14" s="83"/>
      <c r="AU14" s="88">
        <f t="shared" si="16"/>
        <v>0</v>
      </c>
      <c r="AV14" s="82">
        <v>0.47994212962962962</v>
      </c>
      <c r="AW14" s="85">
        <f t="shared" si="17"/>
        <v>7.0601851851848085E-4</v>
      </c>
      <c r="AX14" s="85">
        <f t="shared" si="18"/>
        <v>5.7870370370408076E-5</v>
      </c>
      <c r="AY14" s="89"/>
      <c r="AZ14" s="90">
        <f t="shared" si="19"/>
        <v>5</v>
      </c>
      <c r="BA14" s="186">
        <f t="shared" si="101"/>
        <v>-5</v>
      </c>
      <c r="BB14" s="88">
        <f t="shared" si="20"/>
        <v>5</v>
      </c>
      <c r="BC14" s="199">
        <f t="shared" si="21"/>
        <v>41</v>
      </c>
      <c r="BD14" s="82">
        <v>0.48107638888888887</v>
      </c>
      <c r="BE14" s="85">
        <f t="shared" si="22"/>
        <v>1.1342592592592515E-3</v>
      </c>
      <c r="BF14" s="85">
        <f t="shared" si="23"/>
        <v>1.7361111111111895E-4</v>
      </c>
      <c r="BG14" s="89"/>
      <c r="BH14" s="90">
        <f t="shared" si="24"/>
        <v>15</v>
      </c>
      <c r="BI14" s="186">
        <f t="shared" si="102"/>
        <v>-15</v>
      </c>
      <c r="BJ14" s="88">
        <f t="shared" si="25"/>
        <v>15</v>
      </c>
      <c r="BK14" s="199">
        <f t="shared" si="26"/>
        <v>51</v>
      </c>
      <c r="BL14" s="91">
        <v>0.50277777777777777</v>
      </c>
      <c r="BM14" s="83"/>
      <c r="BN14" s="88">
        <f t="shared" si="27"/>
        <v>0</v>
      </c>
      <c r="BO14" s="82">
        <v>0.50718750000000001</v>
      </c>
      <c r="BP14" s="85">
        <f t="shared" si="28"/>
        <v>4.4097222222222454E-3</v>
      </c>
      <c r="BQ14" s="85">
        <f t="shared" si="29"/>
        <v>6.9444444444421473E-5</v>
      </c>
      <c r="BR14" s="89"/>
      <c r="BS14" s="90">
        <f t="shared" si="30"/>
        <v>6</v>
      </c>
      <c r="BT14" s="186">
        <f t="shared" si="103"/>
        <v>-6</v>
      </c>
      <c r="BU14" s="88">
        <f t="shared" si="31"/>
        <v>6</v>
      </c>
      <c r="BV14" s="199">
        <f t="shared" si="32"/>
        <v>28</v>
      </c>
      <c r="BW14" s="82">
        <v>0.50930555555555557</v>
      </c>
      <c r="BX14" s="85">
        <f t="shared" si="33"/>
        <v>2.1180555555555536E-3</v>
      </c>
      <c r="BY14" s="85">
        <f t="shared" si="34"/>
        <v>2.3148148148146273E-5</v>
      </c>
      <c r="BZ14" s="89"/>
      <c r="CA14" s="90">
        <f t="shared" si="35"/>
        <v>2</v>
      </c>
      <c r="CB14" s="186">
        <f t="shared" si="104"/>
        <v>2</v>
      </c>
      <c r="CC14" s="88">
        <v>0</v>
      </c>
      <c r="CD14" s="199">
        <f t="shared" si="105"/>
        <v>6</v>
      </c>
      <c r="CE14" s="72">
        <v>0.52916666666666667</v>
      </c>
      <c r="CF14" s="86"/>
      <c r="CG14" s="86">
        <f t="shared" si="36"/>
        <v>0</v>
      </c>
      <c r="CH14" s="92">
        <f t="shared" si="37"/>
        <v>0</v>
      </c>
      <c r="CI14" s="243">
        <f t="shared" si="38"/>
        <v>1</v>
      </c>
      <c r="CJ14" s="82">
        <v>0.53749999999999998</v>
      </c>
      <c r="CK14" s="83"/>
      <c r="CL14" s="88">
        <f t="shared" si="39"/>
        <v>0</v>
      </c>
      <c r="CM14" s="82">
        <v>0.54002314814814811</v>
      </c>
      <c r="CN14" s="85">
        <f t="shared" si="40"/>
        <v>2.5231481481481355E-3</v>
      </c>
      <c r="CO14" s="85">
        <f t="shared" si="41"/>
        <v>2.3148148148160585E-5</v>
      </c>
      <c r="CP14" s="89"/>
      <c r="CQ14" s="90">
        <f t="shared" si="42"/>
        <v>2</v>
      </c>
      <c r="CR14" s="186">
        <f t="shared" si="43"/>
        <v>-2</v>
      </c>
      <c r="CS14" s="88">
        <f t="shared" si="44"/>
        <v>2</v>
      </c>
      <c r="CT14" s="199">
        <f t="shared" si="45"/>
        <v>17</v>
      </c>
      <c r="CU14" s="72">
        <v>0.59861111111111109</v>
      </c>
      <c r="CV14" s="86"/>
      <c r="CW14" s="86">
        <f t="shared" si="46"/>
        <v>0</v>
      </c>
      <c r="CX14" s="92">
        <f t="shared" si="47"/>
        <v>0</v>
      </c>
      <c r="CY14" s="243">
        <f t="shared" si="48"/>
        <v>1</v>
      </c>
      <c r="CZ14" s="82">
        <v>0.60833333333333328</v>
      </c>
      <c r="DA14" s="83"/>
      <c r="DB14" s="88">
        <f t="shared" si="49"/>
        <v>0</v>
      </c>
      <c r="DC14" s="82">
        <v>0.61049768518518521</v>
      </c>
      <c r="DD14" s="85">
        <f t="shared" si="50"/>
        <v>2.1643518518519311E-3</v>
      </c>
      <c r="DE14" s="85">
        <f t="shared" si="51"/>
        <v>3.4722222222143082E-5</v>
      </c>
      <c r="DF14" s="89"/>
      <c r="DG14" s="90">
        <f t="shared" si="52"/>
        <v>3</v>
      </c>
      <c r="DH14" s="186">
        <f t="shared" si="106"/>
        <v>-3</v>
      </c>
      <c r="DI14" s="88">
        <f t="shared" si="53"/>
        <v>3</v>
      </c>
      <c r="DJ14" s="199">
        <f t="shared" si="54"/>
        <v>31</v>
      </c>
      <c r="DK14" s="72" t="s">
        <v>254</v>
      </c>
      <c r="DL14" s="86"/>
      <c r="DM14" s="86" t="e">
        <f>IF(DK14=0,0,IF(DK14="нет",600,IF(DK14="сход",0,IF(DK14&lt;#REF!+DN$2,MINUTE(ABS(DK14-(#REF!+DN$2)))*60,IF(DK14&gt;#REF!+DN$2,MINUTE(ABS(DK14-(#REF!+DN$2)))*60,0)))))</f>
        <v>#REF!</v>
      </c>
      <c r="DN14" s="93">
        <f t="shared" si="55"/>
        <v>0</v>
      </c>
      <c r="DO14" s="72" t="s">
        <v>254</v>
      </c>
      <c r="DP14" s="86"/>
      <c r="DQ14" s="86" t="e">
        <f>IF(DO14=0,0,IF(DO14="нет",600,IF(DO14="сход",0,IF(DO14&lt;#REF!+DR$2,MINUTE(ABS(DO14-(#REF!+DR$2)))*60,IF(DO14&gt;#REF!+DR$2,MINUTE(ABS(DO14-(#REF!+DR$2)))*60,0)))))</f>
        <v>#REF!</v>
      </c>
      <c r="DR14" s="94">
        <f t="shared" si="56"/>
        <v>0</v>
      </c>
      <c r="DS14" s="82">
        <v>0.64166666666666672</v>
      </c>
      <c r="DT14" s="83"/>
      <c r="DU14" s="63">
        <f t="shared" si="57"/>
        <v>0</v>
      </c>
      <c r="DV14" s="82">
        <v>0.64219907407407406</v>
      </c>
      <c r="DW14" s="85">
        <f t="shared" si="58"/>
        <v>5.324074074073426E-4</v>
      </c>
      <c r="DX14" s="85">
        <f t="shared" si="59"/>
        <v>2.3148148148212952E-5</v>
      </c>
      <c r="DY14" s="89"/>
      <c r="DZ14" s="90">
        <f t="shared" si="60"/>
        <v>2</v>
      </c>
      <c r="EA14" s="186">
        <f t="shared" si="107"/>
        <v>-2</v>
      </c>
      <c r="EB14" s="63">
        <f t="shared" si="61"/>
        <v>2</v>
      </c>
      <c r="EC14" s="199">
        <f t="shared" si="62"/>
        <v>7</v>
      </c>
      <c r="ED14" s="82">
        <v>0.6471527777777778</v>
      </c>
      <c r="EE14" s="85">
        <f t="shared" si="63"/>
        <v>4.9537037037037379E-3</v>
      </c>
      <c r="EF14" s="85">
        <f t="shared" si="64"/>
        <v>1.0300925925925582E-3</v>
      </c>
      <c r="EG14" s="89"/>
      <c r="EH14" s="65">
        <f t="shared" si="65"/>
        <v>89</v>
      </c>
      <c r="EI14" s="186">
        <f t="shared" si="108"/>
        <v>-89</v>
      </c>
      <c r="EJ14" s="88">
        <f t="shared" si="66"/>
        <v>89</v>
      </c>
      <c r="EK14" s="199">
        <f t="shared" si="67"/>
        <v>45</v>
      </c>
      <c r="EL14" s="82">
        <v>0.66805555555555562</v>
      </c>
      <c r="EM14" s="83"/>
      <c r="EN14" s="88">
        <f t="shared" si="68"/>
        <v>0</v>
      </c>
      <c r="EO14" s="82">
        <v>0.67074074074074075</v>
      </c>
      <c r="EP14" s="85">
        <f t="shared" si="69"/>
        <v>2.6851851851851238E-3</v>
      </c>
      <c r="EQ14" s="85">
        <f t="shared" si="70"/>
        <v>3.4722222222283595E-5</v>
      </c>
      <c r="ER14" s="89"/>
      <c r="ES14" s="90">
        <f t="shared" si="71"/>
        <v>3</v>
      </c>
      <c r="ET14" s="186">
        <f t="shared" si="109"/>
        <v>-3</v>
      </c>
      <c r="EU14" s="88">
        <f t="shared" si="72"/>
        <v>3</v>
      </c>
      <c r="EV14" s="199">
        <f t="shared" si="73"/>
        <v>19</v>
      </c>
      <c r="EW14" s="82">
        <v>0.67206018518518518</v>
      </c>
      <c r="EX14" s="85">
        <f t="shared" si="74"/>
        <v>1.3194444444444287E-3</v>
      </c>
      <c r="EY14" s="85">
        <f t="shared" si="75"/>
        <v>1.1689814814814657E-3</v>
      </c>
      <c r="EZ14" s="89"/>
      <c r="FA14" s="90">
        <f t="shared" si="76"/>
        <v>101</v>
      </c>
      <c r="FB14" s="186">
        <f t="shared" si="147"/>
        <v>101</v>
      </c>
      <c r="FC14" s="88">
        <f t="shared" si="77"/>
        <v>101</v>
      </c>
      <c r="FD14" s="199">
        <f t="shared" si="78"/>
        <v>35</v>
      </c>
      <c r="FE14" s="82">
        <v>0.67429398148148145</v>
      </c>
      <c r="FF14" s="85">
        <f t="shared" si="79"/>
        <v>2.2337962962962754E-3</v>
      </c>
      <c r="FG14" s="85">
        <f t="shared" si="80"/>
        <v>3.4722222222201195E-5</v>
      </c>
      <c r="FH14" s="89"/>
      <c r="FI14" s="90">
        <f t="shared" si="148"/>
        <v>3</v>
      </c>
      <c r="FJ14" s="186">
        <f t="shared" si="111"/>
        <v>3</v>
      </c>
      <c r="FK14" s="88">
        <f t="shared" si="82"/>
        <v>3</v>
      </c>
      <c r="FL14" s="199">
        <f t="shared" si="83"/>
        <v>4</v>
      </c>
      <c r="FM14" s="82">
        <v>0.6972222222222223</v>
      </c>
      <c r="FN14" s="83"/>
      <c r="FO14" s="84">
        <f t="shared" si="84"/>
        <v>0</v>
      </c>
      <c r="FP14" s="82">
        <v>0.69964120370370375</v>
      </c>
      <c r="FQ14" s="85">
        <f t="shared" si="85"/>
        <v>2.4189814814814525E-3</v>
      </c>
      <c r="FR14" s="85">
        <f t="shared" si="86"/>
        <v>1.1574074074103061E-5</v>
      </c>
      <c r="FS14" s="89"/>
      <c r="FT14" s="90">
        <f t="shared" si="87"/>
        <v>1</v>
      </c>
      <c r="FU14" s="186">
        <f t="shared" si="88"/>
        <v>-1</v>
      </c>
      <c r="FV14" s="88">
        <f t="shared" si="89"/>
        <v>1</v>
      </c>
      <c r="FW14" s="199">
        <f t="shared" si="90"/>
        <v>11</v>
      </c>
      <c r="FX14" s="72">
        <v>0.7006944444444444</v>
      </c>
      <c r="FY14" s="86">
        <v>-180</v>
      </c>
      <c r="FZ14" s="86">
        <f t="shared" si="91"/>
        <v>180</v>
      </c>
      <c r="GA14" s="95">
        <f t="shared" si="92"/>
        <v>0</v>
      </c>
      <c r="GB14" s="333">
        <f t="shared" si="93"/>
        <v>1</v>
      </c>
      <c r="GC14" s="96">
        <f t="shared" si="94"/>
        <v>12</v>
      </c>
      <c r="GE14" s="116">
        <f t="shared" si="112"/>
        <v>190.5</v>
      </c>
      <c r="GF14" s="343">
        <f t="shared" si="113"/>
        <v>249</v>
      </c>
      <c r="GG14" s="116">
        <f t="shared" si="114"/>
        <v>1</v>
      </c>
      <c r="GH14" s="116">
        <f t="shared" si="115"/>
        <v>31</v>
      </c>
      <c r="GI14" s="337">
        <f t="shared" si="116"/>
        <v>32</v>
      </c>
      <c r="GJ14" s="337">
        <f t="shared" si="117"/>
        <v>5</v>
      </c>
      <c r="GK14" s="337">
        <f t="shared" si="118"/>
        <v>15</v>
      </c>
      <c r="GL14" s="337">
        <f t="shared" si="119"/>
        <v>20</v>
      </c>
      <c r="GM14" s="337">
        <f t="shared" si="120"/>
        <v>6</v>
      </c>
      <c r="GN14" s="337">
        <f t="shared" si="121"/>
        <v>0</v>
      </c>
      <c r="GO14" s="337">
        <f t="shared" si="122"/>
        <v>6</v>
      </c>
      <c r="GP14" s="336">
        <f t="shared" si="123"/>
        <v>2</v>
      </c>
      <c r="GQ14" s="343">
        <f t="shared" si="124"/>
        <v>3</v>
      </c>
      <c r="GR14" s="337">
        <f t="shared" si="125"/>
        <v>2</v>
      </c>
      <c r="GS14" s="337">
        <f t="shared" si="126"/>
        <v>89</v>
      </c>
      <c r="GT14" s="337">
        <f t="shared" si="127"/>
        <v>91</v>
      </c>
      <c r="GU14" s="337">
        <f t="shared" si="128"/>
        <v>3</v>
      </c>
      <c r="GV14" s="337">
        <f t="shared" si="129"/>
        <v>101</v>
      </c>
      <c r="GW14" s="337">
        <f t="shared" si="130"/>
        <v>3</v>
      </c>
      <c r="GX14" s="337">
        <f t="shared" si="131"/>
        <v>107</v>
      </c>
      <c r="GY14" s="346">
        <f t="shared" si="132"/>
        <v>1</v>
      </c>
      <c r="GZ14" s="116">
        <f t="shared" si="133"/>
        <v>24</v>
      </c>
      <c r="HA14" s="346">
        <f t="shared" si="95"/>
        <v>3</v>
      </c>
      <c r="HB14" s="116">
        <f t="shared" si="134"/>
        <v>256</v>
      </c>
      <c r="HC14" s="116">
        <f t="shared" si="135"/>
        <v>6</v>
      </c>
      <c r="HD14" s="346">
        <f t="shared" si="145"/>
        <v>262</v>
      </c>
      <c r="HE14" s="346">
        <f t="shared" si="96"/>
        <v>23</v>
      </c>
      <c r="HF14" s="13">
        <f t="shared" si="136"/>
        <v>0</v>
      </c>
      <c r="HG14" s="13">
        <f t="shared" si="137"/>
        <v>0</v>
      </c>
      <c r="HH14" s="346">
        <f t="shared" si="138"/>
        <v>0</v>
      </c>
      <c r="HI14" s="325">
        <f t="shared" si="139"/>
        <v>701.5</v>
      </c>
      <c r="HJ14" s="336">
        <f t="shared" si="140"/>
        <v>0</v>
      </c>
      <c r="HK14" s="343">
        <f t="shared" si="141"/>
        <v>24</v>
      </c>
      <c r="HL14" s="13">
        <f t="shared" si="142"/>
        <v>286</v>
      </c>
      <c r="HM14" s="77">
        <f t="shared" si="143"/>
        <v>20</v>
      </c>
      <c r="HN14" s="328"/>
      <c r="HO14" s="330"/>
      <c r="HP14" s="116">
        <f>VLOOKUP(HR14,$B$4:$C$70,2,0)</f>
        <v>12</v>
      </c>
      <c r="HQ14" s="281">
        <v>20</v>
      </c>
      <c r="HR14" s="282">
        <v>12</v>
      </c>
      <c r="HS14" s="311" t="s">
        <v>81</v>
      </c>
      <c r="HT14" s="312" t="s">
        <v>82</v>
      </c>
      <c r="HU14" s="311" t="s">
        <v>83</v>
      </c>
      <c r="HV14" s="283">
        <v>0</v>
      </c>
      <c r="HW14" s="314">
        <v>190.5</v>
      </c>
      <c r="HX14" s="321">
        <v>249</v>
      </c>
      <c r="HY14" s="286">
        <v>0</v>
      </c>
      <c r="HZ14" s="286">
        <v>1</v>
      </c>
      <c r="IA14" s="286">
        <v>31</v>
      </c>
      <c r="IB14" s="286">
        <v>0</v>
      </c>
      <c r="IC14" s="286">
        <v>5</v>
      </c>
      <c r="ID14" s="286">
        <v>15</v>
      </c>
      <c r="IE14" s="286">
        <v>0</v>
      </c>
      <c r="IF14" s="286">
        <v>6</v>
      </c>
      <c r="IG14" s="286">
        <v>0</v>
      </c>
      <c r="IH14" s="283">
        <v>0</v>
      </c>
      <c r="II14" s="286">
        <v>0</v>
      </c>
      <c r="IJ14" s="286">
        <v>2</v>
      </c>
      <c r="IK14" s="283">
        <v>0</v>
      </c>
      <c r="IL14" s="286">
        <v>0</v>
      </c>
      <c r="IM14" s="286">
        <v>3</v>
      </c>
      <c r="IN14" s="287">
        <v>0</v>
      </c>
      <c r="IO14" s="287">
        <v>0</v>
      </c>
      <c r="IP14" s="286">
        <v>0</v>
      </c>
      <c r="IQ14" s="286">
        <v>2</v>
      </c>
      <c r="IR14" s="286">
        <v>89</v>
      </c>
      <c r="IS14" s="286">
        <v>0</v>
      </c>
      <c r="IT14" s="286">
        <v>3</v>
      </c>
      <c r="IU14" s="286">
        <v>101</v>
      </c>
      <c r="IV14" s="286">
        <v>3</v>
      </c>
      <c r="IW14" s="286">
        <v>0</v>
      </c>
      <c r="IX14" s="286">
        <v>1</v>
      </c>
      <c r="IY14" s="283">
        <v>0</v>
      </c>
      <c r="IZ14" s="322">
        <f t="shared" si="144"/>
        <v>701.5</v>
      </c>
      <c r="JA14" s="288">
        <v>12</v>
      </c>
    </row>
    <row r="15" spans="1:261" x14ac:dyDescent="0.25">
      <c r="A15" s="47">
        <v>13</v>
      </c>
      <c r="B15" s="48">
        <v>13</v>
      </c>
      <c r="C15" s="274">
        <f t="shared" si="97"/>
        <v>13</v>
      </c>
      <c r="D15" s="173" t="s">
        <v>84</v>
      </c>
      <c r="E15" s="174" t="s">
        <v>85</v>
      </c>
      <c r="F15" s="170" t="s">
        <v>259</v>
      </c>
      <c r="G15" s="170" t="s">
        <v>300</v>
      </c>
      <c r="H15" s="324" t="s">
        <v>363</v>
      </c>
      <c r="I15" s="324" t="str">
        <f>VLOOKUP(B15,Лист3!B13:J79,9,0)</f>
        <v>Прорыв</v>
      </c>
      <c r="J15" s="175" t="s">
        <v>86</v>
      </c>
      <c r="K15" s="49">
        <v>0.36319444444444399</v>
      </c>
      <c r="L15" s="50">
        <v>0.36319444444444443</v>
      </c>
      <c r="M15" s="61"/>
      <c r="N15" s="51">
        <f t="shared" si="0"/>
        <v>0</v>
      </c>
      <c r="O15" s="52">
        <f t="shared" si="1"/>
        <v>0</v>
      </c>
      <c r="P15" s="53">
        <v>80.3</v>
      </c>
      <c r="Q15" s="54"/>
      <c r="R15" s="55">
        <f t="shared" si="2"/>
        <v>240.89999999999998</v>
      </c>
      <c r="S15" s="194">
        <f t="shared" si="98"/>
        <v>26</v>
      </c>
      <c r="T15" s="56">
        <v>0.40820601851851851</v>
      </c>
      <c r="U15" s="57">
        <v>0.40924768518518517</v>
      </c>
      <c r="V15" s="58">
        <f t="shared" si="3"/>
        <v>1.041666666666663E-3</v>
      </c>
      <c r="W15" s="54"/>
      <c r="X15" s="55">
        <f t="shared" si="4"/>
        <v>270</v>
      </c>
      <c r="Y15" s="194">
        <f t="shared" si="99"/>
        <v>45</v>
      </c>
      <c r="Z15" s="42">
        <v>0.46659722222222227</v>
      </c>
      <c r="AA15" s="36"/>
      <c r="AB15" s="59">
        <f t="shared" si="5"/>
        <v>0</v>
      </c>
      <c r="AC15" s="42">
        <v>0.46750000000000003</v>
      </c>
      <c r="AD15" s="60">
        <f t="shared" si="6"/>
        <v>9.0277777777775237E-4</v>
      </c>
      <c r="AE15" s="60">
        <f t="shared" si="7"/>
        <v>1.3888888888886344E-4</v>
      </c>
      <c r="AF15" s="61"/>
      <c r="AG15" s="62">
        <f t="shared" si="8"/>
        <v>12</v>
      </c>
      <c r="AH15" s="187">
        <f t="shared" si="146"/>
        <v>12</v>
      </c>
      <c r="AI15" s="63">
        <f t="shared" si="9"/>
        <v>12</v>
      </c>
      <c r="AJ15" s="200">
        <f t="shared" si="10"/>
        <v>43</v>
      </c>
      <c r="AK15" s="42">
        <v>0.46866898148148151</v>
      </c>
      <c r="AL15" s="60">
        <f t="shared" si="11"/>
        <v>1.1689814814814792E-3</v>
      </c>
      <c r="AM15" s="60">
        <f t="shared" si="12"/>
        <v>1.388888888888913E-4</v>
      </c>
      <c r="AN15" s="64"/>
      <c r="AO15" s="65">
        <f t="shared" si="13"/>
        <v>12</v>
      </c>
      <c r="AP15" s="186">
        <f t="shared" si="100"/>
        <v>-12</v>
      </c>
      <c r="AQ15" s="63">
        <f t="shared" si="14"/>
        <v>12</v>
      </c>
      <c r="AR15" s="200">
        <f t="shared" si="15"/>
        <v>34</v>
      </c>
      <c r="AS15" s="42">
        <v>0.47858796296296297</v>
      </c>
      <c r="AT15" s="36"/>
      <c r="AU15" s="63">
        <f t="shared" si="16"/>
        <v>0</v>
      </c>
      <c r="AV15" s="42">
        <v>0.47943287037037036</v>
      </c>
      <c r="AW15" s="60">
        <f t="shared" si="17"/>
        <v>8.4490740740739145E-4</v>
      </c>
      <c r="AX15" s="60">
        <f t="shared" si="18"/>
        <v>8.1018518518502524E-5</v>
      </c>
      <c r="AY15" s="64"/>
      <c r="AZ15" s="65">
        <f t="shared" si="19"/>
        <v>7</v>
      </c>
      <c r="BA15" s="186">
        <f t="shared" si="101"/>
        <v>7</v>
      </c>
      <c r="BB15" s="63">
        <f t="shared" si="20"/>
        <v>7</v>
      </c>
      <c r="BC15" s="200">
        <f t="shared" si="21"/>
        <v>47</v>
      </c>
      <c r="BD15" s="42">
        <v>0.48075231481481479</v>
      </c>
      <c r="BE15" s="60">
        <f t="shared" si="22"/>
        <v>1.3194444444444287E-3</v>
      </c>
      <c r="BF15" s="60">
        <f t="shared" si="23"/>
        <v>1.1574074074058175E-5</v>
      </c>
      <c r="BG15" s="64"/>
      <c r="BH15" s="65">
        <f t="shared" si="24"/>
        <v>1</v>
      </c>
      <c r="BI15" s="186">
        <f t="shared" si="102"/>
        <v>1</v>
      </c>
      <c r="BJ15" s="63">
        <f t="shared" si="25"/>
        <v>1</v>
      </c>
      <c r="BK15" s="200">
        <f t="shared" si="26"/>
        <v>5</v>
      </c>
      <c r="BL15" s="35">
        <v>0.50555555555555554</v>
      </c>
      <c r="BM15" s="36"/>
      <c r="BN15" s="63">
        <f t="shared" si="27"/>
        <v>0</v>
      </c>
      <c r="BO15" s="42">
        <v>0.50998842592592586</v>
      </c>
      <c r="BP15" s="60">
        <f t="shared" si="28"/>
        <v>4.4328703703703232E-3</v>
      </c>
      <c r="BQ15" s="60">
        <f t="shared" si="29"/>
        <v>4.6296296296343721E-5</v>
      </c>
      <c r="BR15" s="64"/>
      <c r="BS15" s="65">
        <f t="shared" si="30"/>
        <v>4</v>
      </c>
      <c r="BT15" s="186">
        <f t="shared" si="103"/>
        <v>-4</v>
      </c>
      <c r="BU15" s="63">
        <f t="shared" si="31"/>
        <v>4</v>
      </c>
      <c r="BV15" s="200">
        <f t="shared" si="32"/>
        <v>18</v>
      </c>
      <c r="BW15" s="42">
        <v>0.51211805555555556</v>
      </c>
      <c r="BX15" s="60">
        <f t="shared" si="33"/>
        <v>2.1296296296297035E-3</v>
      </c>
      <c r="BY15" s="60">
        <f t="shared" si="34"/>
        <v>3.4722222222296172E-5</v>
      </c>
      <c r="BZ15" s="64"/>
      <c r="CA15" s="65">
        <f t="shared" si="35"/>
        <v>3</v>
      </c>
      <c r="CB15" s="186">
        <f t="shared" si="104"/>
        <v>3</v>
      </c>
      <c r="CC15" s="88">
        <v>0</v>
      </c>
      <c r="CD15" s="200">
        <f t="shared" si="105"/>
        <v>8</v>
      </c>
      <c r="CE15" s="49">
        <v>0.52986111111111112</v>
      </c>
      <c r="CF15" s="61"/>
      <c r="CG15" s="61">
        <f t="shared" si="36"/>
        <v>0</v>
      </c>
      <c r="CH15" s="66">
        <f t="shared" si="37"/>
        <v>0</v>
      </c>
      <c r="CI15" s="244">
        <f t="shared" si="38"/>
        <v>1</v>
      </c>
      <c r="CJ15" s="42">
        <v>0.54097222222222219</v>
      </c>
      <c r="CK15" s="36"/>
      <c r="CL15" s="63">
        <f t="shared" si="39"/>
        <v>0</v>
      </c>
      <c r="CM15" s="42">
        <v>0.54350694444444447</v>
      </c>
      <c r="CN15" s="60">
        <f t="shared" si="40"/>
        <v>2.5347222222222854E-3</v>
      </c>
      <c r="CO15" s="60">
        <f t="shared" si="41"/>
        <v>1.1574074074010687E-5</v>
      </c>
      <c r="CP15" s="64"/>
      <c r="CQ15" s="65">
        <f t="shared" si="42"/>
        <v>1</v>
      </c>
      <c r="CR15" s="186">
        <f t="shared" si="43"/>
        <v>-1</v>
      </c>
      <c r="CS15" s="63">
        <f t="shared" si="44"/>
        <v>1</v>
      </c>
      <c r="CT15" s="200">
        <f t="shared" si="45"/>
        <v>6</v>
      </c>
      <c r="CU15" s="49">
        <v>0.59930555555555554</v>
      </c>
      <c r="CV15" s="61"/>
      <c r="CW15" s="61">
        <f t="shared" si="46"/>
        <v>0</v>
      </c>
      <c r="CX15" s="66">
        <f t="shared" si="47"/>
        <v>0</v>
      </c>
      <c r="CY15" s="244">
        <f t="shared" si="48"/>
        <v>1</v>
      </c>
      <c r="CZ15" s="42">
        <v>0.60972222222222217</v>
      </c>
      <c r="DA15" s="36"/>
      <c r="DB15" s="63">
        <f t="shared" si="49"/>
        <v>0</v>
      </c>
      <c r="DC15" s="42">
        <v>0.61208333333333331</v>
      </c>
      <c r="DD15" s="60">
        <f t="shared" si="50"/>
        <v>2.3611111111111471E-3</v>
      </c>
      <c r="DE15" s="60">
        <f t="shared" si="51"/>
        <v>1.6203703703707292E-4</v>
      </c>
      <c r="DF15" s="64"/>
      <c r="DG15" s="65">
        <f t="shared" si="52"/>
        <v>14</v>
      </c>
      <c r="DH15" s="186">
        <f t="shared" si="106"/>
        <v>14</v>
      </c>
      <c r="DI15" s="63">
        <f t="shared" si="53"/>
        <v>14</v>
      </c>
      <c r="DJ15" s="200">
        <f t="shared" si="54"/>
        <v>48</v>
      </c>
      <c r="DK15" s="49" t="s">
        <v>254</v>
      </c>
      <c r="DL15" s="61"/>
      <c r="DM15" s="61" t="e">
        <f>IF(DK15=0,0,IF(DK15="нет",600,IF(DK15="сход",0,IF(DK15&lt;#REF!+DN$2,MINUTE(ABS(DK15-(#REF!+DN$2)))*60,IF(DK15&gt;#REF!+DN$2,MINUTE(ABS(DK15-(#REF!+DN$2)))*60,0)))))</f>
        <v>#REF!</v>
      </c>
      <c r="DN15" s="93">
        <f t="shared" si="55"/>
        <v>0</v>
      </c>
      <c r="DO15" s="49" t="s">
        <v>254</v>
      </c>
      <c r="DP15" s="61"/>
      <c r="DQ15" s="61" t="e">
        <f>IF(DO15=0,0,IF(DO15="нет",600,IF(DO15="сход",0,IF(DO15&lt;#REF!+DR$2,MINUTE(ABS(DO15-(#REF!+DR$2)))*60,IF(DO15&gt;#REF!+DR$2,MINUTE(ABS(DO15-(#REF!+DR$2)))*60,0)))))</f>
        <v>#REF!</v>
      </c>
      <c r="DR15" s="94">
        <f t="shared" si="56"/>
        <v>0</v>
      </c>
      <c r="DS15" s="42">
        <v>0.6430555555555556</v>
      </c>
      <c r="DT15" s="36"/>
      <c r="DU15" s="63">
        <f t="shared" si="57"/>
        <v>0</v>
      </c>
      <c r="DV15" s="42">
        <v>0.64376157407407408</v>
      </c>
      <c r="DW15" s="60">
        <f t="shared" si="58"/>
        <v>7.0601851851848085E-4</v>
      </c>
      <c r="DX15" s="60">
        <f t="shared" si="59"/>
        <v>1.504629629629253E-4</v>
      </c>
      <c r="DY15" s="64"/>
      <c r="DZ15" s="65">
        <f t="shared" si="60"/>
        <v>13</v>
      </c>
      <c r="EA15" s="186">
        <f t="shared" si="107"/>
        <v>13</v>
      </c>
      <c r="EB15" s="63">
        <f t="shared" si="61"/>
        <v>13</v>
      </c>
      <c r="EC15" s="200">
        <f t="shared" si="62"/>
        <v>43</v>
      </c>
      <c r="ED15" s="42">
        <v>0.64804398148148146</v>
      </c>
      <c r="EE15" s="60">
        <f t="shared" si="63"/>
        <v>4.2824074074073737E-3</v>
      </c>
      <c r="EF15" s="60">
        <f t="shared" si="64"/>
        <v>1.7013888888889224E-3</v>
      </c>
      <c r="EG15" s="64"/>
      <c r="EH15" s="65">
        <f t="shared" si="65"/>
        <v>147</v>
      </c>
      <c r="EI15" s="186">
        <f t="shared" si="108"/>
        <v>-147</v>
      </c>
      <c r="EJ15" s="63">
        <f t="shared" si="66"/>
        <v>147</v>
      </c>
      <c r="EK15" s="200">
        <f t="shared" si="67"/>
        <v>59</v>
      </c>
      <c r="EL15" s="42">
        <v>0.6694444444444444</v>
      </c>
      <c r="EM15" s="36"/>
      <c r="EN15" s="63">
        <f t="shared" si="68"/>
        <v>0</v>
      </c>
      <c r="EO15" s="42">
        <v>0.67229166666666673</v>
      </c>
      <c r="EP15" s="60">
        <f t="shared" si="69"/>
        <v>2.8472222222223342E-3</v>
      </c>
      <c r="EQ15" s="60">
        <f t="shared" si="70"/>
        <v>1.273148148149268E-4</v>
      </c>
      <c r="ER15" s="64"/>
      <c r="ES15" s="65">
        <f t="shared" si="71"/>
        <v>11</v>
      </c>
      <c r="ET15" s="186">
        <f t="shared" si="109"/>
        <v>-11</v>
      </c>
      <c r="EU15" s="63">
        <f t="shared" si="72"/>
        <v>11</v>
      </c>
      <c r="EV15" s="200">
        <f t="shared" si="73"/>
        <v>36</v>
      </c>
      <c r="EW15" s="42">
        <v>0.67262731481481486</v>
      </c>
      <c r="EX15" s="85">
        <f t="shared" si="74"/>
        <v>3.356481481481266E-4</v>
      </c>
      <c r="EY15" s="85">
        <f t="shared" si="75"/>
        <v>1.8518518518516363E-4</v>
      </c>
      <c r="EZ15" s="64"/>
      <c r="FA15" s="90">
        <f t="shared" si="76"/>
        <v>16</v>
      </c>
      <c r="FB15" s="186">
        <f t="shared" si="147"/>
        <v>16</v>
      </c>
      <c r="FC15" s="88">
        <f t="shared" si="77"/>
        <v>16</v>
      </c>
      <c r="FD15" s="200">
        <f t="shared" si="78"/>
        <v>10</v>
      </c>
      <c r="FE15" s="42">
        <v>0.67775462962962962</v>
      </c>
      <c r="FF15" s="60">
        <f t="shared" si="79"/>
        <v>5.1273148148147651E-3</v>
      </c>
      <c r="FG15" s="60">
        <f t="shared" si="80"/>
        <v>2.9282407407406909E-3</v>
      </c>
      <c r="FH15" s="64"/>
      <c r="FI15" s="90">
        <f t="shared" si="148"/>
        <v>253</v>
      </c>
      <c r="FJ15" s="186">
        <f t="shared" si="111"/>
        <v>253</v>
      </c>
      <c r="FK15" s="88">
        <f t="shared" si="82"/>
        <v>253</v>
      </c>
      <c r="FL15" s="200">
        <f t="shared" si="83"/>
        <v>48</v>
      </c>
      <c r="FM15" s="42">
        <v>0.7006944444444444</v>
      </c>
      <c r="FN15" s="36"/>
      <c r="FO15" s="84">
        <f t="shared" si="84"/>
        <v>0</v>
      </c>
      <c r="FP15" s="42">
        <v>0.70350694444444439</v>
      </c>
      <c r="FQ15" s="60">
        <f t="shared" si="85"/>
        <v>2.8124999999999956E-3</v>
      </c>
      <c r="FR15" s="60">
        <f t="shared" si="86"/>
        <v>3.8194444444443997E-4</v>
      </c>
      <c r="FS15" s="64"/>
      <c r="FT15" s="65">
        <f t="shared" si="87"/>
        <v>33</v>
      </c>
      <c r="FU15" s="186">
        <f t="shared" si="88"/>
        <v>33</v>
      </c>
      <c r="FV15" s="88">
        <f t="shared" si="89"/>
        <v>33</v>
      </c>
      <c r="FW15" s="200">
        <f t="shared" si="90"/>
        <v>52</v>
      </c>
      <c r="FX15" s="49">
        <v>0.70486111111111116</v>
      </c>
      <c r="FY15" s="61">
        <v>-120</v>
      </c>
      <c r="FZ15" s="61">
        <f t="shared" si="91"/>
        <v>120</v>
      </c>
      <c r="GA15" s="67">
        <f t="shared" si="92"/>
        <v>0</v>
      </c>
      <c r="GB15" s="334">
        <f t="shared" si="93"/>
        <v>1</v>
      </c>
      <c r="GC15" s="68">
        <f t="shared" si="94"/>
        <v>13</v>
      </c>
      <c r="GE15" s="116">
        <f t="shared" si="112"/>
        <v>240.89999999999998</v>
      </c>
      <c r="GF15" s="343">
        <f t="shared" si="113"/>
        <v>270</v>
      </c>
      <c r="GG15" s="116">
        <f t="shared" si="114"/>
        <v>12</v>
      </c>
      <c r="GH15" s="116">
        <f t="shared" si="115"/>
        <v>12</v>
      </c>
      <c r="GI15" s="337">
        <f t="shared" si="116"/>
        <v>24</v>
      </c>
      <c r="GJ15" s="337">
        <f t="shared" si="117"/>
        <v>7</v>
      </c>
      <c r="GK15" s="337">
        <f t="shared" si="118"/>
        <v>1</v>
      </c>
      <c r="GL15" s="337">
        <f t="shared" si="119"/>
        <v>8</v>
      </c>
      <c r="GM15" s="337">
        <f t="shared" si="120"/>
        <v>4</v>
      </c>
      <c r="GN15" s="337">
        <f t="shared" si="121"/>
        <v>0</v>
      </c>
      <c r="GO15" s="337">
        <f t="shared" si="122"/>
        <v>4</v>
      </c>
      <c r="GP15" s="336">
        <f t="shared" si="123"/>
        <v>1</v>
      </c>
      <c r="GQ15" s="343">
        <f t="shared" si="124"/>
        <v>14</v>
      </c>
      <c r="GR15" s="337">
        <f t="shared" si="125"/>
        <v>13</v>
      </c>
      <c r="GS15" s="337">
        <f t="shared" si="126"/>
        <v>147</v>
      </c>
      <c r="GT15" s="337">
        <f t="shared" si="127"/>
        <v>160</v>
      </c>
      <c r="GU15" s="337">
        <f t="shared" si="128"/>
        <v>11</v>
      </c>
      <c r="GV15" s="337">
        <f t="shared" si="129"/>
        <v>16</v>
      </c>
      <c r="GW15" s="337">
        <f t="shared" si="130"/>
        <v>253</v>
      </c>
      <c r="GX15" s="337">
        <f t="shared" si="131"/>
        <v>280</v>
      </c>
      <c r="GY15" s="346">
        <f t="shared" si="132"/>
        <v>33</v>
      </c>
      <c r="GZ15" s="116">
        <f t="shared" si="133"/>
        <v>95.399999999999977</v>
      </c>
      <c r="HA15" s="346">
        <f t="shared" si="95"/>
        <v>33</v>
      </c>
      <c r="HB15" s="116">
        <f t="shared" si="134"/>
        <v>476</v>
      </c>
      <c r="HC15" s="116">
        <f t="shared" si="135"/>
        <v>48</v>
      </c>
      <c r="HD15" s="346">
        <f t="shared" si="145"/>
        <v>524</v>
      </c>
      <c r="HE15" s="346">
        <f t="shared" si="96"/>
        <v>38</v>
      </c>
      <c r="HF15" s="13">
        <f t="shared" si="136"/>
        <v>0</v>
      </c>
      <c r="HG15" s="13">
        <f t="shared" si="137"/>
        <v>0</v>
      </c>
      <c r="HH15" s="346">
        <f t="shared" si="138"/>
        <v>0</v>
      </c>
      <c r="HI15" s="325">
        <f t="shared" si="139"/>
        <v>1034.9000000000001</v>
      </c>
      <c r="HJ15" s="336">
        <f t="shared" si="140"/>
        <v>50.399999999999977</v>
      </c>
      <c r="HK15" s="343">
        <f t="shared" si="141"/>
        <v>45</v>
      </c>
      <c r="HL15" s="13">
        <f t="shared" si="142"/>
        <v>619.4</v>
      </c>
      <c r="HM15" s="77">
        <f t="shared" si="143"/>
        <v>35</v>
      </c>
      <c r="HN15" s="328"/>
      <c r="HO15" s="330"/>
      <c r="HP15" s="116">
        <f>VLOOKUP(HR15,$B$4:$C$70,2,0)</f>
        <v>13</v>
      </c>
      <c r="HQ15" s="281">
        <v>35</v>
      </c>
      <c r="HR15" s="282">
        <v>13</v>
      </c>
      <c r="HS15" s="311" t="s">
        <v>84</v>
      </c>
      <c r="HT15" s="312" t="s">
        <v>85</v>
      </c>
      <c r="HU15" s="311" t="s">
        <v>86</v>
      </c>
      <c r="HV15" s="283">
        <v>0</v>
      </c>
      <c r="HW15" s="314">
        <v>240.9</v>
      </c>
      <c r="HX15" s="285">
        <v>270</v>
      </c>
      <c r="HY15" s="286">
        <v>0</v>
      </c>
      <c r="HZ15" s="286">
        <v>12</v>
      </c>
      <c r="IA15" s="286">
        <v>12</v>
      </c>
      <c r="IB15" s="286">
        <v>0</v>
      </c>
      <c r="IC15" s="286">
        <v>7</v>
      </c>
      <c r="ID15" s="286">
        <v>1</v>
      </c>
      <c r="IE15" s="286">
        <v>0</v>
      </c>
      <c r="IF15" s="286">
        <v>4</v>
      </c>
      <c r="IG15" s="286">
        <v>0</v>
      </c>
      <c r="IH15" s="283">
        <v>0</v>
      </c>
      <c r="II15" s="286">
        <v>0</v>
      </c>
      <c r="IJ15" s="286">
        <v>1</v>
      </c>
      <c r="IK15" s="283">
        <v>0</v>
      </c>
      <c r="IL15" s="286">
        <v>0</v>
      </c>
      <c r="IM15" s="286">
        <v>14</v>
      </c>
      <c r="IN15" s="287">
        <v>0</v>
      </c>
      <c r="IO15" s="287">
        <v>0</v>
      </c>
      <c r="IP15" s="286">
        <v>0</v>
      </c>
      <c r="IQ15" s="286">
        <v>13</v>
      </c>
      <c r="IR15" s="286">
        <v>147</v>
      </c>
      <c r="IS15" s="286">
        <v>0</v>
      </c>
      <c r="IT15" s="286">
        <v>11</v>
      </c>
      <c r="IU15" s="286">
        <v>16</v>
      </c>
      <c r="IV15" s="286">
        <v>253</v>
      </c>
      <c r="IW15" s="286">
        <v>0</v>
      </c>
      <c r="IX15" s="286">
        <v>33</v>
      </c>
      <c r="IY15" s="283">
        <v>0</v>
      </c>
      <c r="IZ15" s="322">
        <f t="shared" si="144"/>
        <v>1034.9000000000001</v>
      </c>
      <c r="JA15" s="288">
        <v>13</v>
      </c>
    </row>
    <row r="16" spans="1:261" x14ac:dyDescent="0.25">
      <c r="A16" s="70">
        <v>14</v>
      </c>
      <c r="B16" s="71">
        <v>14</v>
      </c>
      <c r="C16" s="273">
        <f t="shared" si="97"/>
        <v>14</v>
      </c>
      <c r="D16" s="172" t="s">
        <v>87</v>
      </c>
      <c r="E16" s="170" t="s">
        <v>88</v>
      </c>
      <c r="F16" s="170" t="s">
        <v>258</v>
      </c>
      <c r="G16" s="170" t="s">
        <v>301</v>
      </c>
      <c r="H16" s="324"/>
      <c r="I16" s="324"/>
      <c r="J16" s="171" t="s">
        <v>89</v>
      </c>
      <c r="K16" s="72">
        <v>0.36388888888888898</v>
      </c>
      <c r="L16" s="73">
        <v>0.36388888888888887</v>
      </c>
      <c r="M16" s="86"/>
      <c r="N16" s="74">
        <f t="shared" si="0"/>
        <v>0</v>
      </c>
      <c r="O16" s="75">
        <f t="shared" si="1"/>
        <v>0</v>
      </c>
      <c r="P16" s="76">
        <v>76.8</v>
      </c>
      <c r="Q16" s="77"/>
      <c r="R16" s="78">
        <f t="shared" si="2"/>
        <v>230.39999999999998</v>
      </c>
      <c r="S16" s="193">
        <f t="shared" si="98"/>
        <v>17</v>
      </c>
      <c r="T16" s="79">
        <v>0.39799768518518519</v>
      </c>
      <c r="U16" s="80">
        <v>0.39899305555555559</v>
      </c>
      <c r="V16" s="81">
        <f t="shared" si="3"/>
        <v>9.9537037037039644E-4</v>
      </c>
      <c r="W16" s="77"/>
      <c r="X16" s="78">
        <f t="shared" si="4"/>
        <v>258</v>
      </c>
      <c r="Y16" s="193">
        <f t="shared" si="99"/>
        <v>28</v>
      </c>
      <c r="Z16" s="82">
        <v>0.47187499999999999</v>
      </c>
      <c r="AA16" s="83"/>
      <c r="AB16" s="84">
        <f t="shared" si="5"/>
        <v>0</v>
      </c>
      <c r="AC16" s="82">
        <v>0.47282407407407406</v>
      </c>
      <c r="AD16" s="85">
        <f t="shared" si="6"/>
        <v>9.490740740740744E-4</v>
      </c>
      <c r="AE16" s="85">
        <f t="shared" si="7"/>
        <v>1.8518518518518547E-4</v>
      </c>
      <c r="AF16" s="86"/>
      <c r="AG16" s="87">
        <f t="shared" si="8"/>
        <v>16</v>
      </c>
      <c r="AH16" s="186">
        <f t="shared" si="146"/>
        <v>16</v>
      </c>
      <c r="AI16" s="88">
        <f t="shared" si="9"/>
        <v>16</v>
      </c>
      <c r="AJ16" s="199">
        <f t="shared" si="10"/>
        <v>50</v>
      </c>
      <c r="AK16" s="82">
        <v>0.47395833333333331</v>
      </c>
      <c r="AL16" s="85">
        <f t="shared" si="11"/>
        <v>1.1342592592592515E-3</v>
      </c>
      <c r="AM16" s="85">
        <f t="shared" si="12"/>
        <v>1.7361111111111895E-4</v>
      </c>
      <c r="AN16" s="89"/>
      <c r="AO16" s="90">
        <f t="shared" si="13"/>
        <v>15</v>
      </c>
      <c r="AP16" s="186">
        <f t="shared" si="100"/>
        <v>-15</v>
      </c>
      <c r="AQ16" s="88">
        <f t="shared" si="14"/>
        <v>15</v>
      </c>
      <c r="AR16" s="199">
        <f t="shared" si="15"/>
        <v>39</v>
      </c>
      <c r="AS16" s="82">
        <v>0.48085648148148147</v>
      </c>
      <c r="AT16" s="83"/>
      <c r="AU16" s="88">
        <f t="shared" si="16"/>
        <v>0</v>
      </c>
      <c r="AV16" s="82">
        <v>0.48177083333333331</v>
      </c>
      <c r="AW16" s="85">
        <f t="shared" si="17"/>
        <v>9.1435185185184675E-4</v>
      </c>
      <c r="AX16" s="85">
        <f t="shared" si="18"/>
        <v>1.5046296296295782E-4</v>
      </c>
      <c r="AY16" s="89"/>
      <c r="AZ16" s="90">
        <f t="shared" si="19"/>
        <v>13</v>
      </c>
      <c r="BA16" s="186">
        <f t="shared" si="101"/>
        <v>13</v>
      </c>
      <c r="BB16" s="88">
        <f t="shared" si="20"/>
        <v>13</v>
      </c>
      <c r="BC16" s="199">
        <f t="shared" si="21"/>
        <v>56</v>
      </c>
      <c r="BD16" s="82">
        <v>0.48295138888888894</v>
      </c>
      <c r="BE16" s="85">
        <f t="shared" si="22"/>
        <v>1.1805555555556291E-3</v>
      </c>
      <c r="BF16" s="85">
        <f t="shared" si="23"/>
        <v>1.273148148147414E-4</v>
      </c>
      <c r="BG16" s="89"/>
      <c r="BH16" s="90">
        <f t="shared" si="24"/>
        <v>11</v>
      </c>
      <c r="BI16" s="186">
        <f t="shared" si="102"/>
        <v>-11</v>
      </c>
      <c r="BJ16" s="88">
        <f t="shared" si="25"/>
        <v>11</v>
      </c>
      <c r="BK16" s="199">
        <f t="shared" si="26"/>
        <v>41</v>
      </c>
      <c r="BL16" s="91">
        <v>0.50763888888888886</v>
      </c>
      <c r="BM16" s="83"/>
      <c r="BN16" s="88">
        <f t="shared" si="27"/>
        <v>0</v>
      </c>
      <c r="BO16" s="82">
        <v>0.51186342592592593</v>
      </c>
      <c r="BP16" s="85">
        <f t="shared" si="28"/>
        <v>4.2245370370370683E-3</v>
      </c>
      <c r="BQ16" s="85">
        <f t="shared" si="29"/>
        <v>2.546296296295986E-4</v>
      </c>
      <c r="BR16" s="89"/>
      <c r="BS16" s="90">
        <f t="shared" si="30"/>
        <v>22</v>
      </c>
      <c r="BT16" s="186">
        <f t="shared" si="103"/>
        <v>-22</v>
      </c>
      <c r="BU16" s="88">
        <f t="shared" si="31"/>
        <v>22</v>
      </c>
      <c r="BV16" s="199">
        <f t="shared" si="32"/>
        <v>51</v>
      </c>
      <c r="BW16" s="82">
        <v>0.51396990740740744</v>
      </c>
      <c r="BX16" s="85">
        <f t="shared" si="33"/>
        <v>2.1064814814815147E-3</v>
      </c>
      <c r="BY16" s="85">
        <f t="shared" si="34"/>
        <v>1.1574074074107397E-5</v>
      </c>
      <c r="BZ16" s="89"/>
      <c r="CA16" s="90">
        <f t="shared" si="35"/>
        <v>1</v>
      </c>
      <c r="CB16" s="186">
        <f t="shared" si="104"/>
        <v>1</v>
      </c>
      <c r="CC16" s="88">
        <v>0</v>
      </c>
      <c r="CD16" s="199">
        <f t="shared" si="105"/>
        <v>3</v>
      </c>
      <c r="CE16" s="72">
        <v>0.53125</v>
      </c>
      <c r="CF16" s="86">
        <v>-60</v>
      </c>
      <c r="CG16" s="86">
        <f t="shared" si="36"/>
        <v>60</v>
      </c>
      <c r="CH16" s="92">
        <f t="shared" si="37"/>
        <v>0</v>
      </c>
      <c r="CI16" s="243">
        <f t="shared" si="38"/>
        <v>1</v>
      </c>
      <c r="CJ16" s="82">
        <v>0.54027777777777775</v>
      </c>
      <c r="CK16" s="83"/>
      <c r="CL16" s="88">
        <f t="shared" si="39"/>
        <v>0</v>
      </c>
      <c r="CM16" s="82">
        <v>0.54262731481481474</v>
      </c>
      <c r="CN16" s="85">
        <f t="shared" si="40"/>
        <v>2.3495370370369972E-3</v>
      </c>
      <c r="CO16" s="85">
        <f t="shared" si="41"/>
        <v>1.9675925925929883E-4</v>
      </c>
      <c r="CP16" s="89"/>
      <c r="CQ16" s="90">
        <f t="shared" si="42"/>
        <v>17</v>
      </c>
      <c r="CR16" s="186">
        <f t="shared" si="43"/>
        <v>-17</v>
      </c>
      <c r="CS16" s="88">
        <f t="shared" si="44"/>
        <v>17</v>
      </c>
      <c r="CT16" s="199">
        <f t="shared" si="45"/>
        <v>49</v>
      </c>
      <c r="CU16" s="72">
        <v>0.60069444444444442</v>
      </c>
      <c r="CV16" s="86"/>
      <c r="CW16" s="86">
        <f t="shared" si="46"/>
        <v>0</v>
      </c>
      <c r="CX16" s="92">
        <f t="shared" si="47"/>
        <v>0</v>
      </c>
      <c r="CY16" s="243">
        <f t="shared" si="48"/>
        <v>1</v>
      </c>
      <c r="CZ16" s="82">
        <v>0.61111111111111105</v>
      </c>
      <c r="DA16" s="83"/>
      <c r="DB16" s="88">
        <f t="shared" si="49"/>
        <v>0</v>
      </c>
      <c r="DC16" s="82">
        <v>0.61335648148148147</v>
      </c>
      <c r="DD16" s="85">
        <f t="shared" si="50"/>
        <v>2.2453703703704253E-3</v>
      </c>
      <c r="DE16" s="85">
        <f t="shared" si="51"/>
        <v>4.6296296296351094E-5</v>
      </c>
      <c r="DF16" s="89"/>
      <c r="DG16" s="90">
        <f t="shared" si="52"/>
        <v>4</v>
      </c>
      <c r="DH16" s="186">
        <f t="shared" si="106"/>
        <v>4</v>
      </c>
      <c r="DI16" s="88">
        <f t="shared" si="53"/>
        <v>4</v>
      </c>
      <c r="DJ16" s="199">
        <f t="shared" si="54"/>
        <v>37</v>
      </c>
      <c r="DK16" s="72" t="s">
        <v>254</v>
      </c>
      <c r="DL16" s="86"/>
      <c r="DM16" s="86" t="e">
        <f>IF(DK16=0,0,IF(DK16="нет",600,IF(DK16="сход",0,IF(DK16&lt;#REF!+DN$2,MINUTE(ABS(DK16-(#REF!+DN$2)))*60,IF(DK16&gt;#REF!+DN$2,MINUTE(ABS(DK16-(#REF!+DN$2)))*60,0)))))</f>
        <v>#REF!</v>
      </c>
      <c r="DN16" s="93">
        <f t="shared" si="55"/>
        <v>0</v>
      </c>
      <c r="DO16" s="72" t="s">
        <v>254</v>
      </c>
      <c r="DP16" s="86"/>
      <c r="DQ16" s="86" t="e">
        <f>IF(DO16=0,0,IF(DO16="нет",600,IF(DO16="сход",0,IF(DO16&lt;#REF!+DR$2,MINUTE(ABS(DO16-(#REF!+DR$2)))*60,IF(DO16&gt;#REF!+DR$2,MINUTE(ABS(DO16-(#REF!+DR$2)))*60,0)))))</f>
        <v>#REF!</v>
      </c>
      <c r="DR16" s="94">
        <f t="shared" si="56"/>
        <v>0</v>
      </c>
      <c r="DS16" s="82">
        <v>0.6479166666666667</v>
      </c>
      <c r="DT16" s="83"/>
      <c r="DU16" s="63">
        <f t="shared" si="57"/>
        <v>0</v>
      </c>
      <c r="DV16" s="82">
        <v>0.6485995370370371</v>
      </c>
      <c r="DW16" s="85">
        <f t="shared" si="58"/>
        <v>6.828703703704031E-4</v>
      </c>
      <c r="DX16" s="85">
        <f t="shared" si="59"/>
        <v>1.2731481481484755E-4</v>
      </c>
      <c r="DY16" s="89"/>
      <c r="DZ16" s="90">
        <f t="shared" si="60"/>
        <v>11</v>
      </c>
      <c r="EA16" s="186">
        <f t="shared" si="107"/>
        <v>11</v>
      </c>
      <c r="EB16" s="63">
        <f t="shared" si="61"/>
        <v>11</v>
      </c>
      <c r="EC16" s="199">
        <f t="shared" si="62"/>
        <v>37</v>
      </c>
      <c r="ED16" s="82">
        <v>0.65370370370370368</v>
      </c>
      <c r="EE16" s="85">
        <f t="shared" si="63"/>
        <v>5.1041666666665764E-3</v>
      </c>
      <c r="EF16" s="85">
        <f t="shared" si="64"/>
        <v>8.7962962962971972E-4</v>
      </c>
      <c r="EG16" s="89"/>
      <c r="EH16" s="65">
        <f t="shared" si="65"/>
        <v>76</v>
      </c>
      <c r="EI16" s="186">
        <f t="shared" si="108"/>
        <v>-76</v>
      </c>
      <c r="EJ16" s="88">
        <f t="shared" si="66"/>
        <v>76</v>
      </c>
      <c r="EK16" s="199">
        <f t="shared" si="67"/>
        <v>44</v>
      </c>
      <c r="EL16" s="82">
        <v>0.6777777777777777</v>
      </c>
      <c r="EM16" s="83"/>
      <c r="EN16" s="88">
        <f t="shared" si="68"/>
        <v>0</v>
      </c>
      <c r="EO16" s="82">
        <v>0.68010416666666673</v>
      </c>
      <c r="EP16" s="85">
        <f t="shared" si="69"/>
        <v>2.3263888888890305E-3</v>
      </c>
      <c r="EQ16" s="85">
        <f t="shared" si="70"/>
        <v>3.9351851851837693E-4</v>
      </c>
      <c r="ER16" s="89"/>
      <c r="ES16" s="90">
        <f t="shared" si="71"/>
        <v>34</v>
      </c>
      <c r="ET16" s="186">
        <f t="shared" si="109"/>
        <v>-34</v>
      </c>
      <c r="EU16" s="88">
        <f t="shared" si="72"/>
        <v>34</v>
      </c>
      <c r="EV16" s="199">
        <f t="shared" si="73"/>
        <v>61</v>
      </c>
      <c r="EW16" s="82">
        <v>0.68085648148148159</v>
      </c>
      <c r="EX16" s="85">
        <f t="shared" si="74"/>
        <v>7.523148148148584E-4</v>
      </c>
      <c r="EY16" s="85">
        <f t="shared" si="75"/>
        <v>6.0185185185189548E-4</v>
      </c>
      <c r="EZ16" s="89"/>
      <c r="FA16" s="90">
        <f t="shared" si="76"/>
        <v>52</v>
      </c>
      <c r="FB16" s="186">
        <f t="shared" si="147"/>
        <v>52</v>
      </c>
      <c r="FC16" s="88">
        <f t="shared" si="77"/>
        <v>52</v>
      </c>
      <c r="FD16" s="199">
        <f t="shared" si="78"/>
        <v>31</v>
      </c>
      <c r="FE16" s="82">
        <v>0.68309027777777775</v>
      </c>
      <c r="FF16" s="85">
        <f t="shared" si="79"/>
        <v>2.2337962962961644E-3</v>
      </c>
      <c r="FG16" s="85">
        <f t="shared" si="80"/>
        <v>3.4722222222090173E-5</v>
      </c>
      <c r="FH16" s="89"/>
      <c r="FI16" s="90">
        <f t="shared" si="148"/>
        <v>3</v>
      </c>
      <c r="FJ16" s="186">
        <f t="shared" si="111"/>
        <v>3</v>
      </c>
      <c r="FK16" s="88">
        <f t="shared" si="82"/>
        <v>3</v>
      </c>
      <c r="FL16" s="199">
        <f t="shared" si="83"/>
        <v>4</v>
      </c>
      <c r="FM16" s="82">
        <v>0.70624999999999993</v>
      </c>
      <c r="FN16" s="83"/>
      <c r="FO16" s="84">
        <f t="shared" si="84"/>
        <v>0</v>
      </c>
      <c r="FP16" s="82">
        <v>0.70879629629629637</v>
      </c>
      <c r="FQ16" s="85">
        <f t="shared" si="85"/>
        <v>2.5462962962964353E-3</v>
      </c>
      <c r="FR16" s="85">
        <f t="shared" si="86"/>
        <v>1.1574074074087969E-4</v>
      </c>
      <c r="FS16" s="89"/>
      <c r="FT16" s="90">
        <f t="shared" si="87"/>
        <v>10</v>
      </c>
      <c r="FU16" s="186">
        <f t="shared" si="88"/>
        <v>10</v>
      </c>
      <c r="FV16" s="88">
        <f t="shared" si="89"/>
        <v>10</v>
      </c>
      <c r="FW16" s="199">
        <f t="shared" si="90"/>
        <v>36</v>
      </c>
      <c r="FX16" s="72">
        <v>0.7104166666666667</v>
      </c>
      <c r="FY16" s="86">
        <v>-480</v>
      </c>
      <c r="FZ16" s="86">
        <f t="shared" si="91"/>
        <v>480</v>
      </c>
      <c r="GA16" s="95">
        <f t="shared" si="92"/>
        <v>0</v>
      </c>
      <c r="GB16" s="333">
        <f t="shared" si="93"/>
        <v>1</v>
      </c>
      <c r="GC16" s="96">
        <f t="shared" si="94"/>
        <v>14</v>
      </c>
      <c r="GE16" s="116">
        <f t="shared" si="112"/>
        <v>230.39999999999998</v>
      </c>
      <c r="GF16" s="343">
        <f t="shared" si="113"/>
        <v>258</v>
      </c>
      <c r="GG16" s="116">
        <f t="shared" si="114"/>
        <v>16</v>
      </c>
      <c r="GH16" s="116">
        <f t="shared" si="115"/>
        <v>15</v>
      </c>
      <c r="GI16" s="337">
        <f t="shared" si="116"/>
        <v>31</v>
      </c>
      <c r="GJ16" s="337">
        <f t="shared" si="117"/>
        <v>13</v>
      </c>
      <c r="GK16" s="337">
        <f t="shared" si="118"/>
        <v>11</v>
      </c>
      <c r="GL16" s="337">
        <f t="shared" si="119"/>
        <v>24</v>
      </c>
      <c r="GM16" s="337">
        <f t="shared" si="120"/>
        <v>22</v>
      </c>
      <c r="GN16" s="337">
        <f t="shared" si="121"/>
        <v>0</v>
      </c>
      <c r="GO16" s="337">
        <f t="shared" si="122"/>
        <v>22</v>
      </c>
      <c r="GP16" s="336">
        <f t="shared" si="123"/>
        <v>17</v>
      </c>
      <c r="GQ16" s="343">
        <f t="shared" si="124"/>
        <v>4</v>
      </c>
      <c r="GR16" s="337">
        <f t="shared" si="125"/>
        <v>11</v>
      </c>
      <c r="GS16" s="337">
        <f t="shared" si="126"/>
        <v>76</v>
      </c>
      <c r="GT16" s="337">
        <f t="shared" si="127"/>
        <v>87</v>
      </c>
      <c r="GU16" s="337">
        <f t="shared" si="128"/>
        <v>34</v>
      </c>
      <c r="GV16" s="337">
        <f t="shared" si="129"/>
        <v>52</v>
      </c>
      <c r="GW16" s="337">
        <f t="shared" si="130"/>
        <v>3</v>
      </c>
      <c r="GX16" s="337">
        <f t="shared" si="131"/>
        <v>89</v>
      </c>
      <c r="GY16" s="346">
        <f t="shared" si="132"/>
        <v>10</v>
      </c>
      <c r="GZ16" s="116">
        <f t="shared" si="133"/>
        <v>72.899999999999977</v>
      </c>
      <c r="HA16" s="346">
        <f t="shared" si="95"/>
        <v>18</v>
      </c>
      <c r="HB16" s="116">
        <f t="shared" si="134"/>
        <v>253</v>
      </c>
      <c r="HC16" s="116">
        <f t="shared" si="135"/>
        <v>31</v>
      </c>
      <c r="HD16" s="346">
        <f t="shared" si="145"/>
        <v>284</v>
      </c>
      <c r="HE16" s="346">
        <f t="shared" si="96"/>
        <v>26</v>
      </c>
      <c r="HF16" s="13">
        <f t="shared" si="136"/>
        <v>0</v>
      </c>
      <c r="HG16" s="13">
        <f t="shared" si="137"/>
        <v>0</v>
      </c>
      <c r="HH16" s="346">
        <f t="shared" si="138"/>
        <v>0</v>
      </c>
      <c r="HI16" s="325">
        <f t="shared" si="139"/>
        <v>772.4</v>
      </c>
      <c r="HJ16" s="336">
        <f t="shared" si="140"/>
        <v>39.899999999999977</v>
      </c>
      <c r="HK16" s="343">
        <f t="shared" si="141"/>
        <v>33</v>
      </c>
      <c r="HL16" s="13">
        <f t="shared" si="142"/>
        <v>356.9</v>
      </c>
      <c r="HM16" s="77">
        <f t="shared" si="143"/>
        <v>24</v>
      </c>
      <c r="HN16" s="328"/>
      <c r="HO16" s="330"/>
      <c r="HP16" s="116">
        <f>VLOOKUP(HR16,$B$4:$C$70,2,0)</f>
        <v>14</v>
      </c>
      <c r="HQ16" s="281">
        <v>24</v>
      </c>
      <c r="HR16" s="282">
        <v>14</v>
      </c>
      <c r="HS16" s="311" t="s">
        <v>87</v>
      </c>
      <c r="HT16" s="312" t="s">
        <v>88</v>
      </c>
      <c r="HU16" s="311" t="s">
        <v>89</v>
      </c>
      <c r="HV16" s="283">
        <v>0</v>
      </c>
      <c r="HW16" s="314">
        <v>230.4</v>
      </c>
      <c r="HX16" s="285">
        <v>258</v>
      </c>
      <c r="HY16" s="286">
        <v>0</v>
      </c>
      <c r="HZ16" s="286">
        <v>16</v>
      </c>
      <c r="IA16" s="286">
        <v>15</v>
      </c>
      <c r="IB16" s="286">
        <v>0</v>
      </c>
      <c r="IC16" s="286">
        <v>13</v>
      </c>
      <c r="ID16" s="286">
        <v>11</v>
      </c>
      <c r="IE16" s="286">
        <v>0</v>
      </c>
      <c r="IF16" s="286">
        <v>22</v>
      </c>
      <c r="IG16" s="286">
        <v>0</v>
      </c>
      <c r="IH16" s="283">
        <v>0</v>
      </c>
      <c r="II16" s="286">
        <v>0</v>
      </c>
      <c r="IJ16" s="286">
        <v>17</v>
      </c>
      <c r="IK16" s="283">
        <v>0</v>
      </c>
      <c r="IL16" s="286">
        <v>0</v>
      </c>
      <c r="IM16" s="286">
        <v>4</v>
      </c>
      <c r="IN16" s="287">
        <v>0</v>
      </c>
      <c r="IO16" s="287">
        <v>0</v>
      </c>
      <c r="IP16" s="286">
        <v>0</v>
      </c>
      <c r="IQ16" s="286">
        <v>11</v>
      </c>
      <c r="IR16" s="286">
        <v>76</v>
      </c>
      <c r="IS16" s="286">
        <v>0</v>
      </c>
      <c r="IT16" s="286">
        <v>34</v>
      </c>
      <c r="IU16" s="286">
        <v>52</v>
      </c>
      <c r="IV16" s="286">
        <v>3</v>
      </c>
      <c r="IW16" s="286">
        <v>0</v>
      </c>
      <c r="IX16" s="286">
        <v>10</v>
      </c>
      <c r="IY16" s="283">
        <v>0</v>
      </c>
      <c r="IZ16" s="322">
        <f t="shared" si="144"/>
        <v>772.4</v>
      </c>
      <c r="JA16" s="288">
        <v>14</v>
      </c>
    </row>
    <row r="17" spans="1:261" x14ac:dyDescent="0.25">
      <c r="A17" s="70">
        <v>15</v>
      </c>
      <c r="B17" s="71">
        <v>15</v>
      </c>
      <c r="C17" s="274">
        <f t="shared" si="97"/>
        <v>15</v>
      </c>
      <c r="D17" s="173" t="s">
        <v>90</v>
      </c>
      <c r="E17" s="170" t="s">
        <v>91</v>
      </c>
      <c r="F17" s="170" t="s">
        <v>259</v>
      </c>
      <c r="G17" s="170" t="s">
        <v>300</v>
      </c>
      <c r="H17" s="324" t="s">
        <v>302</v>
      </c>
      <c r="I17" s="324" t="str">
        <f>VLOOKUP(B17,Лист3!B15:J81,9,0)</f>
        <v>РетроЛегенда</v>
      </c>
      <c r="J17" s="171" t="s">
        <v>92</v>
      </c>
      <c r="K17" s="72">
        <v>0.36458333333333298</v>
      </c>
      <c r="L17" s="73">
        <v>0.36458333333333331</v>
      </c>
      <c r="M17" s="86"/>
      <c r="N17" s="74">
        <f t="shared" si="0"/>
        <v>0</v>
      </c>
      <c r="O17" s="75">
        <f t="shared" si="1"/>
        <v>0</v>
      </c>
      <c r="P17" s="76">
        <v>83.7</v>
      </c>
      <c r="Q17" s="77"/>
      <c r="R17" s="78">
        <f t="shared" si="2"/>
        <v>251.10000000000002</v>
      </c>
      <c r="S17" s="193">
        <f t="shared" si="98"/>
        <v>41</v>
      </c>
      <c r="T17" s="79">
        <v>0.39452546296296293</v>
      </c>
      <c r="U17" s="80">
        <v>0.39554398148148145</v>
      </c>
      <c r="V17" s="81">
        <f t="shared" si="3"/>
        <v>1.0185185185185297E-3</v>
      </c>
      <c r="W17" s="77"/>
      <c r="X17" s="78">
        <f t="shared" si="4"/>
        <v>264</v>
      </c>
      <c r="Y17" s="193">
        <f t="shared" si="99"/>
        <v>34</v>
      </c>
      <c r="Z17" s="82">
        <v>0.47013888888888888</v>
      </c>
      <c r="AA17" s="83"/>
      <c r="AB17" s="84">
        <f t="shared" si="5"/>
        <v>0</v>
      </c>
      <c r="AC17" s="82">
        <v>0.47092592592592591</v>
      </c>
      <c r="AD17" s="85">
        <f t="shared" si="6"/>
        <v>7.8703703703703054E-4</v>
      </c>
      <c r="AE17" s="85">
        <f t="shared" si="7"/>
        <v>2.3148148148141611E-5</v>
      </c>
      <c r="AF17" s="86"/>
      <c r="AG17" s="87">
        <f t="shared" si="8"/>
        <v>2</v>
      </c>
      <c r="AH17" s="186">
        <f t="shared" si="146"/>
        <v>2</v>
      </c>
      <c r="AI17" s="88">
        <f t="shared" si="9"/>
        <v>2</v>
      </c>
      <c r="AJ17" s="199">
        <f t="shared" si="10"/>
        <v>14</v>
      </c>
      <c r="AK17" s="82">
        <v>0.47225694444444444</v>
      </c>
      <c r="AL17" s="85">
        <f t="shared" si="11"/>
        <v>1.331018518518523E-3</v>
      </c>
      <c r="AM17" s="85">
        <f t="shared" si="12"/>
        <v>2.3148148148152562E-5</v>
      </c>
      <c r="AN17" s="89"/>
      <c r="AO17" s="90">
        <f t="shared" si="13"/>
        <v>2</v>
      </c>
      <c r="AP17" s="186">
        <f t="shared" si="100"/>
        <v>2</v>
      </c>
      <c r="AQ17" s="88">
        <f t="shared" si="14"/>
        <v>2</v>
      </c>
      <c r="AR17" s="199">
        <f t="shared" si="15"/>
        <v>5</v>
      </c>
      <c r="AS17" s="82">
        <v>0.47940972222222222</v>
      </c>
      <c r="AT17" s="83"/>
      <c r="AU17" s="88">
        <f t="shared" si="16"/>
        <v>0</v>
      </c>
      <c r="AV17" s="82">
        <v>0.48017361111111106</v>
      </c>
      <c r="AW17" s="85">
        <f t="shared" si="17"/>
        <v>7.6388888888884177E-4</v>
      </c>
      <c r="AX17" s="85">
        <f t="shared" si="18"/>
        <v>4.7162794503119443E-17</v>
      </c>
      <c r="AY17" s="89"/>
      <c r="AZ17" s="90">
        <f t="shared" si="19"/>
        <v>0</v>
      </c>
      <c r="BA17" s="186">
        <f t="shared" si="101"/>
        <v>0</v>
      </c>
      <c r="BB17" s="88">
        <f t="shared" si="20"/>
        <v>0</v>
      </c>
      <c r="BC17" s="199">
        <f t="shared" si="21"/>
        <v>1</v>
      </c>
      <c r="BD17" s="82">
        <v>0.48150462962962964</v>
      </c>
      <c r="BE17" s="85">
        <f t="shared" si="22"/>
        <v>1.3310185185185786E-3</v>
      </c>
      <c r="BF17" s="85">
        <f t="shared" si="23"/>
        <v>2.3148148148208073E-5</v>
      </c>
      <c r="BG17" s="89"/>
      <c r="BH17" s="90">
        <f t="shared" si="24"/>
        <v>2</v>
      </c>
      <c r="BI17" s="186">
        <f t="shared" si="102"/>
        <v>2</v>
      </c>
      <c r="BJ17" s="88">
        <f t="shared" si="25"/>
        <v>2</v>
      </c>
      <c r="BK17" s="199">
        <f t="shared" si="26"/>
        <v>12</v>
      </c>
      <c r="BL17" s="91">
        <v>0.50416666666666665</v>
      </c>
      <c r="BM17" s="83"/>
      <c r="BN17" s="88">
        <f t="shared" si="27"/>
        <v>0</v>
      </c>
      <c r="BO17" s="82">
        <v>0.50866898148148143</v>
      </c>
      <c r="BP17" s="85">
        <f t="shared" si="28"/>
        <v>4.5023148148147785E-3</v>
      </c>
      <c r="BQ17" s="85">
        <f t="shared" si="29"/>
        <v>2.3148148148111579E-5</v>
      </c>
      <c r="BR17" s="89"/>
      <c r="BS17" s="90">
        <f t="shared" si="30"/>
        <v>2</v>
      </c>
      <c r="BT17" s="186">
        <f t="shared" si="103"/>
        <v>2</v>
      </c>
      <c r="BU17" s="88">
        <f t="shared" si="31"/>
        <v>2</v>
      </c>
      <c r="BV17" s="199">
        <f t="shared" si="32"/>
        <v>8</v>
      </c>
      <c r="BW17" s="82">
        <v>0.51101851851851854</v>
      </c>
      <c r="BX17" s="85">
        <f t="shared" si="33"/>
        <v>2.3495370370371083E-3</v>
      </c>
      <c r="BY17" s="85">
        <f t="shared" si="34"/>
        <v>2.5462962962970095E-4</v>
      </c>
      <c r="BZ17" s="89"/>
      <c r="CA17" s="90">
        <f t="shared" si="35"/>
        <v>22</v>
      </c>
      <c r="CB17" s="186">
        <f t="shared" si="104"/>
        <v>22</v>
      </c>
      <c r="CC17" s="88">
        <v>0</v>
      </c>
      <c r="CD17" s="199">
        <f t="shared" si="105"/>
        <v>45</v>
      </c>
      <c r="CE17" s="72">
        <v>0.53125</v>
      </c>
      <c r="CF17" s="86"/>
      <c r="CG17" s="86">
        <f t="shared" si="36"/>
        <v>0</v>
      </c>
      <c r="CH17" s="92">
        <f t="shared" si="37"/>
        <v>0</v>
      </c>
      <c r="CI17" s="243">
        <f t="shared" si="38"/>
        <v>1</v>
      </c>
      <c r="CJ17" s="82">
        <v>0.53888888888888886</v>
      </c>
      <c r="CK17" s="83"/>
      <c r="CL17" s="88">
        <f t="shared" si="39"/>
        <v>0</v>
      </c>
      <c r="CM17" s="82">
        <v>0.54143518518518519</v>
      </c>
      <c r="CN17" s="85">
        <f t="shared" si="40"/>
        <v>2.5462962962963243E-3</v>
      </c>
      <c r="CO17" s="85">
        <f t="shared" si="41"/>
        <v>2.8189256484623115E-17</v>
      </c>
      <c r="CP17" s="89"/>
      <c r="CQ17" s="90">
        <f t="shared" si="42"/>
        <v>0</v>
      </c>
      <c r="CR17" s="186">
        <f t="shared" si="43"/>
        <v>0</v>
      </c>
      <c r="CS17" s="88">
        <f t="shared" si="44"/>
        <v>0</v>
      </c>
      <c r="CT17" s="199">
        <f t="shared" si="45"/>
        <v>1</v>
      </c>
      <c r="CU17" s="72">
        <v>0.60069444444444442</v>
      </c>
      <c r="CV17" s="86"/>
      <c r="CW17" s="86">
        <f t="shared" si="46"/>
        <v>0</v>
      </c>
      <c r="CX17" s="92">
        <f t="shared" si="47"/>
        <v>0</v>
      </c>
      <c r="CY17" s="243">
        <f t="shared" si="48"/>
        <v>1</v>
      </c>
      <c r="CZ17" s="82">
        <v>0.61041666666666672</v>
      </c>
      <c r="DA17" s="83"/>
      <c r="DB17" s="88">
        <f t="shared" si="49"/>
        <v>0</v>
      </c>
      <c r="DC17" s="82">
        <v>0.61260416666666673</v>
      </c>
      <c r="DD17" s="85">
        <f t="shared" si="50"/>
        <v>2.1875000000000089E-3</v>
      </c>
      <c r="DE17" s="85">
        <f t="shared" si="51"/>
        <v>1.157407407406533E-5</v>
      </c>
      <c r="DF17" s="89"/>
      <c r="DG17" s="90">
        <f t="shared" si="52"/>
        <v>1</v>
      </c>
      <c r="DH17" s="186">
        <f t="shared" si="106"/>
        <v>-1</v>
      </c>
      <c r="DI17" s="88">
        <f t="shared" si="53"/>
        <v>1</v>
      </c>
      <c r="DJ17" s="199">
        <f t="shared" si="54"/>
        <v>10</v>
      </c>
      <c r="DK17" s="72" t="s">
        <v>254</v>
      </c>
      <c r="DL17" s="86"/>
      <c r="DM17" s="86" t="e">
        <f>IF(DK17=0,0,IF(DK17="нет",600,IF(DK17="сход",0,IF(DK17&lt;#REF!+DN$2,MINUTE(ABS(DK17-(#REF!+DN$2)))*60,IF(DK17&gt;#REF!+DN$2,MINUTE(ABS(DK17-(#REF!+DN$2)))*60,0)))))</f>
        <v>#REF!</v>
      </c>
      <c r="DN17" s="93">
        <f t="shared" si="55"/>
        <v>0</v>
      </c>
      <c r="DO17" s="72" t="s">
        <v>254</v>
      </c>
      <c r="DP17" s="86"/>
      <c r="DQ17" s="86" t="e">
        <f>IF(DO17=0,0,IF(DO17="нет",600,IF(DO17="сход",0,IF(DO17&lt;#REF!+DR$2,MINUTE(ABS(DO17-(#REF!+DR$2)))*60,IF(DO17&gt;#REF!+DR$2,MINUTE(ABS(DO17-(#REF!+DR$2)))*60,0)))))</f>
        <v>#REF!</v>
      </c>
      <c r="DR17" s="94">
        <f t="shared" si="56"/>
        <v>0</v>
      </c>
      <c r="DS17" s="82">
        <v>0.64444444444444449</v>
      </c>
      <c r="DT17" s="83"/>
      <c r="DU17" s="63">
        <f t="shared" si="57"/>
        <v>0</v>
      </c>
      <c r="DV17" s="82">
        <v>0.64506944444444447</v>
      </c>
      <c r="DW17" s="85">
        <f t="shared" si="58"/>
        <v>6.2499999999998668E-4</v>
      </c>
      <c r="DX17" s="85">
        <f t="shared" si="59"/>
        <v>6.9444444444431122E-5</v>
      </c>
      <c r="DY17" s="89"/>
      <c r="DZ17" s="90">
        <f t="shared" si="60"/>
        <v>6</v>
      </c>
      <c r="EA17" s="186">
        <f t="shared" si="107"/>
        <v>6</v>
      </c>
      <c r="EB17" s="63">
        <f t="shared" si="61"/>
        <v>6</v>
      </c>
      <c r="EC17" s="199">
        <f t="shared" si="62"/>
        <v>18</v>
      </c>
      <c r="ED17" s="82">
        <v>0.65106481481481482</v>
      </c>
      <c r="EE17" s="85">
        <f t="shared" si="63"/>
        <v>5.9953703703703454E-3</v>
      </c>
      <c r="EF17" s="85">
        <f t="shared" si="64"/>
        <v>1.1574074074049284E-5</v>
      </c>
      <c r="EG17" s="89"/>
      <c r="EH17" s="65">
        <f t="shared" si="65"/>
        <v>1</v>
      </c>
      <c r="EI17" s="186">
        <f t="shared" si="108"/>
        <v>1</v>
      </c>
      <c r="EJ17" s="88">
        <f t="shared" si="66"/>
        <v>1</v>
      </c>
      <c r="EK17" s="199">
        <f t="shared" si="67"/>
        <v>4</v>
      </c>
      <c r="EL17" s="82">
        <v>0.67013888888888884</v>
      </c>
      <c r="EM17" s="83"/>
      <c r="EN17" s="88">
        <f t="shared" si="68"/>
        <v>0</v>
      </c>
      <c r="EO17" s="82">
        <v>0.67291666666666661</v>
      </c>
      <c r="EP17" s="85">
        <f t="shared" si="69"/>
        <v>2.7777777777777679E-3</v>
      </c>
      <c r="EQ17" s="85">
        <f t="shared" si="70"/>
        <v>5.7870370370360479E-5</v>
      </c>
      <c r="ER17" s="89"/>
      <c r="ES17" s="90">
        <f t="shared" si="71"/>
        <v>5</v>
      </c>
      <c r="ET17" s="186">
        <f t="shared" si="109"/>
        <v>-5</v>
      </c>
      <c r="EU17" s="88">
        <f t="shared" si="72"/>
        <v>5</v>
      </c>
      <c r="EV17" s="199">
        <f t="shared" si="73"/>
        <v>25</v>
      </c>
      <c r="EW17" s="82">
        <v>0.67325231481481485</v>
      </c>
      <c r="EX17" s="85">
        <f t="shared" si="74"/>
        <v>3.3564814814823762E-4</v>
      </c>
      <c r="EY17" s="85">
        <f t="shared" si="75"/>
        <v>1.8518518518527465E-4</v>
      </c>
      <c r="EZ17" s="89"/>
      <c r="FA17" s="90">
        <f t="shared" si="76"/>
        <v>16</v>
      </c>
      <c r="FB17" s="186">
        <f t="shared" si="147"/>
        <v>16</v>
      </c>
      <c r="FC17" s="88">
        <f t="shared" si="77"/>
        <v>16</v>
      </c>
      <c r="FD17" s="199">
        <f t="shared" si="78"/>
        <v>10</v>
      </c>
      <c r="FE17" s="82">
        <v>0.67510416666666673</v>
      </c>
      <c r="FF17" s="85">
        <f t="shared" si="79"/>
        <v>1.8518518518518823E-3</v>
      </c>
      <c r="FG17" s="85">
        <f>IF(FF17=0,0,ABS(FK$2-FF17))</f>
        <v>3.4722222222219193E-4</v>
      </c>
      <c r="FH17" s="89">
        <v>-25</v>
      </c>
      <c r="FI17" s="90">
        <f t="shared" si="148"/>
        <v>5</v>
      </c>
      <c r="FJ17" s="186">
        <f t="shared" si="111"/>
        <v>-5</v>
      </c>
      <c r="FK17" s="88">
        <f t="shared" si="82"/>
        <v>5</v>
      </c>
      <c r="FL17" s="199">
        <f t="shared" si="83"/>
        <v>9</v>
      </c>
      <c r="FM17" s="82">
        <v>0.69861111111111107</v>
      </c>
      <c r="FN17" s="83"/>
      <c r="FO17" s="84">
        <f t="shared" si="84"/>
        <v>0</v>
      </c>
      <c r="FP17" s="82">
        <v>0.7010185185185186</v>
      </c>
      <c r="FQ17" s="85">
        <f t="shared" si="85"/>
        <v>2.4074074074075247E-3</v>
      </c>
      <c r="FR17" s="85">
        <f t="shared" si="86"/>
        <v>2.3148148148030914E-5</v>
      </c>
      <c r="FS17" s="89"/>
      <c r="FT17" s="90">
        <f t="shared" si="87"/>
        <v>2</v>
      </c>
      <c r="FU17" s="186">
        <f t="shared" si="88"/>
        <v>-2</v>
      </c>
      <c r="FV17" s="88">
        <f t="shared" si="89"/>
        <v>2</v>
      </c>
      <c r="FW17" s="199">
        <f t="shared" si="90"/>
        <v>18</v>
      </c>
      <c r="FX17" s="72">
        <v>0.70208333333333339</v>
      </c>
      <c r="FY17" s="86">
        <v>-240</v>
      </c>
      <c r="FZ17" s="86">
        <f t="shared" si="91"/>
        <v>240</v>
      </c>
      <c r="GA17" s="95">
        <f t="shared" si="92"/>
        <v>0</v>
      </c>
      <c r="GB17" s="333">
        <f t="shared" si="93"/>
        <v>1</v>
      </c>
      <c r="GC17" s="96">
        <f t="shared" si="94"/>
        <v>15</v>
      </c>
      <c r="GE17" s="116">
        <f t="shared" si="112"/>
        <v>251.10000000000002</v>
      </c>
      <c r="GF17" s="343">
        <f t="shared" si="113"/>
        <v>264</v>
      </c>
      <c r="GG17" s="116">
        <f t="shared" si="114"/>
        <v>2</v>
      </c>
      <c r="GH17" s="116">
        <f t="shared" si="115"/>
        <v>2</v>
      </c>
      <c r="GI17" s="337">
        <f t="shared" si="116"/>
        <v>4</v>
      </c>
      <c r="GJ17" s="337">
        <f t="shared" si="117"/>
        <v>0</v>
      </c>
      <c r="GK17" s="337">
        <f t="shared" si="118"/>
        <v>2</v>
      </c>
      <c r="GL17" s="337">
        <f t="shared" si="119"/>
        <v>2</v>
      </c>
      <c r="GM17" s="337">
        <f t="shared" si="120"/>
        <v>2</v>
      </c>
      <c r="GN17" s="337">
        <f t="shared" si="121"/>
        <v>0</v>
      </c>
      <c r="GO17" s="337">
        <f t="shared" si="122"/>
        <v>2</v>
      </c>
      <c r="GP17" s="336">
        <f t="shared" si="123"/>
        <v>0</v>
      </c>
      <c r="GQ17" s="343">
        <f t="shared" si="124"/>
        <v>1</v>
      </c>
      <c r="GR17" s="337">
        <f t="shared" si="125"/>
        <v>6</v>
      </c>
      <c r="GS17" s="337">
        <f t="shared" si="126"/>
        <v>1</v>
      </c>
      <c r="GT17" s="337">
        <f t="shared" si="127"/>
        <v>7</v>
      </c>
      <c r="GU17" s="337">
        <f t="shared" si="128"/>
        <v>5</v>
      </c>
      <c r="GV17" s="337">
        <f t="shared" si="129"/>
        <v>16</v>
      </c>
      <c r="GW17" s="337">
        <f t="shared" si="130"/>
        <v>5</v>
      </c>
      <c r="GX17" s="337">
        <f t="shared" si="131"/>
        <v>26</v>
      </c>
      <c r="GY17" s="346">
        <f t="shared" si="132"/>
        <v>2</v>
      </c>
      <c r="GZ17" s="116">
        <f t="shared" si="133"/>
        <v>99.600000000000023</v>
      </c>
      <c r="HA17" s="346">
        <f t="shared" si="95"/>
        <v>37</v>
      </c>
      <c r="HB17" s="116">
        <f t="shared" si="134"/>
        <v>41</v>
      </c>
      <c r="HC17" s="116">
        <f t="shared" si="135"/>
        <v>3</v>
      </c>
      <c r="HD17" s="346">
        <f t="shared" si="145"/>
        <v>44</v>
      </c>
      <c r="HE17" s="346">
        <f t="shared" si="96"/>
        <v>2</v>
      </c>
      <c r="HF17" s="13">
        <f t="shared" si="136"/>
        <v>0</v>
      </c>
      <c r="HG17" s="13">
        <f t="shared" si="137"/>
        <v>0</v>
      </c>
      <c r="HH17" s="346">
        <f t="shared" si="138"/>
        <v>0</v>
      </c>
      <c r="HI17" s="325">
        <f t="shared" si="139"/>
        <v>559.1</v>
      </c>
      <c r="HJ17" s="336">
        <f t="shared" si="140"/>
        <v>60.600000000000023</v>
      </c>
      <c r="HK17" s="343">
        <f t="shared" si="141"/>
        <v>39</v>
      </c>
      <c r="HL17" s="13">
        <f t="shared" si="142"/>
        <v>143.60000000000002</v>
      </c>
      <c r="HM17" s="77">
        <f t="shared" si="143"/>
        <v>6</v>
      </c>
      <c r="HN17" s="328"/>
      <c r="HO17" s="330"/>
      <c r="HP17" s="116">
        <f>VLOOKUP(HR17,$B$4:$C$70,2,0)</f>
        <v>15</v>
      </c>
      <c r="HQ17" s="281">
        <v>6</v>
      </c>
      <c r="HR17" s="282">
        <v>15</v>
      </c>
      <c r="HS17" s="311" t="s">
        <v>90</v>
      </c>
      <c r="HT17" s="312" t="s">
        <v>91</v>
      </c>
      <c r="HU17" s="311" t="s">
        <v>92</v>
      </c>
      <c r="HV17" s="283">
        <v>0</v>
      </c>
      <c r="HW17" s="314">
        <v>251.1</v>
      </c>
      <c r="HX17" s="285">
        <v>264</v>
      </c>
      <c r="HY17" s="286">
        <v>0</v>
      </c>
      <c r="HZ17" s="286">
        <v>2</v>
      </c>
      <c r="IA17" s="286">
        <v>2</v>
      </c>
      <c r="IB17" s="286">
        <v>0</v>
      </c>
      <c r="IC17" s="286">
        <v>0</v>
      </c>
      <c r="ID17" s="286">
        <v>2</v>
      </c>
      <c r="IE17" s="286">
        <v>0</v>
      </c>
      <c r="IF17" s="286">
        <v>2</v>
      </c>
      <c r="IG17" s="286">
        <v>0</v>
      </c>
      <c r="IH17" s="283">
        <v>0</v>
      </c>
      <c r="II17" s="286">
        <v>0</v>
      </c>
      <c r="IJ17" s="286">
        <v>0</v>
      </c>
      <c r="IK17" s="283">
        <v>0</v>
      </c>
      <c r="IL17" s="286">
        <v>0</v>
      </c>
      <c r="IM17" s="286">
        <v>1</v>
      </c>
      <c r="IN17" s="287">
        <v>0</v>
      </c>
      <c r="IO17" s="287">
        <v>0</v>
      </c>
      <c r="IP17" s="286">
        <v>0</v>
      </c>
      <c r="IQ17" s="286">
        <v>6</v>
      </c>
      <c r="IR17" s="286">
        <v>1</v>
      </c>
      <c r="IS17" s="286">
        <v>0</v>
      </c>
      <c r="IT17" s="286">
        <v>5</v>
      </c>
      <c r="IU17" s="286">
        <v>16</v>
      </c>
      <c r="IV17" s="286">
        <v>5</v>
      </c>
      <c r="IW17" s="286">
        <v>0</v>
      </c>
      <c r="IX17" s="286">
        <v>2</v>
      </c>
      <c r="IY17" s="283">
        <v>0</v>
      </c>
      <c r="IZ17" s="322">
        <f t="shared" si="144"/>
        <v>559.1</v>
      </c>
      <c r="JA17" s="288">
        <v>15</v>
      </c>
    </row>
    <row r="18" spans="1:261" x14ac:dyDescent="0.25">
      <c r="A18" s="47">
        <v>16</v>
      </c>
      <c r="B18" s="48">
        <v>16</v>
      </c>
      <c r="C18" s="274">
        <f t="shared" si="97"/>
        <v>16</v>
      </c>
      <c r="D18" s="176" t="s">
        <v>93</v>
      </c>
      <c r="E18" s="174" t="s">
        <v>94</v>
      </c>
      <c r="F18" s="170" t="s">
        <v>259</v>
      </c>
      <c r="G18" s="170" t="s">
        <v>301</v>
      </c>
      <c r="H18" s="324" t="s">
        <v>363</v>
      </c>
      <c r="I18" s="324"/>
      <c r="J18" s="175" t="s">
        <v>95</v>
      </c>
      <c r="K18" s="49">
        <v>0.36527777777777798</v>
      </c>
      <c r="L18" s="50">
        <v>0.36527777777777781</v>
      </c>
      <c r="M18" s="61"/>
      <c r="N18" s="51">
        <f t="shared" si="0"/>
        <v>0</v>
      </c>
      <c r="O18" s="52">
        <f t="shared" si="1"/>
        <v>0</v>
      </c>
      <c r="P18" s="53">
        <v>86.8</v>
      </c>
      <c r="Q18" s="54"/>
      <c r="R18" s="55">
        <f t="shared" si="2"/>
        <v>260.39999999999998</v>
      </c>
      <c r="S18" s="194">
        <f t="shared" si="98"/>
        <v>50</v>
      </c>
      <c r="T18" s="56">
        <v>0.40355324074074073</v>
      </c>
      <c r="U18" s="57">
        <v>0.40465277777777775</v>
      </c>
      <c r="V18" s="58">
        <f t="shared" si="3"/>
        <v>1.0995370370370239E-3</v>
      </c>
      <c r="W18" s="54"/>
      <c r="X18" s="55">
        <f t="shared" si="4"/>
        <v>285</v>
      </c>
      <c r="Y18" s="194">
        <f t="shared" si="99"/>
        <v>52</v>
      </c>
      <c r="Z18" s="42">
        <v>0.46979166666666666</v>
      </c>
      <c r="AA18" s="36"/>
      <c r="AB18" s="59">
        <f t="shared" si="5"/>
        <v>0</v>
      </c>
      <c r="AC18" s="42">
        <v>0.47057870370370369</v>
      </c>
      <c r="AD18" s="60">
        <f t="shared" si="6"/>
        <v>7.8703703703703054E-4</v>
      </c>
      <c r="AE18" s="60">
        <f t="shared" si="7"/>
        <v>2.3148148148141611E-5</v>
      </c>
      <c r="AF18" s="61"/>
      <c r="AG18" s="62">
        <f t="shared" si="8"/>
        <v>2</v>
      </c>
      <c r="AH18" s="187">
        <f t="shared" si="146"/>
        <v>2</v>
      </c>
      <c r="AI18" s="63">
        <f t="shared" si="9"/>
        <v>2</v>
      </c>
      <c r="AJ18" s="200">
        <f t="shared" si="10"/>
        <v>14</v>
      </c>
      <c r="AK18" s="42">
        <v>0.47175925925925927</v>
      </c>
      <c r="AL18" s="60">
        <f t="shared" si="11"/>
        <v>1.1805555555555736E-3</v>
      </c>
      <c r="AM18" s="60">
        <f t="shared" si="12"/>
        <v>1.2731481481479691E-4</v>
      </c>
      <c r="AN18" s="64"/>
      <c r="AO18" s="65">
        <f t="shared" si="13"/>
        <v>11</v>
      </c>
      <c r="AP18" s="186">
        <f t="shared" si="100"/>
        <v>-11</v>
      </c>
      <c r="AQ18" s="63">
        <f t="shared" si="14"/>
        <v>11</v>
      </c>
      <c r="AR18" s="200">
        <f t="shared" si="15"/>
        <v>31</v>
      </c>
      <c r="AS18" s="42">
        <v>0.4808912037037037</v>
      </c>
      <c r="AT18" s="36"/>
      <c r="AU18" s="63">
        <f t="shared" si="16"/>
        <v>0</v>
      </c>
      <c r="AV18" s="42">
        <v>0.48174768518518518</v>
      </c>
      <c r="AW18" s="60">
        <f t="shared" si="17"/>
        <v>8.5648148148148584E-4</v>
      </c>
      <c r="AX18" s="60">
        <f t="shared" si="18"/>
        <v>9.2592592592596911E-5</v>
      </c>
      <c r="AY18" s="64"/>
      <c r="AZ18" s="65">
        <f t="shared" si="19"/>
        <v>8</v>
      </c>
      <c r="BA18" s="186">
        <f t="shared" si="101"/>
        <v>8</v>
      </c>
      <c r="BB18" s="63">
        <f t="shared" si="20"/>
        <v>8</v>
      </c>
      <c r="BC18" s="200">
        <f t="shared" si="21"/>
        <v>49</v>
      </c>
      <c r="BD18" s="42">
        <v>0.48291666666666666</v>
      </c>
      <c r="BE18" s="60">
        <f t="shared" si="22"/>
        <v>1.1689814814814792E-3</v>
      </c>
      <c r="BF18" s="60">
        <f t="shared" si="23"/>
        <v>1.388888888888913E-4</v>
      </c>
      <c r="BG18" s="64"/>
      <c r="BH18" s="65">
        <f t="shared" si="24"/>
        <v>12</v>
      </c>
      <c r="BI18" s="186">
        <f t="shared" si="102"/>
        <v>-12</v>
      </c>
      <c r="BJ18" s="63">
        <f t="shared" si="25"/>
        <v>12</v>
      </c>
      <c r="BK18" s="200">
        <f t="shared" si="26"/>
        <v>46</v>
      </c>
      <c r="BL18" s="35">
        <v>0.5083333333333333</v>
      </c>
      <c r="BM18" s="36"/>
      <c r="BN18" s="63">
        <f t="shared" si="27"/>
        <v>0</v>
      </c>
      <c r="BO18" s="42">
        <v>0.51310185185185186</v>
      </c>
      <c r="BP18" s="60">
        <f t="shared" si="28"/>
        <v>4.7685185185185608E-3</v>
      </c>
      <c r="BQ18" s="60">
        <f t="shared" si="29"/>
        <v>2.893518518518939E-4</v>
      </c>
      <c r="BR18" s="64"/>
      <c r="BS18" s="65">
        <f t="shared" si="30"/>
        <v>25</v>
      </c>
      <c r="BT18" s="186">
        <f t="shared" si="103"/>
        <v>25</v>
      </c>
      <c r="BU18" s="63">
        <f t="shared" si="31"/>
        <v>25</v>
      </c>
      <c r="BV18" s="200">
        <f t="shared" si="32"/>
        <v>54</v>
      </c>
      <c r="BW18" s="42">
        <v>0.51545138888888886</v>
      </c>
      <c r="BX18" s="60">
        <f t="shared" si="33"/>
        <v>2.3495370370369972E-3</v>
      </c>
      <c r="BY18" s="60">
        <f t="shared" si="34"/>
        <v>2.5462962962958993E-4</v>
      </c>
      <c r="BZ18" s="64"/>
      <c r="CA18" s="65">
        <f t="shared" si="35"/>
        <v>22</v>
      </c>
      <c r="CB18" s="186">
        <f t="shared" si="104"/>
        <v>22</v>
      </c>
      <c r="CC18" s="88">
        <v>0</v>
      </c>
      <c r="CD18" s="200">
        <f t="shared" si="105"/>
        <v>45</v>
      </c>
      <c r="CE18" s="49">
        <v>0.53194444444444444</v>
      </c>
      <c r="CF18" s="61"/>
      <c r="CG18" s="61">
        <f t="shared" si="36"/>
        <v>0</v>
      </c>
      <c r="CH18" s="66">
        <f t="shared" si="37"/>
        <v>0</v>
      </c>
      <c r="CI18" s="244">
        <f t="shared" si="38"/>
        <v>1</v>
      </c>
      <c r="CJ18" s="42">
        <v>0.54236111111111118</v>
      </c>
      <c r="CK18" s="36"/>
      <c r="CL18" s="63">
        <f t="shared" si="39"/>
        <v>0</v>
      </c>
      <c r="CM18" s="42">
        <v>0.54453703703703704</v>
      </c>
      <c r="CN18" s="60">
        <f t="shared" si="40"/>
        <v>2.175925925925859E-3</v>
      </c>
      <c r="CO18" s="60">
        <f t="shared" si="41"/>
        <v>3.7037037037043708E-4</v>
      </c>
      <c r="CP18" s="64"/>
      <c r="CQ18" s="65">
        <f t="shared" si="42"/>
        <v>32</v>
      </c>
      <c r="CR18" s="186">
        <f t="shared" si="43"/>
        <v>-32</v>
      </c>
      <c r="CS18" s="63">
        <f t="shared" si="44"/>
        <v>32</v>
      </c>
      <c r="CT18" s="200">
        <f t="shared" si="45"/>
        <v>60</v>
      </c>
      <c r="CU18" s="49">
        <v>0.60138888888888886</v>
      </c>
      <c r="CV18" s="61"/>
      <c r="CW18" s="61">
        <f t="shared" si="46"/>
        <v>0</v>
      </c>
      <c r="CX18" s="66">
        <f t="shared" si="47"/>
        <v>0</v>
      </c>
      <c r="CY18" s="244">
        <f t="shared" si="48"/>
        <v>1</v>
      </c>
      <c r="CZ18" s="42">
        <v>0.61249999999999993</v>
      </c>
      <c r="DA18" s="36"/>
      <c r="DB18" s="63">
        <f t="shared" si="49"/>
        <v>0</v>
      </c>
      <c r="DC18" s="42">
        <v>0.61451388888888892</v>
      </c>
      <c r="DD18" s="60">
        <f t="shared" si="50"/>
        <v>2.0138888888889817E-3</v>
      </c>
      <c r="DE18" s="60">
        <f t="shared" si="51"/>
        <v>1.8518518518509256E-4</v>
      </c>
      <c r="DF18" s="64"/>
      <c r="DG18" s="65">
        <f t="shared" si="52"/>
        <v>16</v>
      </c>
      <c r="DH18" s="186">
        <f t="shared" si="106"/>
        <v>-16</v>
      </c>
      <c r="DI18" s="63">
        <f t="shared" si="53"/>
        <v>16</v>
      </c>
      <c r="DJ18" s="200">
        <f t="shared" si="54"/>
        <v>49</v>
      </c>
      <c r="DK18" s="49" t="s">
        <v>254</v>
      </c>
      <c r="DL18" s="61"/>
      <c r="DM18" s="61" t="e">
        <f>IF(DK18=0,0,IF(DK18="нет",600,IF(DK18="сход",0,IF(DK18&lt;#REF!+DN$2,MINUTE(ABS(DK18-(#REF!+DN$2)))*60,IF(DK18&gt;#REF!+DN$2,MINUTE(ABS(DK18-(#REF!+DN$2)))*60,0)))))</f>
        <v>#REF!</v>
      </c>
      <c r="DN18" s="93">
        <f t="shared" si="55"/>
        <v>0</v>
      </c>
      <c r="DO18" s="49" t="s">
        <v>254</v>
      </c>
      <c r="DP18" s="61"/>
      <c r="DQ18" s="61" t="e">
        <f>IF(DO18=0,0,IF(DO18="нет",600,IF(DO18="сход",0,IF(DO18&lt;#REF!+DR$2,MINUTE(ABS(DO18-(#REF!+DR$2)))*60,IF(DO18&gt;#REF!+DR$2,MINUTE(ABS(DO18-(#REF!+DR$2)))*60,0)))))</f>
        <v>#REF!</v>
      </c>
      <c r="DR18" s="94">
        <f t="shared" si="56"/>
        <v>0</v>
      </c>
      <c r="DS18" s="42">
        <v>0.64513888888888882</v>
      </c>
      <c r="DT18" s="36"/>
      <c r="DU18" s="63">
        <f t="shared" si="57"/>
        <v>0</v>
      </c>
      <c r="DV18" s="42">
        <v>0.64579861111111114</v>
      </c>
      <c r="DW18" s="60">
        <f t="shared" si="58"/>
        <v>6.5972222222232535E-4</v>
      </c>
      <c r="DX18" s="60">
        <f t="shared" si="59"/>
        <v>1.0416666666676979E-4</v>
      </c>
      <c r="DY18" s="64"/>
      <c r="DZ18" s="65">
        <f t="shared" si="60"/>
        <v>9</v>
      </c>
      <c r="EA18" s="186">
        <f t="shared" si="107"/>
        <v>9</v>
      </c>
      <c r="EB18" s="63">
        <f t="shared" si="61"/>
        <v>9</v>
      </c>
      <c r="EC18" s="200">
        <f t="shared" si="62"/>
        <v>31</v>
      </c>
      <c r="ED18" s="42">
        <v>0.65281250000000002</v>
      </c>
      <c r="EE18" s="60">
        <f t="shared" si="63"/>
        <v>7.0138888888888751E-3</v>
      </c>
      <c r="EF18" s="60">
        <f t="shared" si="64"/>
        <v>1.030092592592579E-3</v>
      </c>
      <c r="EG18" s="64"/>
      <c r="EH18" s="65">
        <f t="shared" si="65"/>
        <v>89</v>
      </c>
      <c r="EI18" s="186">
        <f t="shared" si="108"/>
        <v>89</v>
      </c>
      <c r="EJ18" s="63">
        <f t="shared" si="66"/>
        <v>89</v>
      </c>
      <c r="EK18" s="200">
        <f t="shared" si="67"/>
        <v>45</v>
      </c>
      <c r="EL18" s="42">
        <v>0.67291666666666661</v>
      </c>
      <c r="EM18" s="36"/>
      <c r="EN18" s="63">
        <f t="shared" si="68"/>
        <v>0</v>
      </c>
      <c r="EO18" s="42">
        <v>0.67525462962962957</v>
      </c>
      <c r="EP18" s="60">
        <f t="shared" si="69"/>
        <v>2.3379629629629584E-3</v>
      </c>
      <c r="EQ18" s="60">
        <f t="shared" si="70"/>
        <v>3.8194444444444907E-4</v>
      </c>
      <c r="ER18" s="64"/>
      <c r="ES18" s="65">
        <f t="shared" si="71"/>
        <v>33</v>
      </c>
      <c r="ET18" s="186">
        <f t="shared" si="109"/>
        <v>-33</v>
      </c>
      <c r="EU18" s="63">
        <f t="shared" si="72"/>
        <v>33</v>
      </c>
      <c r="EV18" s="200">
        <f t="shared" si="73"/>
        <v>60</v>
      </c>
      <c r="EW18" s="42">
        <v>0.6815972222222223</v>
      </c>
      <c r="EX18" s="85">
        <f t="shared" si="74"/>
        <v>6.3425925925927329E-3</v>
      </c>
      <c r="EY18" s="85">
        <f t="shared" si="75"/>
        <v>6.1921296296297695E-3</v>
      </c>
      <c r="EZ18" s="64"/>
      <c r="FA18" s="90">
        <f t="shared" si="76"/>
        <v>535</v>
      </c>
      <c r="FB18" s="186">
        <f t="shared" si="147"/>
        <v>535</v>
      </c>
      <c r="FC18" s="88">
        <f t="shared" si="77"/>
        <v>535</v>
      </c>
      <c r="FD18" s="200">
        <f t="shared" si="78"/>
        <v>46</v>
      </c>
      <c r="FE18" s="42">
        <v>0.68737268518518524</v>
      </c>
      <c r="FF18" s="60">
        <f t="shared" si="79"/>
        <v>5.7754629629629406E-3</v>
      </c>
      <c r="FG18" s="60">
        <f t="shared" si="80"/>
        <v>3.5763888888888664E-3</v>
      </c>
      <c r="FH18" s="64"/>
      <c r="FI18" s="90">
        <f t="shared" si="148"/>
        <v>309</v>
      </c>
      <c r="FJ18" s="186">
        <f t="shared" si="111"/>
        <v>309</v>
      </c>
      <c r="FK18" s="88">
        <f t="shared" si="82"/>
        <v>309</v>
      </c>
      <c r="FL18" s="200">
        <f t="shared" si="83"/>
        <v>51</v>
      </c>
      <c r="FM18" s="42">
        <v>0.71805555555555556</v>
      </c>
      <c r="FN18" s="36"/>
      <c r="FO18" s="84">
        <f t="shared" si="84"/>
        <v>0</v>
      </c>
      <c r="FP18" s="42">
        <v>0.72040509259259267</v>
      </c>
      <c r="FQ18" s="60">
        <f t="shared" si="85"/>
        <v>2.3495370370371083E-3</v>
      </c>
      <c r="FR18" s="60">
        <f t="shared" si="86"/>
        <v>8.1018518518447338E-5</v>
      </c>
      <c r="FS18" s="64"/>
      <c r="FT18" s="65">
        <f t="shared" si="87"/>
        <v>7</v>
      </c>
      <c r="FU18" s="186">
        <f t="shared" si="88"/>
        <v>-7</v>
      </c>
      <c r="FV18" s="88">
        <f t="shared" si="89"/>
        <v>7</v>
      </c>
      <c r="FW18" s="200">
        <f t="shared" si="90"/>
        <v>34</v>
      </c>
      <c r="FX18" s="49">
        <v>0.72152777777777777</v>
      </c>
      <c r="FY18" s="61">
        <v>-600</v>
      </c>
      <c r="FZ18" s="61">
        <f t="shared" si="91"/>
        <v>1380</v>
      </c>
      <c r="GA18" s="67">
        <f t="shared" si="92"/>
        <v>0</v>
      </c>
      <c r="GB18" s="334">
        <f t="shared" si="93"/>
        <v>1</v>
      </c>
      <c r="GC18" s="68">
        <f t="shared" si="94"/>
        <v>16</v>
      </c>
      <c r="GE18" s="116">
        <f t="shared" si="112"/>
        <v>260.39999999999998</v>
      </c>
      <c r="GF18" s="343">
        <f t="shared" si="113"/>
        <v>285</v>
      </c>
      <c r="GG18" s="116">
        <f t="shared" si="114"/>
        <v>2</v>
      </c>
      <c r="GH18" s="116">
        <f t="shared" si="115"/>
        <v>11</v>
      </c>
      <c r="GI18" s="337">
        <f t="shared" si="116"/>
        <v>13</v>
      </c>
      <c r="GJ18" s="337">
        <f t="shared" si="117"/>
        <v>8</v>
      </c>
      <c r="GK18" s="337">
        <f t="shared" si="118"/>
        <v>12</v>
      </c>
      <c r="GL18" s="337">
        <f t="shared" si="119"/>
        <v>20</v>
      </c>
      <c r="GM18" s="337">
        <f t="shared" si="120"/>
        <v>25</v>
      </c>
      <c r="GN18" s="337">
        <f t="shared" si="121"/>
        <v>0</v>
      </c>
      <c r="GO18" s="337">
        <f t="shared" si="122"/>
        <v>25</v>
      </c>
      <c r="GP18" s="336">
        <f t="shared" si="123"/>
        <v>32</v>
      </c>
      <c r="GQ18" s="343">
        <f t="shared" si="124"/>
        <v>16</v>
      </c>
      <c r="GR18" s="337">
        <f t="shared" si="125"/>
        <v>9</v>
      </c>
      <c r="GS18" s="337">
        <f t="shared" si="126"/>
        <v>89</v>
      </c>
      <c r="GT18" s="337">
        <f t="shared" si="127"/>
        <v>98</v>
      </c>
      <c r="GU18" s="337">
        <f t="shared" si="128"/>
        <v>33</v>
      </c>
      <c r="GV18" s="337">
        <f t="shared" si="129"/>
        <v>535</v>
      </c>
      <c r="GW18" s="337">
        <f t="shared" si="130"/>
        <v>309</v>
      </c>
      <c r="GX18" s="337">
        <f t="shared" si="131"/>
        <v>877</v>
      </c>
      <c r="GY18" s="346">
        <f t="shared" si="132"/>
        <v>7</v>
      </c>
      <c r="GZ18" s="116">
        <f t="shared" si="133"/>
        <v>129.89999999999998</v>
      </c>
      <c r="HA18" s="346">
        <f t="shared" si="95"/>
        <v>54</v>
      </c>
      <c r="HB18" s="116">
        <f t="shared" si="134"/>
        <v>1033</v>
      </c>
      <c r="HC18" s="116">
        <f t="shared" si="135"/>
        <v>55</v>
      </c>
      <c r="HD18" s="346">
        <f t="shared" si="145"/>
        <v>1088</v>
      </c>
      <c r="HE18" s="346">
        <f t="shared" si="96"/>
        <v>48</v>
      </c>
      <c r="HF18" s="13">
        <f t="shared" si="136"/>
        <v>0</v>
      </c>
      <c r="HG18" s="13">
        <f t="shared" si="137"/>
        <v>0</v>
      </c>
      <c r="HH18" s="346">
        <f t="shared" si="138"/>
        <v>0</v>
      </c>
      <c r="HI18" s="325">
        <f t="shared" si="139"/>
        <v>1633.4</v>
      </c>
      <c r="HJ18" s="336">
        <f t="shared" si="140"/>
        <v>69.899999999999977</v>
      </c>
      <c r="HK18" s="343">
        <f t="shared" si="141"/>
        <v>60</v>
      </c>
      <c r="HL18" s="13">
        <f t="shared" si="142"/>
        <v>1217.9000000000001</v>
      </c>
      <c r="HM18" s="77">
        <f t="shared" si="143"/>
        <v>48</v>
      </c>
      <c r="HN18" s="328"/>
      <c r="HO18" s="330"/>
      <c r="HP18" s="116">
        <f>VLOOKUP(HR18,$B$4:$C$70,2,0)</f>
        <v>16</v>
      </c>
      <c r="HQ18" s="281">
        <v>48</v>
      </c>
      <c r="HR18" s="282">
        <v>16</v>
      </c>
      <c r="HS18" s="311" t="s">
        <v>93</v>
      </c>
      <c r="HT18" s="312" t="s">
        <v>94</v>
      </c>
      <c r="HU18" s="311" t="s">
        <v>95</v>
      </c>
      <c r="HV18" s="283">
        <v>0</v>
      </c>
      <c r="HW18" s="314">
        <v>260.39999999999998</v>
      </c>
      <c r="HX18" s="285">
        <v>285</v>
      </c>
      <c r="HY18" s="286">
        <v>0</v>
      </c>
      <c r="HZ18" s="286">
        <v>2</v>
      </c>
      <c r="IA18" s="286">
        <v>11</v>
      </c>
      <c r="IB18" s="286">
        <v>0</v>
      </c>
      <c r="IC18" s="286">
        <v>8</v>
      </c>
      <c r="ID18" s="286">
        <v>12</v>
      </c>
      <c r="IE18" s="286">
        <v>0</v>
      </c>
      <c r="IF18" s="286">
        <v>25</v>
      </c>
      <c r="IG18" s="286">
        <v>0</v>
      </c>
      <c r="IH18" s="283">
        <v>0</v>
      </c>
      <c r="II18" s="286">
        <v>0</v>
      </c>
      <c r="IJ18" s="286">
        <v>32</v>
      </c>
      <c r="IK18" s="283">
        <v>0</v>
      </c>
      <c r="IL18" s="286">
        <v>0</v>
      </c>
      <c r="IM18" s="286">
        <v>16</v>
      </c>
      <c r="IN18" s="287">
        <v>0</v>
      </c>
      <c r="IO18" s="287">
        <v>0</v>
      </c>
      <c r="IP18" s="286">
        <v>0</v>
      </c>
      <c r="IQ18" s="286">
        <v>9</v>
      </c>
      <c r="IR18" s="286">
        <v>89</v>
      </c>
      <c r="IS18" s="286">
        <v>0</v>
      </c>
      <c r="IT18" s="286">
        <v>33</v>
      </c>
      <c r="IU18" s="286">
        <v>535</v>
      </c>
      <c r="IV18" s="286">
        <v>309</v>
      </c>
      <c r="IW18" s="286">
        <v>0</v>
      </c>
      <c r="IX18" s="286">
        <v>7</v>
      </c>
      <c r="IY18" s="283">
        <v>0</v>
      </c>
      <c r="IZ18" s="322">
        <f t="shared" si="144"/>
        <v>1633.4</v>
      </c>
      <c r="JA18" s="288">
        <v>16</v>
      </c>
    </row>
    <row r="19" spans="1:261" x14ac:dyDescent="0.25">
      <c r="A19" s="70">
        <v>17</v>
      </c>
      <c r="B19" s="71">
        <v>17</v>
      </c>
      <c r="C19" s="273">
        <f t="shared" si="97"/>
        <v>17</v>
      </c>
      <c r="D19" s="172" t="s">
        <v>96</v>
      </c>
      <c r="E19" s="170" t="s">
        <v>97</v>
      </c>
      <c r="F19" s="170" t="s">
        <v>258</v>
      </c>
      <c r="G19" s="170" t="s">
        <v>301</v>
      </c>
      <c r="H19" s="324" t="s">
        <v>363</v>
      </c>
      <c r="I19" s="324"/>
      <c r="J19" s="171" t="s">
        <v>98</v>
      </c>
      <c r="K19" s="72">
        <v>0.36597222222222198</v>
      </c>
      <c r="L19" s="73">
        <v>0.3659722222222222</v>
      </c>
      <c r="M19" s="86"/>
      <c r="N19" s="74">
        <f t="shared" si="0"/>
        <v>0</v>
      </c>
      <c r="O19" s="75">
        <f t="shared" si="1"/>
        <v>0</v>
      </c>
      <c r="P19" s="76">
        <v>83</v>
      </c>
      <c r="Q19" s="77"/>
      <c r="R19" s="78">
        <f t="shared" si="2"/>
        <v>249</v>
      </c>
      <c r="S19" s="193">
        <f t="shared" si="98"/>
        <v>37</v>
      </c>
      <c r="T19" s="79">
        <v>0.40252314814814816</v>
      </c>
      <c r="U19" s="80">
        <v>0.40354166666666669</v>
      </c>
      <c r="V19" s="81">
        <f t="shared" si="3"/>
        <v>1.0185185185185297E-3</v>
      </c>
      <c r="W19" s="77"/>
      <c r="X19" s="78">
        <f t="shared" si="4"/>
        <v>264</v>
      </c>
      <c r="Y19" s="193">
        <f t="shared" si="99"/>
        <v>34</v>
      </c>
      <c r="Z19" s="82">
        <v>0.46681712962962968</v>
      </c>
      <c r="AA19" s="83"/>
      <c r="AB19" s="84">
        <f t="shared" si="5"/>
        <v>0</v>
      </c>
      <c r="AC19" s="82">
        <v>0.46771990740740743</v>
      </c>
      <c r="AD19" s="85">
        <f t="shared" si="6"/>
        <v>9.0277777777775237E-4</v>
      </c>
      <c r="AE19" s="85">
        <f t="shared" si="7"/>
        <v>1.3888888888886344E-4</v>
      </c>
      <c r="AF19" s="86"/>
      <c r="AG19" s="87">
        <f t="shared" si="8"/>
        <v>12</v>
      </c>
      <c r="AH19" s="186">
        <f t="shared" si="146"/>
        <v>12</v>
      </c>
      <c r="AI19" s="88">
        <f t="shared" si="9"/>
        <v>12</v>
      </c>
      <c r="AJ19" s="199">
        <f t="shared" si="10"/>
        <v>43</v>
      </c>
      <c r="AK19" s="82">
        <v>0.46884259259259259</v>
      </c>
      <c r="AL19" s="85">
        <f t="shared" si="11"/>
        <v>1.1226851851851571E-3</v>
      </c>
      <c r="AM19" s="85">
        <f t="shared" si="12"/>
        <v>1.8518518518521334E-4</v>
      </c>
      <c r="AN19" s="89"/>
      <c r="AO19" s="90">
        <f t="shared" si="13"/>
        <v>16</v>
      </c>
      <c r="AP19" s="186">
        <f t="shared" si="100"/>
        <v>-16</v>
      </c>
      <c r="AQ19" s="88">
        <f t="shared" si="14"/>
        <v>16</v>
      </c>
      <c r="AR19" s="199">
        <f t="shared" si="15"/>
        <v>41</v>
      </c>
      <c r="AS19" s="82">
        <v>0.47814814814814816</v>
      </c>
      <c r="AT19" s="83"/>
      <c r="AU19" s="88">
        <f t="shared" si="16"/>
        <v>0</v>
      </c>
      <c r="AV19" s="82">
        <v>0.47900462962962959</v>
      </c>
      <c r="AW19" s="85">
        <f t="shared" si="17"/>
        <v>8.5648148148143033E-4</v>
      </c>
      <c r="AX19" s="85">
        <f t="shared" si="18"/>
        <v>9.25925925925414E-5</v>
      </c>
      <c r="AY19" s="89"/>
      <c r="AZ19" s="90">
        <f t="shared" si="19"/>
        <v>8</v>
      </c>
      <c r="BA19" s="186">
        <f t="shared" si="101"/>
        <v>8</v>
      </c>
      <c r="BB19" s="88">
        <f t="shared" si="20"/>
        <v>8</v>
      </c>
      <c r="BC19" s="199">
        <f t="shared" si="21"/>
        <v>49</v>
      </c>
      <c r="BD19" s="82">
        <v>0.48019675925925925</v>
      </c>
      <c r="BE19" s="85">
        <f t="shared" si="22"/>
        <v>1.192129629629668E-3</v>
      </c>
      <c r="BF19" s="85">
        <f t="shared" si="23"/>
        <v>1.1574074074070253E-4</v>
      </c>
      <c r="BG19" s="89"/>
      <c r="BH19" s="90">
        <f t="shared" si="24"/>
        <v>10</v>
      </c>
      <c r="BI19" s="186">
        <f t="shared" si="102"/>
        <v>-10</v>
      </c>
      <c r="BJ19" s="88">
        <f t="shared" si="25"/>
        <v>10</v>
      </c>
      <c r="BK19" s="199">
        <f t="shared" si="26"/>
        <v>38</v>
      </c>
      <c r="BL19" s="91">
        <v>0.50347222222222221</v>
      </c>
      <c r="BM19" s="83"/>
      <c r="BN19" s="88">
        <f t="shared" si="27"/>
        <v>0</v>
      </c>
      <c r="BO19" s="82">
        <v>0.50805555555555559</v>
      </c>
      <c r="BP19" s="85">
        <f t="shared" si="28"/>
        <v>4.5833333333333837E-3</v>
      </c>
      <c r="BQ19" s="85">
        <f t="shared" si="29"/>
        <v>1.0416666666671678E-4</v>
      </c>
      <c r="BR19" s="89"/>
      <c r="BS19" s="90">
        <f t="shared" si="30"/>
        <v>9</v>
      </c>
      <c r="BT19" s="186">
        <f t="shared" si="103"/>
        <v>9</v>
      </c>
      <c r="BU19" s="88">
        <f t="shared" si="31"/>
        <v>9</v>
      </c>
      <c r="BV19" s="199">
        <f t="shared" si="32"/>
        <v>37</v>
      </c>
      <c r="BW19" s="82">
        <v>0.51027777777777772</v>
      </c>
      <c r="BX19" s="85">
        <f t="shared" si="33"/>
        <v>2.2222222222221255E-3</v>
      </c>
      <c r="BY19" s="85">
        <f t="shared" si="34"/>
        <v>1.273148148147182E-4</v>
      </c>
      <c r="BZ19" s="89"/>
      <c r="CA19" s="90">
        <f t="shared" si="35"/>
        <v>11</v>
      </c>
      <c r="CB19" s="186">
        <f t="shared" si="104"/>
        <v>11</v>
      </c>
      <c r="CC19" s="88">
        <v>0</v>
      </c>
      <c r="CD19" s="199">
        <f t="shared" si="105"/>
        <v>25</v>
      </c>
      <c r="CE19" s="72">
        <v>0.53263888888888888</v>
      </c>
      <c r="CF19" s="86"/>
      <c r="CG19" s="86">
        <f t="shared" si="36"/>
        <v>0</v>
      </c>
      <c r="CH19" s="92">
        <f t="shared" si="37"/>
        <v>0</v>
      </c>
      <c r="CI19" s="243">
        <f t="shared" si="38"/>
        <v>1</v>
      </c>
      <c r="CJ19" s="82">
        <v>0.5395833333333333</v>
      </c>
      <c r="CK19" s="83"/>
      <c r="CL19" s="88">
        <f t="shared" si="39"/>
        <v>0</v>
      </c>
      <c r="CM19" s="82">
        <v>0.54216435185185186</v>
      </c>
      <c r="CN19" s="85">
        <f t="shared" si="40"/>
        <v>2.5810185185185519E-3</v>
      </c>
      <c r="CO19" s="85">
        <f t="shared" si="41"/>
        <v>3.4722222222255839E-5</v>
      </c>
      <c r="CP19" s="89"/>
      <c r="CQ19" s="90">
        <f t="shared" si="42"/>
        <v>3</v>
      </c>
      <c r="CR19" s="186">
        <f t="shared" si="43"/>
        <v>3</v>
      </c>
      <c r="CS19" s="88">
        <f t="shared" si="44"/>
        <v>3</v>
      </c>
      <c r="CT19" s="199">
        <f t="shared" si="45"/>
        <v>26</v>
      </c>
      <c r="CU19" s="72">
        <v>0.6020833333333333</v>
      </c>
      <c r="CV19" s="86"/>
      <c r="CW19" s="86">
        <f t="shared" si="46"/>
        <v>0</v>
      </c>
      <c r="CX19" s="92">
        <f t="shared" si="47"/>
        <v>0</v>
      </c>
      <c r="CY19" s="243">
        <f t="shared" si="48"/>
        <v>1</v>
      </c>
      <c r="CZ19" s="82">
        <v>0.61319444444444449</v>
      </c>
      <c r="DA19" s="83"/>
      <c r="DB19" s="88">
        <f t="shared" si="49"/>
        <v>0</v>
      </c>
      <c r="DC19" s="82">
        <v>0.61559027777777775</v>
      </c>
      <c r="DD19" s="85">
        <f t="shared" si="50"/>
        <v>2.3958333333332638E-3</v>
      </c>
      <c r="DE19" s="85">
        <f t="shared" si="51"/>
        <v>1.9675925925918955E-4</v>
      </c>
      <c r="DF19" s="89"/>
      <c r="DG19" s="90">
        <f t="shared" si="52"/>
        <v>17</v>
      </c>
      <c r="DH19" s="186">
        <f t="shared" si="106"/>
        <v>17</v>
      </c>
      <c r="DI19" s="88">
        <f t="shared" si="53"/>
        <v>17</v>
      </c>
      <c r="DJ19" s="199">
        <f t="shared" si="54"/>
        <v>51</v>
      </c>
      <c r="DK19" s="72" t="s">
        <v>254</v>
      </c>
      <c r="DL19" s="86"/>
      <c r="DM19" s="86" t="e">
        <f>IF(DK19=0,0,IF(DK19="нет",600,IF(DK19="сход",0,IF(DK19&lt;#REF!+DN$2,MINUTE(ABS(DK19-(#REF!+DN$2)))*60,IF(DK19&gt;#REF!+DN$2,MINUTE(ABS(DK19-(#REF!+DN$2)))*60,0)))))</f>
        <v>#REF!</v>
      </c>
      <c r="DN19" s="93">
        <f t="shared" si="55"/>
        <v>0</v>
      </c>
      <c r="DO19" s="72" t="s">
        <v>254</v>
      </c>
      <c r="DP19" s="86"/>
      <c r="DQ19" s="86" t="e">
        <f>IF(DO19=0,0,IF(DO19="нет",600,IF(DO19="сход",0,IF(DO19&lt;#REF!+DR$2,MINUTE(ABS(DO19-(#REF!+DR$2)))*60,IF(DO19&gt;#REF!+DR$2,MINUTE(ABS(DO19-(#REF!+DR$2)))*60,0)))))</f>
        <v>#REF!</v>
      </c>
      <c r="DR19" s="94">
        <f t="shared" si="56"/>
        <v>0</v>
      </c>
      <c r="DS19" s="82">
        <v>0.64583333333333337</v>
      </c>
      <c r="DT19" s="83"/>
      <c r="DU19" s="63">
        <f t="shared" si="57"/>
        <v>0</v>
      </c>
      <c r="DV19" s="82">
        <v>0.64652777777777781</v>
      </c>
      <c r="DW19" s="85">
        <f t="shared" si="58"/>
        <v>6.9444444444444198E-4</v>
      </c>
      <c r="DX19" s="85">
        <f t="shared" si="59"/>
        <v>1.3888888888888642E-4</v>
      </c>
      <c r="DY19" s="89"/>
      <c r="DZ19" s="90">
        <f t="shared" si="60"/>
        <v>12</v>
      </c>
      <c r="EA19" s="186">
        <f t="shared" si="107"/>
        <v>12</v>
      </c>
      <c r="EB19" s="63">
        <f t="shared" si="61"/>
        <v>12</v>
      </c>
      <c r="EC19" s="199">
        <f t="shared" si="62"/>
        <v>39</v>
      </c>
      <c r="ED19" s="82">
        <v>0.6524537037037037</v>
      </c>
      <c r="EE19" s="85">
        <f t="shared" si="63"/>
        <v>5.9259259259258901E-3</v>
      </c>
      <c r="EF19" s="85">
        <f t="shared" si="64"/>
        <v>5.7870370370406016E-5</v>
      </c>
      <c r="EG19" s="89"/>
      <c r="EH19" s="65">
        <f t="shared" si="65"/>
        <v>5</v>
      </c>
      <c r="EI19" s="186">
        <f t="shared" si="108"/>
        <v>-5</v>
      </c>
      <c r="EJ19" s="88">
        <f t="shared" si="66"/>
        <v>5</v>
      </c>
      <c r="EK19" s="199">
        <f t="shared" si="67"/>
        <v>17</v>
      </c>
      <c r="EL19" s="82">
        <v>0.67361111111111116</v>
      </c>
      <c r="EM19" s="83"/>
      <c r="EN19" s="88">
        <f t="shared" si="68"/>
        <v>0</v>
      </c>
      <c r="EO19" s="82">
        <v>0.67616898148148152</v>
      </c>
      <c r="EP19" s="85">
        <f t="shared" si="69"/>
        <v>2.5578703703703631E-3</v>
      </c>
      <c r="EQ19" s="85">
        <f t="shared" si="70"/>
        <v>1.620370370370443E-4</v>
      </c>
      <c r="ER19" s="89"/>
      <c r="ES19" s="90">
        <f t="shared" si="71"/>
        <v>14</v>
      </c>
      <c r="ET19" s="186">
        <f t="shared" si="109"/>
        <v>-14</v>
      </c>
      <c r="EU19" s="88">
        <f t="shared" si="72"/>
        <v>14</v>
      </c>
      <c r="EV19" s="199">
        <f t="shared" si="73"/>
        <v>42</v>
      </c>
      <c r="EW19" s="82">
        <v>0.67648148148148157</v>
      </c>
      <c r="EX19" s="85">
        <f t="shared" si="74"/>
        <v>3.1250000000004885E-4</v>
      </c>
      <c r="EY19" s="85">
        <f t="shared" si="75"/>
        <v>1.6203703703708588E-4</v>
      </c>
      <c r="EZ19" s="89"/>
      <c r="FA19" s="90">
        <f t="shared" si="76"/>
        <v>14</v>
      </c>
      <c r="FB19" s="186">
        <f t="shared" si="147"/>
        <v>14</v>
      </c>
      <c r="FC19" s="88">
        <f t="shared" si="77"/>
        <v>14</v>
      </c>
      <c r="FD19" s="199">
        <f t="shared" si="78"/>
        <v>6</v>
      </c>
      <c r="FE19" s="82" t="s">
        <v>253</v>
      </c>
      <c r="FF19" s="85" t="e">
        <f t="shared" si="79"/>
        <v>#VALUE!</v>
      </c>
      <c r="FG19" s="85" t="e">
        <f t="shared" si="80"/>
        <v>#VALUE!</v>
      </c>
      <c r="FH19" s="89"/>
      <c r="FI19" s="90">
        <f t="shared" si="148"/>
        <v>900</v>
      </c>
      <c r="FJ19" s="186"/>
      <c r="FK19" s="92">
        <v>1</v>
      </c>
      <c r="FL19" s="199">
        <f t="shared" si="83"/>
        <v>2</v>
      </c>
      <c r="FM19" s="82">
        <v>0.70208333333333339</v>
      </c>
      <c r="FN19" s="83"/>
      <c r="FO19" s="84">
        <f t="shared" si="84"/>
        <v>0</v>
      </c>
      <c r="FP19" s="82">
        <v>0.70490740740740743</v>
      </c>
      <c r="FQ19" s="85">
        <f t="shared" si="85"/>
        <v>2.8240740740740344E-3</v>
      </c>
      <c r="FR19" s="85">
        <f t="shared" si="86"/>
        <v>3.9351851851847884E-4</v>
      </c>
      <c r="FS19" s="89"/>
      <c r="FT19" s="90">
        <f t="shared" si="87"/>
        <v>34</v>
      </c>
      <c r="FU19" s="186">
        <f t="shared" si="88"/>
        <v>34</v>
      </c>
      <c r="FV19" s="88">
        <f t="shared" si="89"/>
        <v>34</v>
      </c>
      <c r="FW19" s="199">
        <f t="shared" si="90"/>
        <v>54</v>
      </c>
      <c r="FX19" s="72">
        <v>0.70694444444444438</v>
      </c>
      <c r="FY19" s="86">
        <v>-60</v>
      </c>
      <c r="FZ19" s="86">
        <f t="shared" si="91"/>
        <v>60</v>
      </c>
      <c r="GA19" s="95">
        <f t="shared" si="92"/>
        <v>0</v>
      </c>
      <c r="GB19" s="333">
        <f t="shared" si="93"/>
        <v>1</v>
      </c>
      <c r="GC19" s="96">
        <f t="shared" si="94"/>
        <v>17</v>
      </c>
      <c r="GE19" s="116">
        <f t="shared" si="112"/>
        <v>249</v>
      </c>
      <c r="GF19" s="343">
        <f t="shared" si="113"/>
        <v>264</v>
      </c>
      <c r="GG19" s="116">
        <f t="shared" si="114"/>
        <v>12</v>
      </c>
      <c r="GH19" s="116">
        <f t="shared" si="115"/>
        <v>16</v>
      </c>
      <c r="GI19" s="337">
        <f t="shared" si="116"/>
        <v>28</v>
      </c>
      <c r="GJ19" s="337">
        <f t="shared" si="117"/>
        <v>8</v>
      </c>
      <c r="GK19" s="337">
        <f t="shared" si="118"/>
        <v>10</v>
      </c>
      <c r="GL19" s="337">
        <f t="shared" si="119"/>
        <v>18</v>
      </c>
      <c r="GM19" s="337">
        <f t="shared" si="120"/>
        <v>9</v>
      </c>
      <c r="GN19" s="337">
        <f t="shared" si="121"/>
        <v>0</v>
      </c>
      <c r="GO19" s="337">
        <f t="shared" si="122"/>
        <v>9</v>
      </c>
      <c r="GP19" s="336">
        <f t="shared" si="123"/>
        <v>3</v>
      </c>
      <c r="GQ19" s="343">
        <f t="shared" si="124"/>
        <v>17</v>
      </c>
      <c r="GR19" s="337">
        <f t="shared" si="125"/>
        <v>12</v>
      </c>
      <c r="GS19" s="337">
        <f t="shared" si="126"/>
        <v>5</v>
      </c>
      <c r="GT19" s="337">
        <f t="shared" si="127"/>
        <v>17</v>
      </c>
      <c r="GU19" s="337">
        <f t="shared" si="128"/>
        <v>14</v>
      </c>
      <c r="GV19" s="337">
        <f t="shared" si="129"/>
        <v>14</v>
      </c>
      <c r="GW19" s="337">
        <f t="shared" si="130"/>
        <v>1</v>
      </c>
      <c r="GX19" s="337">
        <f t="shared" si="131"/>
        <v>29</v>
      </c>
      <c r="GY19" s="346">
        <f t="shared" si="132"/>
        <v>34</v>
      </c>
      <c r="GZ19" s="116">
        <f t="shared" si="133"/>
        <v>97.5</v>
      </c>
      <c r="HA19" s="346">
        <f t="shared" si="95"/>
        <v>34</v>
      </c>
      <c r="HB19" s="116">
        <f t="shared" si="134"/>
        <v>101</v>
      </c>
      <c r="HC19" s="116">
        <f t="shared" si="135"/>
        <v>54</v>
      </c>
      <c r="HD19" s="346">
        <f t="shared" si="145"/>
        <v>155</v>
      </c>
      <c r="HE19" s="346">
        <f t="shared" si="96"/>
        <v>18</v>
      </c>
      <c r="HF19" s="13">
        <f t="shared" si="136"/>
        <v>0</v>
      </c>
      <c r="HG19" s="13">
        <f t="shared" si="137"/>
        <v>0</v>
      </c>
      <c r="HH19" s="346">
        <f t="shared" si="138"/>
        <v>0</v>
      </c>
      <c r="HI19" s="325">
        <f t="shared" si="139"/>
        <v>668</v>
      </c>
      <c r="HJ19" s="336">
        <f t="shared" si="140"/>
        <v>58.5</v>
      </c>
      <c r="HK19" s="343">
        <f t="shared" si="141"/>
        <v>39</v>
      </c>
      <c r="HL19" s="13">
        <f t="shared" si="142"/>
        <v>252.5</v>
      </c>
      <c r="HM19" s="77">
        <f t="shared" si="143"/>
        <v>15</v>
      </c>
      <c r="HN19" s="328"/>
      <c r="HO19" s="330"/>
      <c r="HP19" s="116">
        <f>VLOOKUP(HR19,$B$4:$C$70,2,0)</f>
        <v>17</v>
      </c>
      <c r="HQ19" s="281">
        <v>15</v>
      </c>
      <c r="HR19" s="282">
        <v>17</v>
      </c>
      <c r="HS19" s="311" t="s">
        <v>96</v>
      </c>
      <c r="HT19" s="312" t="s">
        <v>97</v>
      </c>
      <c r="HU19" s="311" t="s">
        <v>98</v>
      </c>
      <c r="HV19" s="283">
        <v>0</v>
      </c>
      <c r="HW19" s="314">
        <v>249</v>
      </c>
      <c r="HX19" s="285">
        <v>264</v>
      </c>
      <c r="HY19" s="286">
        <v>0</v>
      </c>
      <c r="HZ19" s="286">
        <v>12</v>
      </c>
      <c r="IA19" s="286">
        <v>16</v>
      </c>
      <c r="IB19" s="286">
        <v>0</v>
      </c>
      <c r="IC19" s="286">
        <v>8</v>
      </c>
      <c r="ID19" s="286">
        <v>10</v>
      </c>
      <c r="IE19" s="286">
        <v>0</v>
      </c>
      <c r="IF19" s="286">
        <v>9</v>
      </c>
      <c r="IG19" s="286">
        <v>0</v>
      </c>
      <c r="IH19" s="283">
        <v>0</v>
      </c>
      <c r="II19" s="286">
        <v>0</v>
      </c>
      <c r="IJ19" s="286">
        <v>3</v>
      </c>
      <c r="IK19" s="283">
        <v>0</v>
      </c>
      <c r="IL19" s="286">
        <v>0</v>
      </c>
      <c r="IM19" s="286">
        <v>17</v>
      </c>
      <c r="IN19" s="287">
        <v>0</v>
      </c>
      <c r="IO19" s="287">
        <v>0</v>
      </c>
      <c r="IP19" s="286">
        <v>0</v>
      </c>
      <c r="IQ19" s="286">
        <v>12</v>
      </c>
      <c r="IR19" s="286">
        <v>5</v>
      </c>
      <c r="IS19" s="286">
        <v>0</v>
      </c>
      <c r="IT19" s="286">
        <v>14</v>
      </c>
      <c r="IU19" s="286">
        <v>14</v>
      </c>
      <c r="IV19" s="286">
        <v>1</v>
      </c>
      <c r="IW19" s="286">
        <v>0</v>
      </c>
      <c r="IX19" s="286">
        <v>34</v>
      </c>
      <c r="IY19" s="283">
        <v>0</v>
      </c>
      <c r="IZ19" s="322">
        <f t="shared" si="144"/>
        <v>668</v>
      </c>
      <c r="JA19" s="288">
        <v>17</v>
      </c>
    </row>
    <row r="20" spans="1:261" x14ac:dyDescent="0.25">
      <c r="A20" s="70">
        <v>18</v>
      </c>
      <c r="B20" s="71">
        <v>18</v>
      </c>
      <c r="C20" s="274">
        <f t="shared" si="97"/>
        <v>18</v>
      </c>
      <c r="D20" s="173" t="s">
        <v>99</v>
      </c>
      <c r="E20" s="170" t="s">
        <v>100</v>
      </c>
      <c r="F20" s="170" t="s">
        <v>258</v>
      </c>
      <c r="G20" s="170" t="s">
        <v>300</v>
      </c>
      <c r="H20" s="324"/>
      <c r="I20" s="324"/>
      <c r="J20" s="171" t="s">
        <v>101</v>
      </c>
      <c r="K20" s="72">
        <v>0.36666666666666697</v>
      </c>
      <c r="L20" s="73">
        <v>0.3666666666666667</v>
      </c>
      <c r="M20" s="86"/>
      <c r="N20" s="74">
        <f t="shared" si="0"/>
        <v>0</v>
      </c>
      <c r="O20" s="75">
        <f t="shared" si="1"/>
        <v>0</v>
      </c>
      <c r="P20" s="76">
        <v>0</v>
      </c>
      <c r="Q20" s="77">
        <v>300</v>
      </c>
      <c r="R20" s="78">
        <f t="shared" si="2"/>
        <v>300</v>
      </c>
      <c r="S20" s="193">
        <f t="shared" si="98"/>
        <v>66</v>
      </c>
      <c r="T20" s="79">
        <v>0.39702546296296298</v>
      </c>
      <c r="U20" s="80">
        <v>0.39805555555555555</v>
      </c>
      <c r="V20" s="81">
        <f t="shared" si="3"/>
        <v>1.0300925925925686E-3</v>
      </c>
      <c r="W20" s="77"/>
      <c r="X20" s="78">
        <f t="shared" si="4"/>
        <v>267</v>
      </c>
      <c r="Y20" s="193">
        <f t="shared" si="99"/>
        <v>40</v>
      </c>
      <c r="Z20" s="82">
        <v>0.46190972222222221</v>
      </c>
      <c r="AA20" s="83"/>
      <c r="AB20" s="84">
        <f t="shared" si="5"/>
        <v>0</v>
      </c>
      <c r="AC20" s="82">
        <v>0.4626736111111111</v>
      </c>
      <c r="AD20" s="85">
        <f t="shared" si="6"/>
        <v>7.6388888888889728E-4</v>
      </c>
      <c r="AE20" s="85">
        <f t="shared" si="7"/>
        <v>8.3483567281383841E-18</v>
      </c>
      <c r="AF20" s="86"/>
      <c r="AG20" s="87">
        <f t="shared" si="8"/>
        <v>0</v>
      </c>
      <c r="AH20" s="186">
        <f t="shared" si="146"/>
        <v>0</v>
      </c>
      <c r="AI20" s="88">
        <f t="shared" si="9"/>
        <v>0</v>
      </c>
      <c r="AJ20" s="199">
        <f t="shared" si="10"/>
        <v>1</v>
      </c>
      <c r="AK20" s="82">
        <v>0.4637384259259259</v>
      </c>
      <c r="AL20" s="85">
        <f t="shared" si="11"/>
        <v>1.0648148148147962E-3</v>
      </c>
      <c r="AM20" s="85">
        <f t="shared" si="12"/>
        <v>2.4305555555557425E-4</v>
      </c>
      <c r="AN20" s="89"/>
      <c r="AO20" s="90">
        <f t="shared" si="13"/>
        <v>21</v>
      </c>
      <c r="AP20" s="186">
        <f t="shared" si="100"/>
        <v>-21</v>
      </c>
      <c r="AQ20" s="88">
        <f t="shared" si="14"/>
        <v>21</v>
      </c>
      <c r="AR20" s="199">
        <f t="shared" si="15"/>
        <v>50</v>
      </c>
      <c r="AS20" s="82">
        <v>0.47207175925925932</v>
      </c>
      <c r="AT20" s="83"/>
      <c r="AU20" s="88">
        <f t="shared" si="16"/>
        <v>0</v>
      </c>
      <c r="AV20" s="82">
        <v>0.47285879629629629</v>
      </c>
      <c r="AW20" s="85">
        <f t="shared" si="17"/>
        <v>7.8703703703697503E-4</v>
      </c>
      <c r="AX20" s="85">
        <f t="shared" si="18"/>
        <v>2.31481481480861E-5</v>
      </c>
      <c r="AY20" s="89"/>
      <c r="AZ20" s="90">
        <f t="shared" si="19"/>
        <v>2</v>
      </c>
      <c r="BA20" s="186">
        <f t="shared" si="101"/>
        <v>2</v>
      </c>
      <c r="BB20" s="88">
        <f t="shared" si="20"/>
        <v>2</v>
      </c>
      <c r="BC20" s="199">
        <f t="shared" si="21"/>
        <v>27</v>
      </c>
      <c r="BD20" s="82">
        <v>0.47402777777777777</v>
      </c>
      <c r="BE20" s="85">
        <f t="shared" si="22"/>
        <v>1.1689814814814792E-3</v>
      </c>
      <c r="BF20" s="85">
        <f t="shared" si="23"/>
        <v>1.388888888888913E-4</v>
      </c>
      <c r="BG20" s="89"/>
      <c r="BH20" s="90">
        <f t="shared" si="24"/>
        <v>12</v>
      </c>
      <c r="BI20" s="186">
        <f t="shared" si="102"/>
        <v>-12</v>
      </c>
      <c r="BJ20" s="88">
        <f t="shared" si="25"/>
        <v>12</v>
      </c>
      <c r="BK20" s="199">
        <f t="shared" si="26"/>
        <v>46</v>
      </c>
      <c r="BL20" s="91">
        <v>0.50208333333333333</v>
      </c>
      <c r="BM20" s="83"/>
      <c r="BN20" s="88">
        <f t="shared" si="27"/>
        <v>0</v>
      </c>
      <c r="BO20" s="82">
        <v>0.50619212962962956</v>
      </c>
      <c r="BP20" s="85">
        <f t="shared" si="28"/>
        <v>4.1087962962962354E-3</v>
      </c>
      <c r="BQ20" s="85">
        <f t="shared" si="29"/>
        <v>3.7037037037043145E-4</v>
      </c>
      <c r="BR20" s="89"/>
      <c r="BS20" s="90">
        <f t="shared" si="30"/>
        <v>32</v>
      </c>
      <c r="BT20" s="186">
        <f t="shared" si="103"/>
        <v>-32</v>
      </c>
      <c r="BU20" s="88">
        <f t="shared" si="31"/>
        <v>32</v>
      </c>
      <c r="BV20" s="199">
        <f t="shared" si="32"/>
        <v>56</v>
      </c>
      <c r="BW20" s="82">
        <v>0.50837962962962957</v>
      </c>
      <c r="BX20" s="85">
        <f t="shared" si="33"/>
        <v>2.1875000000000089E-3</v>
      </c>
      <c r="BY20" s="85">
        <f t="shared" si="34"/>
        <v>9.2592592592601573E-5</v>
      </c>
      <c r="BZ20" s="89"/>
      <c r="CA20" s="90">
        <f t="shared" si="35"/>
        <v>8</v>
      </c>
      <c r="CB20" s="186">
        <f t="shared" si="104"/>
        <v>8</v>
      </c>
      <c r="CC20" s="88">
        <v>0</v>
      </c>
      <c r="CD20" s="199">
        <f t="shared" si="105"/>
        <v>17</v>
      </c>
      <c r="CE20" s="72">
        <v>0.53333333333333333</v>
      </c>
      <c r="CF20" s="86"/>
      <c r="CG20" s="86">
        <f t="shared" si="36"/>
        <v>0</v>
      </c>
      <c r="CH20" s="92">
        <f t="shared" si="37"/>
        <v>0</v>
      </c>
      <c r="CI20" s="243">
        <f t="shared" si="38"/>
        <v>1</v>
      </c>
      <c r="CJ20" s="82">
        <v>0.54166666666666663</v>
      </c>
      <c r="CK20" s="83"/>
      <c r="CL20" s="88">
        <f t="shared" si="39"/>
        <v>0</v>
      </c>
      <c r="CM20" s="82">
        <v>0.54417824074074073</v>
      </c>
      <c r="CN20" s="85">
        <f t="shared" si="40"/>
        <v>2.5115740740740966E-3</v>
      </c>
      <c r="CO20" s="85">
        <f t="shared" si="41"/>
        <v>3.4722222222199461E-5</v>
      </c>
      <c r="CP20" s="89"/>
      <c r="CQ20" s="90">
        <f t="shared" si="42"/>
        <v>3</v>
      </c>
      <c r="CR20" s="186">
        <f t="shared" si="43"/>
        <v>-3</v>
      </c>
      <c r="CS20" s="88">
        <f t="shared" si="44"/>
        <v>3</v>
      </c>
      <c r="CT20" s="199">
        <f t="shared" si="45"/>
        <v>26</v>
      </c>
      <c r="CU20" s="72">
        <v>0.60277777777777775</v>
      </c>
      <c r="CV20" s="86"/>
      <c r="CW20" s="86">
        <f t="shared" si="46"/>
        <v>0</v>
      </c>
      <c r="CX20" s="92">
        <f t="shared" si="47"/>
        <v>0</v>
      </c>
      <c r="CY20" s="243">
        <f t="shared" si="48"/>
        <v>1</v>
      </c>
      <c r="CZ20" s="82">
        <v>0.6118055555555556</v>
      </c>
      <c r="DA20" s="83"/>
      <c r="DB20" s="88">
        <f t="shared" si="49"/>
        <v>0</v>
      </c>
      <c r="DC20" s="82">
        <v>0.61400462962962965</v>
      </c>
      <c r="DD20" s="85">
        <f t="shared" si="50"/>
        <v>2.1990740740740478E-3</v>
      </c>
      <c r="DE20" s="85">
        <f t="shared" si="51"/>
        <v>2.6454533008646308E-17</v>
      </c>
      <c r="DF20" s="89"/>
      <c r="DG20" s="90">
        <f t="shared" si="52"/>
        <v>0</v>
      </c>
      <c r="DH20" s="186">
        <f t="shared" si="106"/>
        <v>0</v>
      </c>
      <c r="DI20" s="88">
        <f t="shared" si="53"/>
        <v>0</v>
      </c>
      <c r="DJ20" s="199">
        <f t="shared" si="54"/>
        <v>1</v>
      </c>
      <c r="DK20" s="72" t="s">
        <v>254</v>
      </c>
      <c r="DL20" s="86"/>
      <c r="DM20" s="86" t="e">
        <f>IF(DK20=0,0,IF(DK20="нет",600,IF(DK20="сход",0,IF(DK20&lt;#REF!+DN$2,MINUTE(ABS(DK20-(#REF!+DN$2)))*60,IF(DK20&gt;#REF!+DN$2,MINUTE(ABS(DK20-(#REF!+DN$2)))*60,0)))))</f>
        <v>#REF!</v>
      </c>
      <c r="DN20" s="93">
        <f t="shared" si="55"/>
        <v>0</v>
      </c>
      <c r="DO20" s="72" t="s">
        <v>254</v>
      </c>
      <c r="DP20" s="86"/>
      <c r="DQ20" s="86" t="e">
        <f>IF(DO20=0,0,IF(DO20="нет",600,IF(DO20="сход",0,IF(DO20&lt;#REF!+DR$2,MINUTE(ABS(DO20-(#REF!+DR$2)))*60,IF(DO20&gt;#REF!+DR$2,MINUTE(ABS(DO20-(#REF!+DR$2)))*60,0)))))</f>
        <v>#REF!</v>
      </c>
      <c r="DR20" s="94">
        <f t="shared" si="56"/>
        <v>0</v>
      </c>
      <c r="DS20" s="82">
        <v>0.64652777777777781</v>
      </c>
      <c r="DT20" s="83"/>
      <c r="DU20" s="63">
        <f t="shared" si="57"/>
        <v>0</v>
      </c>
      <c r="DV20" s="82">
        <v>0.64722222222222225</v>
      </c>
      <c r="DW20" s="85">
        <f t="shared" si="58"/>
        <v>6.9444444444444198E-4</v>
      </c>
      <c r="DX20" s="85">
        <f t="shared" si="59"/>
        <v>1.3888888888888642E-4</v>
      </c>
      <c r="DY20" s="89"/>
      <c r="DZ20" s="90">
        <f t="shared" si="60"/>
        <v>12</v>
      </c>
      <c r="EA20" s="186">
        <f t="shared" si="107"/>
        <v>12</v>
      </c>
      <c r="EB20" s="63">
        <f t="shared" si="61"/>
        <v>12</v>
      </c>
      <c r="EC20" s="199">
        <f t="shared" si="62"/>
        <v>39</v>
      </c>
      <c r="ED20" s="82">
        <v>0.65189814814814817</v>
      </c>
      <c r="EE20" s="85">
        <f t="shared" si="63"/>
        <v>4.6759259259259167E-3</v>
      </c>
      <c r="EF20" s="85">
        <f t="shared" si="64"/>
        <v>1.3078703703703794E-3</v>
      </c>
      <c r="EG20" s="89"/>
      <c r="EH20" s="65">
        <f t="shared" si="65"/>
        <v>113</v>
      </c>
      <c r="EI20" s="186">
        <f t="shared" si="108"/>
        <v>-113</v>
      </c>
      <c r="EJ20" s="88">
        <f t="shared" si="66"/>
        <v>113</v>
      </c>
      <c r="EK20" s="199">
        <f t="shared" si="67"/>
        <v>50</v>
      </c>
      <c r="EL20" s="82">
        <v>0.67152777777777783</v>
      </c>
      <c r="EM20" s="83"/>
      <c r="EN20" s="88">
        <f t="shared" si="68"/>
        <v>0</v>
      </c>
      <c r="EO20" s="82">
        <v>0.6739814814814814</v>
      </c>
      <c r="EP20" s="85">
        <f t="shared" si="69"/>
        <v>2.4537037037035692E-3</v>
      </c>
      <c r="EQ20" s="85">
        <f t="shared" si="70"/>
        <v>2.6620370370383827E-4</v>
      </c>
      <c r="ER20" s="89"/>
      <c r="ES20" s="90">
        <f t="shared" si="71"/>
        <v>23</v>
      </c>
      <c r="ET20" s="186">
        <f t="shared" si="109"/>
        <v>-23</v>
      </c>
      <c r="EU20" s="88">
        <f t="shared" si="72"/>
        <v>23</v>
      </c>
      <c r="EV20" s="199">
        <f t="shared" si="73"/>
        <v>54</v>
      </c>
      <c r="EW20" s="82" t="s">
        <v>253</v>
      </c>
      <c r="EX20" s="85"/>
      <c r="EY20" s="85"/>
      <c r="EZ20" s="89"/>
      <c r="FA20" s="90">
        <f t="shared" si="76"/>
        <v>1800</v>
      </c>
      <c r="FB20" s="186">
        <f t="shared" ref="FB20:FB21" si="149">FA20</f>
        <v>1800</v>
      </c>
      <c r="FC20" s="88">
        <f t="shared" si="77"/>
        <v>1800</v>
      </c>
      <c r="FD20" s="199">
        <f t="shared" si="78"/>
        <v>54</v>
      </c>
      <c r="FE20" s="82">
        <v>0.67690972222222223</v>
      </c>
      <c r="FF20" s="85" t="e">
        <f t="shared" si="79"/>
        <v>#VALUE!</v>
      </c>
      <c r="FG20" s="85" t="e">
        <f t="shared" si="80"/>
        <v>#VALUE!</v>
      </c>
      <c r="FH20" s="89"/>
      <c r="FI20" s="90" t="e">
        <f t="shared" si="148"/>
        <v>#VALUE!</v>
      </c>
      <c r="FJ20" s="186"/>
      <c r="FK20" s="88"/>
      <c r="FL20" s="199">
        <v>69</v>
      </c>
      <c r="FM20" s="82">
        <v>0.70000000000000007</v>
      </c>
      <c r="FN20" s="83"/>
      <c r="FO20" s="84">
        <f t="shared" si="84"/>
        <v>0</v>
      </c>
      <c r="FP20" s="82">
        <v>0.70241898148148152</v>
      </c>
      <c r="FQ20" s="85">
        <f t="shared" si="85"/>
        <v>2.4189814814814525E-3</v>
      </c>
      <c r="FR20" s="85">
        <f t="shared" si="86"/>
        <v>1.1574074074103061E-5</v>
      </c>
      <c r="FS20" s="89"/>
      <c r="FT20" s="90">
        <f t="shared" si="87"/>
        <v>1</v>
      </c>
      <c r="FU20" s="186">
        <f t="shared" si="88"/>
        <v>-1</v>
      </c>
      <c r="FV20" s="88">
        <f t="shared" si="89"/>
        <v>1</v>
      </c>
      <c r="FW20" s="199">
        <v>69</v>
      </c>
      <c r="FX20" s="72">
        <v>0.70347222222222217</v>
      </c>
      <c r="FY20" s="86">
        <v>-300</v>
      </c>
      <c r="FZ20" s="86">
        <f t="shared" si="91"/>
        <v>300</v>
      </c>
      <c r="GA20" s="95">
        <f t="shared" si="92"/>
        <v>0</v>
      </c>
      <c r="GB20" s="333">
        <v>69</v>
      </c>
      <c r="GC20" s="96">
        <f t="shared" si="94"/>
        <v>18</v>
      </c>
      <c r="GE20" s="116">
        <f t="shared" si="112"/>
        <v>300</v>
      </c>
      <c r="GF20" s="343">
        <f t="shared" si="113"/>
        <v>267</v>
      </c>
      <c r="GG20" s="116">
        <f t="shared" si="114"/>
        <v>0</v>
      </c>
      <c r="GH20" s="116">
        <f t="shared" si="115"/>
        <v>21</v>
      </c>
      <c r="GI20" s="337">
        <f t="shared" si="116"/>
        <v>21</v>
      </c>
      <c r="GJ20" s="337">
        <f t="shared" si="117"/>
        <v>2</v>
      </c>
      <c r="GK20" s="337">
        <f t="shared" si="118"/>
        <v>12</v>
      </c>
      <c r="GL20" s="337">
        <f t="shared" si="119"/>
        <v>14</v>
      </c>
      <c r="GM20" s="337">
        <f t="shared" si="120"/>
        <v>32</v>
      </c>
      <c r="GN20" s="337">
        <f t="shared" si="121"/>
        <v>0</v>
      </c>
      <c r="GO20" s="337">
        <f t="shared" si="122"/>
        <v>32</v>
      </c>
      <c r="GP20" s="336">
        <f t="shared" si="123"/>
        <v>3</v>
      </c>
      <c r="GQ20" s="343">
        <f t="shared" si="124"/>
        <v>0</v>
      </c>
      <c r="GR20" s="337">
        <f t="shared" si="125"/>
        <v>12</v>
      </c>
      <c r="GS20" s="337">
        <f t="shared" si="126"/>
        <v>113</v>
      </c>
      <c r="GT20" s="337">
        <f t="shared" si="127"/>
        <v>125</v>
      </c>
      <c r="GU20" s="337">
        <f t="shared" si="128"/>
        <v>23</v>
      </c>
      <c r="GV20" s="337">
        <f t="shared" si="129"/>
        <v>1800</v>
      </c>
      <c r="GW20" s="337">
        <f t="shared" si="130"/>
        <v>0</v>
      </c>
      <c r="GX20" s="337">
        <f t="shared" si="131"/>
        <v>1823</v>
      </c>
      <c r="GY20" s="346">
        <f t="shared" si="132"/>
        <v>1</v>
      </c>
      <c r="GZ20" s="116">
        <f t="shared" si="133"/>
        <v>151.5</v>
      </c>
      <c r="HA20" s="346">
        <v>69</v>
      </c>
      <c r="HB20" s="116">
        <f t="shared" si="134"/>
        <v>2015</v>
      </c>
      <c r="HC20" s="116">
        <f t="shared" si="135"/>
        <v>4</v>
      </c>
      <c r="HD20" s="346">
        <f t="shared" si="145"/>
        <v>2019</v>
      </c>
      <c r="HE20" s="346">
        <v>69</v>
      </c>
      <c r="HF20" s="13">
        <f t="shared" si="136"/>
        <v>0</v>
      </c>
      <c r="HG20" s="13">
        <f t="shared" si="137"/>
        <v>0</v>
      </c>
      <c r="HH20" s="346">
        <f t="shared" si="138"/>
        <v>0</v>
      </c>
      <c r="HI20" s="325">
        <f t="shared" si="139"/>
        <v>2586</v>
      </c>
      <c r="HJ20" s="336">
        <f t="shared" si="140"/>
        <v>109.5</v>
      </c>
      <c r="HK20" s="343">
        <f t="shared" si="141"/>
        <v>42</v>
      </c>
      <c r="HL20" s="13">
        <f t="shared" si="142"/>
        <v>2170.5</v>
      </c>
      <c r="HM20" s="77">
        <f t="shared" si="143"/>
        <v>54</v>
      </c>
      <c r="HN20" s="328"/>
      <c r="HO20" s="330"/>
      <c r="HP20" s="116">
        <f>VLOOKUP(HR20,$B$4:$C$70,2,0)</f>
        <v>18</v>
      </c>
      <c r="HQ20" s="281">
        <v>54</v>
      </c>
      <c r="HR20" s="282">
        <v>18</v>
      </c>
      <c r="HS20" s="311" t="s">
        <v>99</v>
      </c>
      <c r="HT20" s="312" t="s">
        <v>100</v>
      </c>
      <c r="HU20" s="311" t="s">
        <v>101</v>
      </c>
      <c r="HV20" s="283">
        <v>0</v>
      </c>
      <c r="HW20" s="314">
        <v>300</v>
      </c>
      <c r="HX20" s="285">
        <v>267</v>
      </c>
      <c r="HY20" s="286">
        <v>0</v>
      </c>
      <c r="HZ20" s="286">
        <v>0</v>
      </c>
      <c r="IA20" s="286">
        <v>21</v>
      </c>
      <c r="IB20" s="286">
        <v>0</v>
      </c>
      <c r="IC20" s="286">
        <v>2</v>
      </c>
      <c r="ID20" s="286">
        <v>12</v>
      </c>
      <c r="IE20" s="286">
        <v>0</v>
      </c>
      <c r="IF20" s="286">
        <v>32</v>
      </c>
      <c r="IG20" s="286">
        <v>0</v>
      </c>
      <c r="IH20" s="283">
        <v>0</v>
      </c>
      <c r="II20" s="286">
        <v>0</v>
      </c>
      <c r="IJ20" s="286">
        <v>3</v>
      </c>
      <c r="IK20" s="283">
        <v>0</v>
      </c>
      <c r="IL20" s="286">
        <v>0</v>
      </c>
      <c r="IM20" s="286">
        <v>0</v>
      </c>
      <c r="IN20" s="287">
        <v>0</v>
      </c>
      <c r="IO20" s="287">
        <v>0</v>
      </c>
      <c r="IP20" s="286">
        <v>0</v>
      </c>
      <c r="IQ20" s="286">
        <v>12</v>
      </c>
      <c r="IR20" s="286">
        <v>113</v>
      </c>
      <c r="IS20" s="286">
        <v>0</v>
      </c>
      <c r="IT20" s="286">
        <v>23</v>
      </c>
      <c r="IU20" s="286">
        <v>1800</v>
      </c>
      <c r="IV20" s="286">
        <v>0</v>
      </c>
      <c r="IW20" s="286">
        <v>0</v>
      </c>
      <c r="IX20" s="286">
        <v>1</v>
      </c>
      <c r="IY20" s="283">
        <v>0</v>
      </c>
      <c r="IZ20" s="322">
        <f t="shared" si="144"/>
        <v>2586</v>
      </c>
      <c r="JA20" s="288">
        <v>18</v>
      </c>
    </row>
    <row r="21" spans="1:261" x14ac:dyDescent="0.25">
      <c r="A21" s="47">
        <v>19</v>
      </c>
      <c r="B21" s="48">
        <v>19</v>
      </c>
      <c r="C21" s="274">
        <f t="shared" si="97"/>
        <v>19</v>
      </c>
      <c r="D21" s="176" t="s">
        <v>102</v>
      </c>
      <c r="E21" s="174" t="s">
        <v>103</v>
      </c>
      <c r="F21" s="170" t="s">
        <v>258</v>
      </c>
      <c r="G21" s="170" t="s">
        <v>300</v>
      </c>
      <c r="H21" s="324"/>
      <c r="I21" s="324"/>
      <c r="J21" s="175" t="s">
        <v>104</v>
      </c>
      <c r="K21" s="49">
        <v>0.36736111111111103</v>
      </c>
      <c r="L21" s="50">
        <v>0.36736111111111108</v>
      </c>
      <c r="M21" s="61"/>
      <c r="N21" s="51">
        <f t="shared" si="0"/>
        <v>0</v>
      </c>
      <c r="O21" s="52">
        <f t="shared" si="1"/>
        <v>0</v>
      </c>
      <c r="P21" s="53">
        <v>82.4</v>
      </c>
      <c r="Q21" s="54"/>
      <c r="R21" s="55">
        <f t="shared" si="2"/>
        <v>247.20000000000002</v>
      </c>
      <c r="S21" s="194">
        <f t="shared" si="98"/>
        <v>35</v>
      </c>
      <c r="T21" s="56">
        <v>0.40079861111111109</v>
      </c>
      <c r="U21" s="57">
        <v>0.40194444444444444</v>
      </c>
      <c r="V21" s="58">
        <f t="shared" si="3"/>
        <v>1.1458333333333459E-3</v>
      </c>
      <c r="W21" s="54"/>
      <c r="X21" s="55">
        <f t="shared" si="4"/>
        <v>297</v>
      </c>
      <c r="Y21" s="194">
        <f t="shared" si="99"/>
        <v>61</v>
      </c>
      <c r="Z21" s="42">
        <v>0.47557870370370375</v>
      </c>
      <c r="AA21" s="36"/>
      <c r="AB21" s="59">
        <f t="shared" si="5"/>
        <v>0</v>
      </c>
      <c r="AC21" s="42">
        <v>0.47640046296296296</v>
      </c>
      <c r="AD21" s="60">
        <f t="shared" si="6"/>
        <v>8.2175925925920268E-4</v>
      </c>
      <c r="AE21" s="60">
        <f t="shared" si="7"/>
        <v>5.787037037031375E-5</v>
      </c>
      <c r="AF21" s="61"/>
      <c r="AG21" s="62">
        <f t="shared" si="8"/>
        <v>5</v>
      </c>
      <c r="AH21" s="187">
        <f t="shared" si="146"/>
        <v>5</v>
      </c>
      <c r="AI21" s="63">
        <f t="shared" si="9"/>
        <v>5</v>
      </c>
      <c r="AJ21" s="200">
        <f t="shared" si="10"/>
        <v>25</v>
      </c>
      <c r="AK21" s="42">
        <v>0.47745370370370371</v>
      </c>
      <c r="AL21" s="60">
        <f t="shared" si="11"/>
        <v>1.0532407407407574E-3</v>
      </c>
      <c r="AM21" s="60">
        <f t="shared" si="12"/>
        <v>2.5462962962961313E-4</v>
      </c>
      <c r="AN21" s="64"/>
      <c r="AO21" s="65">
        <f t="shared" si="13"/>
        <v>22</v>
      </c>
      <c r="AP21" s="186">
        <f t="shared" si="100"/>
        <v>-22</v>
      </c>
      <c r="AQ21" s="63">
        <f t="shared" si="14"/>
        <v>22</v>
      </c>
      <c r="AR21" s="200">
        <f t="shared" si="15"/>
        <v>54</v>
      </c>
      <c r="AS21" s="42">
        <v>0.48399305555555555</v>
      </c>
      <c r="AT21" s="36"/>
      <c r="AU21" s="63">
        <f t="shared" si="16"/>
        <v>0</v>
      </c>
      <c r="AV21" s="42">
        <v>0.48473379629629632</v>
      </c>
      <c r="AW21" s="60">
        <f t="shared" si="17"/>
        <v>7.4074074074076401E-4</v>
      </c>
      <c r="AX21" s="60">
        <f t="shared" si="18"/>
        <v>2.3148148148124915E-5</v>
      </c>
      <c r="AY21" s="64"/>
      <c r="AZ21" s="65">
        <f t="shared" si="19"/>
        <v>2</v>
      </c>
      <c r="BA21" s="186">
        <f t="shared" si="101"/>
        <v>-2</v>
      </c>
      <c r="BB21" s="63">
        <f t="shared" si="20"/>
        <v>2</v>
      </c>
      <c r="BC21" s="200">
        <f t="shared" si="21"/>
        <v>27</v>
      </c>
      <c r="BD21" s="42">
        <v>0.48577546296296298</v>
      </c>
      <c r="BE21" s="60">
        <f t="shared" si="22"/>
        <v>1.041666666666663E-3</v>
      </c>
      <c r="BF21" s="60">
        <f t="shared" si="23"/>
        <v>2.6620370370370751E-4</v>
      </c>
      <c r="BG21" s="64"/>
      <c r="BH21" s="65">
        <f t="shared" si="24"/>
        <v>23</v>
      </c>
      <c r="BI21" s="186">
        <f t="shared" si="102"/>
        <v>-23</v>
      </c>
      <c r="BJ21" s="63">
        <f t="shared" si="25"/>
        <v>23</v>
      </c>
      <c r="BK21" s="200">
        <f t="shared" si="26"/>
        <v>64</v>
      </c>
      <c r="BL21" s="35">
        <v>0.51250000000000007</v>
      </c>
      <c r="BM21" s="36"/>
      <c r="BN21" s="63">
        <f t="shared" si="27"/>
        <v>0</v>
      </c>
      <c r="BO21" s="42">
        <v>0.51697916666666666</v>
      </c>
      <c r="BP21" s="60">
        <f t="shared" si="28"/>
        <v>4.4791666666665897E-3</v>
      </c>
      <c r="BQ21" s="60">
        <f t="shared" si="29"/>
        <v>7.7195194680967916E-17</v>
      </c>
      <c r="BR21" s="64"/>
      <c r="BS21" s="65">
        <f t="shared" si="30"/>
        <v>0</v>
      </c>
      <c r="BT21" s="186">
        <f t="shared" si="103"/>
        <v>0</v>
      </c>
      <c r="BU21" s="63">
        <f t="shared" si="31"/>
        <v>0</v>
      </c>
      <c r="BV21" s="200">
        <f t="shared" si="32"/>
        <v>1</v>
      </c>
      <c r="BW21" s="42">
        <v>0.51896990740740734</v>
      </c>
      <c r="BX21" s="60">
        <f t="shared" si="33"/>
        <v>1.9907407407406819E-3</v>
      </c>
      <c r="BY21" s="60">
        <f t="shared" si="34"/>
        <v>1.0416666666672545E-4</v>
      </c>
      <c r="BZ21" s="64"/>
      <c r="CA21" s="65">
        <f t="shared" si="35"/>
        <v>9</v>
      </c>
      <c r="CB21" s="186">
        <f t="shared" si="104"/>
        <v>-9</v>
      </c>
      <c r="CC21" s="88">
        <v>0</v>
      </c>
      <c r="CD21" s="200">
        <f t="shared" si="105"/>
        <v>20</v>
      </c>
      <c r="CE21" s="49">
        <v>0.54166666666666663</v>
      </c>
      <c r="CF21" s="61"/>
      <c r="CG21" s="61">
        <f t="shared" si="36"/>
        <v>660</v>
      </c>
      <c r="CH21" s="66">
        <f t="shared" si="37"/>
        <v>600</v>
      </c>
      <c r="CI21" s="244">
        <f t="shared" si="38"/>
        <v>67</v>
      </c>
      <c r="CJ21" s="42">
        <v>0.55138888888888882</v>
      </c>
      <c r="CK21" s="36"/>
      <c r="CL21" s="63">
        <f t="shared" si="39"/>
        <v>0</v>
      </c>
      <c r="CM21" s="42">
        <v>0.55393518518518514</v>
      </c>
      <c r="CN21" s="60">
        <f t="shared" si="40"/>
        <v>2.5462962962963243E-3</v>
      </c>
      <c r="CO21" s="60">
        <f t="shared" si="41"/>
        <v>2.8189256484623115E-17</v>
      </c>
      <c r="CP21" s="64"/>
      <c r="CQ21" s="65">
        <f t="shared" si="42"/>
        <v>0</v>
      </c>
      <c r="CR21" s="186">
        <f t="shared" si="43"/>
        <v>0</v>
      </c>
      <c r="CS21" s="63">
        <f t="shared" si="44"/>
        <v>0</v>
      </c>
      <c r="CT21" s="200">
        <f t="shared" si="45"/>
        <v>1</v>
      </c>
      <c r="CU21" s="49">
        <v>0.61111111111111105</v>
      </c>
      <c r="CV21" s="61"/>
      <c r="CW21" s="61">
        <f t="shared" si="46"/>
        <v>0</v>
      </c>
      <c r="CX21" s="66">
        <f t="shared" si="47"/>
        <v>0</v>
      </c>
      <c r="CY21" s="244">
        <f t="shared" si="48"/>
        <v>1</v>
      </c>
      <c r="CZ21" s="42">
        <v>0.62152777777777779</v>
      </c>
      <c r="DA21" s="36"/>
      <c r="DB21" s="63">
        <f t="shared" si="49"/>
        <v>0</v>
      </c>
      <c r="DC21" s="42">
        <v>0.62372685185185184</v>
      </c>
      <c r="DD21" s="60">
        <f t="shared" si="50"/>
        <v>2.1990740740740478E-3</v>
      </c>
      <c r="DE21" s="60">
        <f t="shared" si="51"/>
        <v>2.6454533008646308E-17</v>
      </c>
      <c r="DF21" s="64"/>
      <c r="DG21" s="65">
        <f t="shared" si="52"/>
        <v>0</v>
      </c>
      <c r="DH21" s="186">
        <f t="shared" si="106"/>
        <v>0</v>
      </c>
      <c r="DI21" s="63">
        <f t="shared" si="53"/>
        <v>0</v>
      </c>
      <c r="DJ21" s="200">
        <f t="shared" si="54"/>
        <v>1</v>
      </c>
      <c r="DK21" s="49" t="s">
        <v>254</v>
      </c>
      <c r="DL21" s="61"/>
      <c r="DM21" s="61" t="e">
        <f>IF(DK21=0,0,IF(DK21="нет",600,IF(DK21="сход",0,IF(DK21&lt;#REF!+DN$2,MINUTE(ABS(DK21-(#REF!+DN$2)))*60,IF(DK21&gt;#REF!+DN$2,MINUTE(ABS(DK21-(#REF!+DN$2)))*60,0)))))</f>
        <v>#REF!</v>
      </c>
      <c r="DN21" s="93">
        <f t="shared" si="55"/>
        <v>0</v>
      </c>
      <c r="DO21" s="49" t="s">
        <v>254</v>
      </c>
      <c r="DP21" s="61"/>
      <c r="DQ21" s="61" t="e">
        <f>IF(DO21=0,0,IF(DO21="нет",600,IF(DO21="сход",0,IF(DO21&lt;#REF!+DR$2,MINUTE(ABS(DO21-(#REF!+DR$2)))*60,IF(DO21&gt;#REF!+DR$2,MINUTE(ABS(DO21-(#REF!+DR$2)))*60,0)))))</f>
        <v>#REF!</v>
      </c>
      <c r="DR21" s="94">
        <f t="shared" si="56"/>
        <v>0</v>
      </c>
      <c r="DS21" s="42">
        <v>0.65486111111111112</v>
      </c>
      <c r="DT21" s="36"/>
      <c r="DU21" s="63">
        <f t="shared" si="57"/>
        <v>0</v>
      </c>
      <c r="DV21" s="42">
        <v>0.65561342592592597</v>
      </c>
      <c r="DW21" s="60">
        <f t="shared" si="58"/>
        <v>7.523148148148584E-4</v>
      </c>
      <c r="DX21" s="60">
        <f t="shared" si="59"/>
        <v>1.9675925925930285E-4</v>
      </c>
      <c r="DY21" s="64"/>
      <c r="DZ21" s="65">
        <f t="shared" si="60"/>
        <v>17</v>
      </c>
      <c r="EA21" s="186">
        <f t="shared" si="107"/>
        <v>17</v>
      </c>
      <c r="EB21" s="63">
        <f t="shared" si="61"/>
        <v>17</v>
      </c>
      <c r="EC21" s="200">
        <f t="shared" si="62"/>
        <v>50</v>
      </c>
      <c r="ED21" s="42">
        <v>0.66028935185185189</v>
      </c>
      <c r="EE21" s="60">
        <f t="shared" si="63"/>
        <v>4.6759259259259167E-3</v>
      </c>
      <c r="EF21" s="60">
        <f t="shared" si="64"/>
        <v>1.3078703703703794E-3</v>
      </c>
      <c r="EG21" s="64"/>
      <c r="EH21" s="65">
        <f t="shared" si="65"/>
        <v>113</v>
      </c>
      <c r="EI21" s="186">
        <f t="shared" si="108"/>
        <v>-113</v>
      </c>
      <c r="EJ21" s="63">
        <f t="shared" si="66"/>
        <v>113</v>
      </c>
      <c r="EK21" s="200">
        <f t="shared" si="67"/>
        <v>50</v>
      </c>
      <c r="EL21" s="42">
        <v>0.6875</v>
      </c>
      <c r="EM21" s="36"/>
      <c r="EN21" s="63">
        <f t="shared" si="68"/>
        <v>0</v>
      </c>
      <c r="EO21" s="42">
        <v>0.69005787037037036</v>
      </c>
      <c r="EP21" s="60">
        <f t="shared" si="69"/>
        <v>2.5578703703703631E-3</v>
      </c>
      <c r="EQ21" s="60">
        <f t="shared" si="70"/>
        <v>1.620370370370443E-4</v>
      </c>
      <c r="ER21" s="64"/>
      <c r="ES21" s="65">
        <f t="shared" si="71"/>
        <v>14</v>
      </c>
      <c r="ET21" s="186">
        <f t="shared" si="109"/>
        <v>-14</v>
      </c>
      <c r="EU21" s="63">
        <f t="shared" si="72"/>
        <v>14</v>
      </c>
      <c r="EV21" s="200">
        <f t="shared" si="73"/>
        <v>42</v>
      </c>
      <c r="EW21" s="42" t="s">
        <v>253</v>
      </c>
      <c r="EX21" s="85"/>
      <c r="EY21" s="85"/>
      <c r="EZ21" s="64"/>
      <c r="FA21" s="90">
        <f t="shared" si="76"/>
        <v>1800</v>
      </c>
      <c r="FB21" s="186">
        <f t="shared" si="149"/>
        <v>1800</v>
      </c>
      <c r="FC21" s="88">
        <f t="shared" si="77"/>
        <v>1800</v>
      </c>
      <c r="FD21" s="200">
        <f t="shared" si="78"/>
        <v>54</v>
      </c>
      <c r="FE21" s="42">
        <v>0.71315972222222224</v>
      </c>
      <c r="FF21" s="60" t="e">
        <f t="shared" si="79"/>
        <v>#VALUE!</v>
      </c>
      <c r="FG21" s="60" t="e">
        <f t="shared" si="80"/>
        <v>#VALUE!</v>
      </c>
      <c r="FH21" s="64"/>
      <c r="FI21" s="90" t="e">
        <f t="shared" si="148"/>
        <v>#VALUE!</v>
      </c>
      <c r="FJ21" s="186"/>
      <c r="FK21" s="88"/>
      <c r="FL21" s="200">
        <v>69</v>
      </c>
      <c r="FM21" s="42">
        <v>0.73749999999999993</v>
      </c>
      <c r="FN21" s="36"/>
      <c r="FO21" s="84">
        <f t="shared" si="84"/>
        <v>0</v>
      </c>
      <c r="FP21" s="42">
        <v>0.74031249999999993</v>
      </c>
      <c r="FQ21" s="60">
        <f t="shared" si="85"/>
        <v>2.8124999999999956E-3</v>
      </c>
      <c r="FR21" s="60">
        <f t="shared" si="86"/>
        <v>3.8194444444443997E-4</v>
      </c>
      <c r="FS21" s="64"/>
      <c r="FT21" s="65">
        <f t="shared" si="87"/>
        <v>33</v>
      </c>
      <c r="FU21" s="186">
        <f t="shared" si="88"/>
        <v>33</v>
      </c>
      <c r="FV21" s="88">
        <f t="shared" si="89"/>
        <v>33</v>
      </c>
      <c r="FW21" s="200">
        <v>69</v>
      </c>
      <c r="FX21" s="49">
        <v>0.7416666666666667</v>
      </c>
      <c r="FY21" s="61"/>
      <c r="FZ21" s="61">
        <f t="shared" si="91"/>
        <v>2280</v>
      </c>
      <c r="GA21" s="67">
        <f t="shared" si="92"/>
        <v>600</v>
      </c>
      <c r="GB21" s="334">
        <v>69</v>
      </c>
      <c r="GC21" s="68">
        <f t="shared" si="94"/>
        <v>19</v>
      </c>
      <c r="GE21" s="116">
        <f t="shared" si="112"/>
        <v>247.20000000000002</v>
      </c>
      <c r="GF21" s="343">
        <f t="shared" si="113"/>
        <v>297</v>
      </c>
      <c r="GG21" s="116">
        <f t="shared" si="114"/>
        <v>5</v>
      </c>
      <c r="GH21" s="116">
        <f t="shared" si="115"/>
        <v>22</v>
      </c>
      <c r="GI21" s="337">
        <f t="shared" si="116"/>
        <v>27</v>
      </c>
      <c r="GJ21" s="337">
        <f t="shared" si="117"/>
        <v>2</v>
      </c>
      <c r="GK21" s="337">
        <f t="shared" si="118"/>
        <v>23</v>
      </c>
      <c r="GL21" s="337">
        <f t="shared" si="119"/>
        <v>25</v>
      </c>
      <c r="GM21" s="337">
        <f t="shared" si="120"/>
        <v>0</v>
      </c>
      <c r="GN21" s="337">
        <f t="shared" si="121"/>
        <v>0</v>
      </c>
      <c r="GO21" s="337">
        <f t="shared" si="122"/>
        <v>0</v>
      </c>
      <c r="GP21" s="336">
        <f t="shared" si="123"/>
        <v>0</v>
      </c>
      <c r="GQ21" s="343">
        <f t="shared" si="124"/>
        <v>0</v>
      </c>
      <c r="GR21" s="337">
        <f t="shared" si="125"/>
        <v>17</v>
      </c>
      <c r="GS21" s="337">
        <f t="shared" si="126"/>
        <v>113</v>
      </c>
      <c r="GT21" s="337">
        <f t="shared" si="127"/>
        <v>130</v>
      </c>
      <c r="GU21" s="337">
        <f t="shared" si="128"/>
        <v>14</v>
      </c>
      <c r="GV21" s="337">
        <f t="shared" si="129"/>
        <v>1800</v>
      </c>
      <c r="GW21" s="337">
        <f t="shared" si="130"/>
        <v>0</v>
      </c>
      <c r="GX21" s="337">
        <f t="shared" si="131"/>
        <v>1814</v>
      </c>
      <c r="GY21" s="346">
        <f t="shared" si="132"/>
        <v>33</v>
      </c>
      <c r="GZ21" s="116">
        <f t="shared" si="133"/>
        <v>128.70000000000002</v>
      </c>
      <c r="HA21" s="346">
        <v>69</v>
      </c>
      <c r="HB21" s="116">
        <f t="shared" si="134"/>
        <v>1996</v>
      </c>
      <c r="HC21" s="116">
        <f t="shared" si="135"/>
        <v>33</v>
      </c>
      <c r="HD21" s="346">
        <f t="shared" si="145"/>
        <v>2029</v>
      </c>
      <c r="HE21" s="346">
        <v>69</v>
      </c>
      <c r="HF21" s="13">
        <f t="shared" si="136"/>
        <v>0</v>
      </c>
      <c r="HG21" s="13">
        <f t="shared" si="137"/>
        <v>0</v>
      </c>
      <c r="HH21" s="346">
        <f t="shared" si="138"/>
        <v>1200</v>
      </c>
      <c r="HI21" s="325">
        <f t="shared" si="139"/>
        <v>3773.2</v>
      </c>
      <c r="HJ21" s="336">
        <f t="shared" si="140"/>
        <v>56.700000000000017</v>
      </c>
      <c r="HK21" s="343">
        <f t="shared" si="141"/>
        <v>72</v>
      </c>
      <c r="HL21" s="13">
        <f t="shared" si="142"/>
        <v>3357.7</v>
      </c>
      <c r="HM21" s="87">
        <f>_xlfn.RANK.EQ(HL21,HL$4:HL$71,1)-1</f>
        <v>62</v>
      </c>
      <c r="HN21" s="330"/>
      <c r="HO21" s="330"/>
      <c r="HP21" s="116">
        <f>VLOOKUP(HR21,$B$4:$C$70,2,0)</f>
        <v>19</v>
      </c>
      <c r="HQ21" s="281">
        <v>62</v>
      </c>
      <c r="HR21" s="282">
        <v>19</v>
      </c>
      <c r="HS21" s="311" t="s">
        <v>102</v>
      </c>
      <c r="HT21" s="312" t="s">
        <v>103</v>
      </c>
      <c r="HU21" s="311" t="s">
        <v>104</v>
      </c>
      <c r="HV21" s="283">
        <v>0</v>
      </c>
      <c r="HW21" s="314">
        <v>247.2</v>
      </c>
      <c r="HX21" s="285">
        <v>297</v>
      </c>
      <c r="HY21" s="286">
        <v>0</v>
      </c>
      <c r="HZ21" s="286">
        <v>5</v>
      </c>
      <c r="IA21" s="286">
        <v>22</v>
      </c>
      <c r="IB21" s="286">
        <v>0</v>
      </c>
      <c r="IC21" s="286">
        <v>2</v>
      </c>
      <c r="ID21" s="286">
        <v>23</v>
      </c>
      <c r="IE21" s="286">
        <v>0</v>
      </c>
      <c r="IF21" s="286">
        <v>0</v>
      </c>
      <c r="IG21" s="286">
        <v>0</v>
      </c>
      <c r="IH21" s="283">
        <v>600</v>
      </c>
      <c r="II21" s="286">
        <v>0</v>
      </c>
      <c r="IJ21" s="286">
        <v>0</v>
      </c>
      <c r="IK21" s="283">
        <v>0</v>
      </c>
      <c r="IL21" s="286">
        <v>0</v>
      </c>
      <c r="IM21" s="286">
        <v>0</v>
      </c>
      <c r="IN21" s="287">
        <v>0</v>
      </c>
      <c r="IO21" s="287">
        <v>0</v>
      </c>
      <c r="IP21" s="286">
        <v>0</v>
      </c>
      <c r="IQ21" s="286">
        <v>17</v>
      </c>
      <c r="IR21" s="286">
        <v>113</v>
      </c>
      <c r="IS21" s="286">
        <v>0</v>
      </c>
      <c r="IT21" s="286">
        <v>14</v>
      </c>
      <c r="IU21" s="286">
        <v>1800</v>
      </c>
      <c r="IV21" s="286">
        <v>0</v>
      </c>
      <c r="IW21" s="286">
        <v>0</v>
      </c>
      <c r="IX21" s="286">
        <v>33</v>
      </c>
      <c r="IY21" s="283">
        <v>600</v>
      </c>
      <c r="IZ21" s="322">
        <f t="shared" si="144"/>
        <v>3773.2</v>
      </c>
      <c r="JA21" s="288">
        <v>19</v>
      </c>
    </row>
    <row r="22" spans="1:261" x14ac:dyDescent="0.25">
      <c r="A22" s="70">
        <v>20</v>
      </c>
      <c r="B22" s="71">
        <v>20</v>
      </c>
      <c r="C22" s="273">
        <f t="shared" si="97"/>
        <v>20</v>
      </c>
      <c r="D22" s="172" t="s">
        <v>105</v>
      </c>
      <c r="E22" s="170" t="s">
        <v>106</v>
      </c>
      <c r="F22" s="170" t="s">
        <v>258</v>
      </c>
      <c r="G22" s="170" t="s">
        <v>300</v>
      </c>
      <c r="H22" s="324"/>
      <c r="I22" s="324"/>
      <c r="J22" s="171" t="s">
        <v>107</v>
      </c>
      <c r="K22" s="72">
        <v>0.36805555555555602</v>
      </c>
      <c r="L22" s="73">
        <v>0.36805555555555558</v>
      </c>
      <c r="M22" s="86"/>
      <c r="N22" s="74">
        <f t="shared" si="0"/>
        <v>0</v>
      </c>
      <c r="O22" s="75">
        <f t="shared" si="1"/>
        <v>0</v>
      </c>
      <c r="P22" s="76">
        <v>74</v>
      </c>
      <c r="Q22" s="77"/>
      <c r="R22" s="78">
        <f t="shared" si="2"/>
        <v>222</v>
      </c>
      <c r="S22" s="193">
        <f t="shared" si="98"/>
        <v>9</v>
      </c>
      <c r="T22" s="79">
        <v>0.4095717592592592</v>
      </c>
      <c r="U22" s="80">
        <v>0.41052083333333328</v>
      </c>
      <c r="V22" s="81">
        <f t="shared" si="3"/>
        <v>9.490740740740744E-4</v>
      </c>
      <c r="W22" s="77"/>
      <c r="X22" s="78">
        <f t="shared" si="4"/>
        <v>246</v>
      </c>
      <c r="Y22" s="193">
        <f t="shared" si="99"/>
        <v>7</v>
      </c>
      <c r="Z22" s="82">
        <v>0.47685185185185186</v>
      </c>
      <c r="AA22" s="83"/>
      <c r="AB22" s="84">
        <f t="shared" si="5"/>
        <v>0</v>
      </c>
      <c r="AC22" s="82">
        <v>0.47765046296296299</v>
      </c>
      <c r="AD22" s="85">
        <f t="shared" si="6"/>
        <v>7.9861111111112493E-4</v>
      </c>
      <c r="AE22" s="85">
        <f t="shared" si="7"/>
        <v>3.4722222222235998E-5</v>
      </c>
      <c r="AF22" s="86"/>
      <c r="AG22" s="87">
        <f t="shared" si="8"/>
        <v>3</v>
      </c>
      <c r="AH22" s="186">
        <f t="shared" si="146"/>
        <v>3</v>
      </c>
      <c r="AI22" s="88">
        <f t="shared" si="9"/>
        <v>3</v>
      </c>
      <c r="AJ22" s="199">
        <f t="shared" si="10"/>
        <v>18</v>
      </c>
      <c r="AK22" s="82">
        <v>0.47868055555555555</v>
      </c>
      <c r="AL22" s="85">
        <f t="shared" si="11"/>
        <v>1.0300925925925686E-3</v>
      </c>
      <c r="AM22" s="85">
        <f t="shared" si="12"/>
        <v>2.777777777778019E-4</v>
      </c>
      <c r="AN22" s="89"/>
      <c r="AO22" s="90">
        <f t="shared" si="13"/>
        <v>24</v>
      </c>
      <c r="AP22" s="186">
        <f t="shared" si="100"/>
        <v>-24</v>
      </c>
      <c r="AQ22" s="88">
        <f t="shared" si="14"/>
        <v>24</v>
      </c>
      <c r="AR22" s="199">
        <f t="shared" si="15"/>
        <v>56</v>
      </c>
      <c r="AS22" s="82">
        <v>0.49160879629629628</v>
      </c>
      <c r="AT22" s="83"/>
      <c r="AU22" s="88">
        <f t="shared" si="16"/>
        <v>0</v>
      </c>
      <c r="AV22" s="82">
        <v>0.49236111111111108</v>
      </c>
      <c r="AW22" s="85">
        <f t="shared" si="17"/>
        <v>7.5231481481480289E-4</v>
      </c>
      <c r="AX22" s="85">
        <f t="shared" si="18"/>
        <v>1.1574074074086039E-5</v>
      </c>
      <c r="AY22" s="89"/>
      <c r="AZ22" s="90">
        <f t="shared" si="19"/>
        <v>1</v>
      </c>
      <c r="BA22" s="186">
        <f t="shared" si="101"/>
        <v>-1</v>
      </c>
      <c r="BB22" s="88">
        <f t="shared" si="20"/>
        <v>1</v>
      </c>
      <c r="BC22" s="199">
        <f t="shared" si="21"/>
        <v>11</v>
      </c>
      <c r="BD22" s="82">
        <v>0.49349537037037039</v>
      </c>
      <c r="BE22" s="85">
        <f t="shared" si="22"/>
        <v>1.134259259259307E-3</v>
      </c>
      <c r="BF22" s="85">
        <f t="shared" si="23"/>
        <v>1.7361111111106344E-4</v>
      </c>
      <c r="BG22" s="89"/>
      <c r="BH22" s="90">
        <f t="shared" si="24"/>
        <v>15</v>
      </c>
      <c r="BI22" s="186">
        <f t="shared" si="102"/>
        <v>-15</v>
      </c>
      <c r="BJ22" s="88">
        <f t="shared" si="25"/>
        <v>15</v>
      </c>
      <c r="BK22" s="199">
        <f t="shared" si="26"/>
        <v>51</v>
      </c>
      <c r="BL22" s="91">
        <v>0.5180555555555556</v>
      </c>
      <c r="BM22" s="83"/>
      <c r="BN22" s="88">
        <f t="shared" si="27"/>
        <v>0</v>
      </c>
      <c r="BO22" s="82">
        <v>0.52234953703703701</v>
      </c>
      <c r="BP22" s="85">
        <f t="shared" si="28"/>
        <v>4.2939814814814126E-3</v>
      </c>
      <c r="BQ22" s="85">
        <f t="shared" si="29"/>
        <v>1.8518518518525432E-4</v>
      </c>
      <c r="BR22" s="89"/>
      <c r="BS22" s="90">
        <f t="shared" si="30"/>
        <v>16</v>
      </c>
      <c r="BT22" s="186">
        <f t="shared" si="103"/>
        <v>-16</v>
      </c>
      <c r="BU22" s="88">
        <f t="shared" si="31"/>
        <v>16</v>
      </c>
      <c r="BV22" s="199">
        <f t="shared" si="32"/>
        <v>46</v>
      </c>
      <c r="BW22" s="82">
        <v>0.52458333333333329</v>
      </c>
      <c r="BX22" s="85">
        <f t="shared" si="33"/>
        <v>2.2337962962962754E-3</v>
      </c>
      <c r="BY22" s="85">
        <f t="shared" si="34"/>
        <v>1.388888888888681E-4</v>
      </c>
      <c r="BZ22" s="89"/>
      <c r="CA22" s="90">
        <f t="shared" si="35"/>
        <v>12</v>
      </c>
      <c r="CB22" s="186">
        <f t="shared" si="104"/>
        <v>12</v>
      </c>
      <c r="CC22" s="88">
        <v>0</v>
      </c>
      <c r="CD22" s="199">
        <f t="shared" si="105"/>
        <v>27</v>
      </c>
      <c r="CE22" s="72">
        <v>0.54097222222222219</v>
      </c>
      <c r="CF22" s="86">
        <v>-60</v>
      </c>
      <c r="CG22" s="86">
        <f t="shared" si="36"/>
        <v>540</v>
      </c>
      <c r="CH22" s="92">
        <f t="shared" si="37"/>
        <v>480</v>
      </c>
      <c r="CI22" s="243">
        <f t="shared" si="38"/>
        <v>65</v>
      </c>
      <c r="CJ22" s="82">
        <v>0.5541666666666667</v>
      </c>
      <c r="CK22" s="83"/>
      <c r="CL22" s="88">
        <f t="shared" si="39"/>
        <v>0</v>
      </c>
      <c r="CM22" s="82">
        <v>0.55671296296296291</v>
      </c>
      <c r="CN22" s="85">
        <f t="shared" si="40"/>
        <v>2.5462962962962132E-3</v>
      </c>
      <c r="CO22" s="85">
        <f t="shared" si="41"/>
        <v>8.2833045977892539E-17</v>
      </c>
      <c r="CP22" s="89"/>
      <c r="CQ22" s="90">
        <f t="shared" si="42"/>
        <v>0</v>
      </c>
      <c r="CR22" s="186">
        <f t="shared" si="43"/>
        <v>0</v>
      </c>
      <c r="CS22" s="88">
        <f t="shared" si="44"/>
        <v>0</v>
      </c>
      <c r="CT22" s="199">
        <f t="shared" si="45"/>
        <v>1</v>
      </c>
      <c r="CU22" s="72">
        <v>0.61041666666666672</v>
      </c>
      <c r="CV22" s="86"/>
      <c r="CW22" s="86">
        <f t="shared" si="46"/>
        <v>0</v>
      </c>
      <c r="CX22" s="92">
        <f t="shared" si="47"/>
        <v>0</v>
      </c>
      <c r="CY22" s="243">
        <f t="shared" si="48"/>
        <v>1</v>
      </c>
      <c r="CZ22" s="82">
        <v>0.62222222222222223</v>
      </c>
      <c r="DA22" s="83"/>
      <c r="DB22" s="88">
        <f t="shared" si="49"/>
        <v>0</v>
      </c>
      <c r="DC22" s="82">
        <v>0.62443287037037043</v>
      </c>
      <c r="DD22" s="85">
        <f t="shared" si="50"/>
        <v>2.2106481481481977E-3</v>
      </c>
      <c r="DE22" s="85">
        <f t="shared" si="51"/>
        <v>1.1574074074123444E-5</v>
      </c>
      <c r="DF22" s="89"/>
      <c r="DG22" s="90">
        <f t="shared" si="52"/>
        <v>1</v>
      </c>
      <c r="DH22" s="186">
        <f t="shared" si="106"/>
        <v>1</v>
      </c>
      <c r="DI22" s="88">
        <f t="shared" si="53"/>
        <v>1</v>
      </c>
      <c r="DJ22" s="199">
        <f t="shared" si="54"/>
        <v>10</v>
      </c>
      <c r="DK22" s="72" t="s">
        <v>254</v>
      </c>
      <c r="DL22" s="86"/>
      <c r="DM22" s="86" t="e">
        <f>IF(DK22=0,0,IF(DK22="нет",600,IF(DK22="сход",0,IF(DK22&lt;#REF!+DN$2,MINUTE(ABS(DK22-(#REF!+DN$2)))*60,IF(DK22&gt;#REF!+DN$2,MINUTE(ABS(DK22-(#REF!+DN$2)))*60,0)))))</f>
        <v>#REF!</v>
      </c>
      <c r="DN22" s="93">
        <f t="shared" si="55"/>
        <v>0</v>
      </c>
      <c r="DO22" s="72" t="s">
        <v>254</v>
      </c>
      <c r="DP22" s="86"/>
      <c r="DQ22" s="86" t="e">
        <f>IF(DO22=0,0,IF(DO22="нет",600,IF(DO22="сход",0,IF(DO22&lt;#REF!+DR$2,MINUTE(ABS(DO22-(#REF!+DR$2)))*60,IF(DO22&gt;#REF!+DR$2,MINUTE(ABS(DO22-(#REF!+DR$2)))*60,0)))))</f>
        <v>#REF!</v>
      </c>
      <c r="DR22" s="94">
        <f t="shared" si="56"/>
        <v>0</v>
      </c>
      <c r="DS22" s="82">
        <v>0.64930555555555558</v>
      </c>
      <c r="DT22" s="83"/>
      <c r="DU22" s="63">
        <f t="shared" si="57"/>
        <v>0</v>
      </c>
      <c r="DV22" s="82">
        <v>0.65001157407407406</v>
      </c>
      <c r="DW22" s="85">
        <f t="shared" si="58"/>
        <v>7.0601851851848085E-4</v>
      </c>
      <c r="DX22" s="85">
        <f t="shared" si="59"/>
        <v>1.504629629629253E-4</v>
      </c>
      <c r="DY22" s="89"/>
      <c r="DZ22" s="90">
        <f t="shared" si="60"/>
        <v>13</v>
      </c>
      <c r="EA22" s="186">
        <f t="shared" si="107"/>
        <v>13</v>
      </c>
      <c r="EB22" s="63">
        <f t="shared" si="61"/>
        <v>13</v>
      </c>
      <c r="EC22" s="199">
        <f t="shared" si="62"/>
        <v>43</v>
      </c>
      <c r="ED22" s="82">
        <v>0.65577546296296296</v>
      </c>
      <c r="EE22" s="85">
        <f t="shared" si="63"/>
        <v>5.7638888888889017E-3</v>
      </c>
      <c r="EF22" s="85">
        <f t="shared" si="64"/>
        <v>2.1990740740739437E-4</v>
      </c>
      <c r="EG22" s="89"/>
      <c r="EH22" s="65">
        <f t="shared" si="65"/>
        <v>19</v>
      </c>
      <c r="EI22" s="186">
        <f t="shared" si="108"/>
        <v>-19</v>
      </c>
      <c r="EJ22" s="88">
        <f t="shared" si="66"/>
        <v>19</v>
      </c>
      <c r="EK22" s="199">
        <f t="shared" si="67"/>
        <v>27</v>
      </c>
      <c r="EL22" s="82">
        <v>0.6791666666666667</v>
      </c>
      <c r="EM22" s="83"/>
      <c r="EN22" s="88">
        <f t="shared" si="68"/>
        <v>0</v>
      </c>
      <c r="EO22" s="82">
        <v>0.68130787037037033</v>
      </c>
      <c r="EP22" s="85">
        <f t="shared" si="69"/>
        <v>2.1412037037036313E-3</v>
      </c>
      <c r="EQ22" s="85">
        <f t="shared" si="70"/>
        <v>5.787037037037761E-4</v>
      </c>
      <c r="ER22" s="89"/>
      <c r="ES22" s="90">
        <f t="shared" si="71"/>
        <v>50</v>
      </c>
      <c r="ET22" s="186">
        <f t="shared" si="109"/>
        <v>-50</v>
      </c>
      <c r="EU22" s="88">
        <f t="shared" si="72"/>
        <v>50</v>
      </c>
      <c r="EV22" s="199">
        <f t="shared" si="73"/>
        <v>65</v>
      </c>
      <c r="EW22" s="82">
        <v>0.68425925925925923</v>
      </c>
      <c r="EX22" s="85">
        <f t="shared" si="74"/>
        <v>2.9513888888889062E-3</v>
      </c>
      <c r="EY22" s="85">
        <f t="shared" si="75"/>
        <v>2.8009259259259432E-3</v>
      </c>
      <c r="EZ22" s="89"/>
      <c r="FA22" s="90">
        <f t="shared" si="76"/>
        <v>242</v>
      </c>
      <c r="FB22" s="186">
        <f t="shared" ref="FB22:FB29" si="150">IF(EX22&gt;$FC$2,FA22,-FA22)</f>
        <v>242</v>
      </c>
      <c r="FC22" s="88">
        <f t="shared" si="77"/>
        <v>242</v>
      </c>
      <c r="FD22" s="199">
        <f t="shared" si="78"/>
        <v>42</v>
      </c>
      <c r="FE22" s="82">
        <v>0.68741898148148151</v>
      </c>
      <c r="FF22" s="85">
        <f t="shared" si="79"/>
        <v>3.1597222222222721E-3</v>
      </c>
      <c r="FG22" s="85">
        <f t="shared" si="80"/>
        <v>9.6064814814819785E-4</v>
      </c>
      <c r="FH22" s="89"/>
      <c r="FI22" s="90">
        <f t="shared" si="148"/>
        <v>83</v>
      </c>
      <c r="FJ22" s="186">
        <f t="shared" si="111"/>
        <v>83</v>
      </c>
      <c r="FK22" s="88">
        <f t="shared" si="82"/>
        <v>83</v>
      </c>
      <c r="FL22" s="199">
        <f t="shared" si="83"/>
        <v>41</v>
      </c>
      <c r="FM22" s="82">
        <v>0.71319444444444446</v>
      </c>
      <c r="FN22" s="83"/>
      <c r="FO22" s="84">
        <f t="shared" si="84"/>
        <v>0</v>
      </c>
      <c r="FP22" s="82">
        <v>0.71563657407407411</v>
      </c>
      <c r="FQ22" s="85">
        <f t="shared" si="85"/>
        <v>2.4421296296296413E-3</v>
      </c>
      <c r="FR22" s="85">
        <f t="shared" si="86"/>
        <v>1.1574074074085713E-5</v>
      </c>
      <c r="FS22" s="89"/>
      <c r="FT22" s="90">
        <f t="shared" si="87"/>
        <v>1</v>
      </c>
      <c r="FU22" s="186">
        <f t="shared" si="88"/>
        <v>1</v>
      </c>
      <c r="FV22" s="88">
        <f t="shared" si="89"/>
        <v>1</v>
      </c>
      <c r="FW22" s="199">
        <f t="shared" si="90"/>
        <v>11</v>
      </c>
      <c r="FX22" s="72">
        <v>0.71736111111111101</v>
      </c>
      <c r="FY22" s="86">
        <v>-240</v>
      </c>
      <c r="FZ22" s="86">
        <f t="shared" si="91"/>
        <v>240</v>
      </c>
      <c r="GA22" s="95">
        <f t="shared" si="92"/>
        <v>0</v>
      </c>
      <c r="GB22" s="333">
        <f t="shared" si="93"/>
        <v>1</v>
      </c>
      <c r="GC22" s="96">
        <f t="shared" si="94"/>
        <v>20</v>
      </c>
      <c r="GE22" s="116">
        <f t="shared" si="112"/>
        <v>222</v>
      </c>
      <c r="GF22" s="343">
        <f t="shared" si="113"/>
        <v>246</v>
      </c>
      <c r="GG22" s="116">
        <f t="shared" si="114"/>
        <v>3</v>
      </c>
      <c r="GH22" s="116">
        <f t="shared" si="115"/>
        <v>24</v>
      </c>
      <c r="GI22" s="337">
        <f t="shared" si="116"/>
        <v>27</v>
      </c>
      <c r="GJ22" s="337">
        <f t="shared" si="117"/>
        <v>1</v>
      </c>
      <c r="GK22" s="337">
        <f t="shared" si="118"/>
        <v>15</v>
      </c>
      <c r="GL22" s="337">
        <f t="shared" si="119"/>
        <v>16</v>
      </c>
      <c r="GM22" s="337">
        <f t="shared" si="120"/>
        <v>16</v>
      </c>
      <c r="GN22" s="337">
        <f t="shared" si="121"/>
        <v>0</v>
      </c>
      <c r="GO22" s="337">
        <f t="shared" si="122"/>
        <v>16</v>
      </c>
      <c r="GP22" s="336">
        <f t="shared" si="123"/>
        <v>0</v>
      </c>
      <c r="GQ22" s="343">
        <f t="shared" si="124"/>
        <v>1</v>
      </c>
      <c r="GR22" s="337">
        <f t="shared" si="125"/>
        <v>13</v>
      </c>
      <c r="GS22" s="337">
        <f t="shared" si="126"/>
        <v>19</v>
      </c>
      <c r="GT22" s="337">
        <f t="shared" si="127"/>
        <v>32</v>
      </c>
      <c r="GU22" s="337">
        <f t="shared" si="128"/>
        <v>50</v>
      </c>
      <c r="GV22" s="337">
        <f t="shared" si="129"/>
        <v>242</v>
      </c>
      <c r="GW22" s="337">
        <f t="shared" si="130"/>
        <v>83</v>
      </c>
      <c r="GX22" s="337">
        <f t="shared" si="131"/>
        <v>375</v>
      </c>
      <c r="GY22" s="346">
        <f t="shared" si="132"/>
        <v>1</v>
      </c>
      <c r="GZ22" s="116">
        <f t="shared" si="133"/>
        <v>52.5</v>
      </c>
      <c r="HA22" s="346">
        <f t="shared" si="95"/>
        <v>10</v>
      </c>
      <c r="HB22" s="116">
        <f t="shared" si="134"/>
        <v>466</v>
      </c>
      <c r="HC22" s="116">
        <f t="shared" si="135"/>
        <v>2</v>
      </c>
      <c r="HD22" s="346">
        <f t="shared" si="145"/>
        <v>468</v>
      </c>
      <c r="HE22" s="346">
        <f t="shared" si="96"/>
        <v>36</v>
      </c>
      <c r="HF22" s="13">
        <f t="shared" si="136"/>
        <v>0</v>
      </c>
      <c r="HG22" s="13">
        <f t="shared" si="137"/>
        <v>0</v>
      </c>
      <c r="HH22" s="346">
        <f t="shared" si="138"/>
        <v>480</v>
      </c>
      <c r="HI22" s="325">
        <f t="shared" si="139"/>
        <v>1416</v>
      </c>
      <c r="HJ22" s="336">
        <f t="shared" si="140"/>
        <v>31.5</v>
      </c>
      <c r="HK22" s="343">
        <f t="shared" si="141"/>
        <v>21</v>
      </c>
      <c r="HL22" s="13">
        <f t="shared" si="142"/>
        <v>1000.5</v>
      </c>
      <c r="HM22" s="77">
        <f t="shared" si="143"/>
        <v>43</v>
      </c>
      <c r="HN22" s="328"/>
      <c r="HO22" s="330"/>
      <c r="HP22" s="116">
        <f>VLOOKUP(HR22,$B$4:$C$70,2,0)</f>
        <v>20</v>
      </c>
      <c r="HQ22" s="281">
        <v>43</v>
      </c>
      <c r="HR22" s="282">
        <v>20</v>
      </c>
      <c r="HS22" s="311" t="s">
        <v>105</v>
      </c>
      <c r="HT22" s="312" t="s">
        <v>106</v>
      </c>
      <c r="HU22" s="311" t="s">
        <v>107</v>
      </c>
      <c r="HV22" s="283">
        <v>0</v>
      </c>
      <c r="HW22" s="314">
        <v>222</v>
      </c>
      <c r="HX22" s="285">
        <v>246</v>
      </c>
      <c r="HY22" s="286">
        <v>0</v>
      </c>
      <c r="HZ22" s="286">
        <v>3</v>
      </c>
      <c r="IA22" s="286">
        <v>24</v>
      </c>
      <c r="IB22" s="286">
        <v>0</v>
      </c>
      <c r="IC22" s="286">
        <v>1</v>
      </c>
      <c r="ID22" s="286">
        <v>15</v>
      </c>
      <c r="IE22" s="286">
        <v>0</v>
      </c>
      <c r="IF22" s="286">
        <v>16</v>
      </c>
      <c r="IG22" s="286">
        <v>0</v>
      </c>
      <c r="IH22" s="283">
        <v>480</v>
      </c>
      <c r="II22" s="286">
        <v>0</v>
      </c>
      <c r="IJ22" s="286">
        <v>0</v>
      </c>
      <c r="IK22" s="283">
        <v>0</v>
      </c>
      <c r="IL22" s="286">
        <v>0</v>
      </c>
      <c r="IM22" s="286">
        <v>1</v>
      </c>
      <c r="IN22" s="287">
        <v>0</v>
      </c>
      <c r="IO22" s="287">
        <v>0</v>
      </c>
      <c r="IP22" s="286">
        <v>0</v>
      </c>
      <c r="IQ22" s="286">
        <v>13</v>
      </c>
      <c r="IR22" s="286">
        <v>19</v>
      </c>
      <c r="IS22" s="286">
        <v>0</v>
      </c>
      <c r="IT22" s="286">
        <v>50</v>
      </c>
      <c r="IU22" s="286">
        <v>242</v>
      </c>
      <c r="IV22" s="286">
        <v>83</v>
      </c>
      <c r="IW22" s="286">
        <v>0</v>
      </c>
      <c r="IX22" s="286">
        <v>1</v>
      </c>
      <c r="IY22" s="283">
        <v>0</v>
      </c>
      <c r="IZ22" s="322">
        <f t="shared" si="144"/>
        <v>1416</v>
      </c>
      <c r="JA22" s="288">
        <v>20</v>
      </c>
    </row>
    <row r="23" spans="1:261" x14ac:dyDescent="0.25">
      <c r="A23" s="70">
        <v>21</v>
      </c>
      <c r="B23" s="71">
        <v>21</v>
      </c>
      <c r="C23" s="273">
        <f t="shared" si="97"/>
        <v>21</v>
      </c>
      <c r="D23" s="172" t="s">
        <v>108</v>
      </c>
      <c r="E23" s="170" t="s">
        <v>109</v>
      </c>
      <c r="F23" s="170" t="s">
        <v>259</v>
      </c>
      <c r="G23" s="170" t="s">
        <v>300</v>
      </c>
      <c r="H23" s="324"/>
      <c r="I23" s="324"/>
      <c r="J23" s="171" t="s">
        <v>110</v>
      </c>
      <c r="K23" s="72">
        <v>0.36875000000000002</v>
      </c>
      <c r="L23" s="73">
        <v>0.36874999999999997</v>
      </c>
      <c r="M23" s="86"/>
      <c r="N23" s="74">
        <f t="shared" si="0"/>
        <v>0</v>
      </c>
      <c r="O23" s="75">
        <f t="shared" si="1"/>
        <v>0</v>
      </c>
      <c r="P23" s="76">
        <v>77.3</v>
      </c>
      <c r="Q23" s="77"/>
      <c r="R23" s="78">
        <f t="shared" si="2"/>
        <v>231.89999999999998</v>
      </c>
      <c r="S23" s="193">
        <f t="shared" si="98"/>
        <v>20</v>
      </c>
      <c r="T23" s="79">
        <v>0.39978009259259256</v>
      </c>
      <c r="U23" s="80">
        <v>0.40072916666666664</v>
      </c>
      <c r="V23" s="81">
        <f t="shared" si="3"/>
        <v>9.490740740740744E-4</v>
      </c>
      <c r="W23" s="77"/>
      <c r="X23" s="78">
        <f t="shared" si="4"/>
        <v>246</v>
      </c>
      <c r="Y23" s="193">
        <f t="shared" si="99"/>
        <v>7</v>
      </c>
      <c r="Z23" s="82">
        <v>0.47217592592592594</v>
      </c>
      <c r="AA23" s="83"/>
      <c r="AB23" s="84">
        <f t="shared" si="5"/>
        <v>0</v>
      </c>
      <c r="AC23" s="82">
        <v>0.47333333333333333</v>
      </c>
      <c r="AD23" s="85">
        <f t="shared" si="6"/>
        <v>1.1574074074073848E-3</v>
      </c>
      <c r="AE23" s="85">
        <f t="shared" si="7"/>
        <v>3.9351851851849586E-4</v>
      </c>
      <c r="AF23" s="86"/>
      <c r="AG23" s="87">
        <f t="shared" si="8"/>
        <v>34</v>
      </c>
      <c r="AH23" s="186">
        <f t="shared" si="146"/>
        <v>34</v>
      </c>
      <c r="AI23" s="88">
        <f t="shared" si="9"/>
        <v>34</v>
      </c>
      <c r="AJ23" s="199">
        <f t="shared" si="10"/>
        <v>62</v>
      </c>
      <c r="AK23" s="82">
        <v>0.47461805555555553</v>
      </c>
      <c r="AL23" s="85">
        <f t="shared" si="11"/>
        <v>1.284722222222201E-3</v>
      </c>
      <c r="AM23" s="85">
        <f t="shared" si="12"/>
        <v>2.3148148148169475E-5</v>
      </c>
      <c r="AN23" s="89"/>
      <c r="AO23" s="90">
        <f t="shared" si="13"/>
        <v>2</v>
      </c>
      <c r="AP23" s="186">
        <f t="shared" si="100"/>
        <v>-2</v>
      </c>
      <c r="AQ23" s="88">
        <f t="shared" si="14"/>
        <v>2</v>
      </c>
      <c r="AR23" s="199">
        <f t="shared" si="15"/>
        <v>5</v>
      </c>
      <c r="AS23" s="82">
        <v>0.4835416666666667</v>
      </c>
      <c r="AT23" s="83"/>
      <c r="AU23" s="88">
        <f t="shared" si="16"/>
        <v>0</v>
      </c>
      <c r="AV23" s="82">
        <v>0.48432870370370368</v>
      </c>
      <c r="AW23" s="85">
        <f t="shared" si="17"/>
        <v>7.8703703703697503E-4</v>
      </c>
      <c r="AX23" s="85">
        <f t="shared" si="18"/>
        <v>2.31481481480861E-5</v>
      </c>
      <c r="AY23" s="89"/>
      <c r="AZ23" s="90">
        <f t="shared" si="19"/>
        <v>2</v>
      </c>
      <c r="BA23" s="186">
        <f t="shared" si="101"/>
        <v>2</v>
      </c>
      <c r="BB23" s="88">
        <f t="shared" si="20"/>
        <v>2</v>
      </c>
      <c r="BC23" s="199">
        <f t="shared" si="21"/>
        <v>27</v>
      </c>
      <c r="BD23" s="82">
        <v>0.48555555555555557</v>
      </c>
      <c r="BE23" s="85">
        <f t="shared" si="22"/>
        <v>1.2268518518518956E-3</v>
      </c>
      <c r="BF23" s="85">
        <f t="shared" si="23"/>
        <v>8.1018518518474877E-5</v>
      </c>
      <c r="BG23" s="89"/>
      <c r="BH23" s="90">
        <f t="shared" si="24"/>
        <v>7</v>
      </c>
      <c r="BI23" s="186">
        <f t="shared" si="102"/>
        <v>-7</v>
      </c>
      <c r="BJ23" s="88">
        <f t="shared" si="25"/>
        <v>7</v>
      </c>
      <c r="BK23" s="199">
        <f t="shared" si="26"/>
        <v>31</v>
      </c>
      <c r="BL23" s="91">
        <v>0.50972222222222219</v>
      </c>
      <c r="BM23" s="83"/>
      <c r="BN23" s="88">
        <f t="shared" si="27"/>
        <v>0</v>
      </c>
      <c r="BO23" s="82">
        <v>0.51424768518518515</v>
      </c>
      <c r="BP23" s="85">
        <f t="shared" si="28"/>
        <v>4.5254629629629672E-3</v>
      </c>
      <c r="BQ23" s="85">
        <f t="shared" si="29"/>
        <v>4.6296296296300353E-5</v>
      </c>
      <c r="BR23" s="89"/>
      <c r="BS23" s="90">
        <f t="shared" si="30"/>
        <v>4</v>
      </c>
      <c r="BT23" s="186">
        <f t="shared" si="103"/>
        <v>4</v>
      </c>
      <c r="BU23" s="88">
        <f t="shared" si="31"/>
        <v>4</v>
      </c>
      <c r="BV23" s="199">
        <f t="shared" si="32"/>
        <v>18</v>
      </c>
      <c r="BW23" s="82">
        <v>0.5166087962962963</v>
      </c>
      <c r="BX23" s="85">
        <f t="shared" si="33"/>
        <v>2.3611111111111471E-3</v>
      </c>
      <c r="BY23" s="85">
        <f t="shared" si="34"/>
        <v>2.6620370370373982E-4</v>
      </c>
      <c r="BZ23" s="89"/>
      <c r="CA23" s="90">
        <f t="shared" si="35"/>
        <v>23</v>
      </c>
      <c r="CB23" s="186">
        <f t="shared" si="104"/>
        <v>23</v>
      </c>
      <c r="CC23" s="88">
        <v>0</v>
      </c>
      <c r="CD23" s="199">
        <f t="shared" si="105"/>
        <v>47</v>
      </c>
      <c r="CE23" s="72">
        <v>0.53541666666666665</v>
      </c>
      <c r="CF23" s="86"/>
      <c r="CG23" s="86">
        <f t="shared" si="36"/>
        <v>0</v>
      </c>
      <c r="CH23" s="92">
        <f t="shared" si="37"/>
        <v>0</v>
      </c>
      <c r="CI23" s="243">
        <f t="shared" si="38"/>
        <v>1</v>
      </c>
      <c r="CJ23" s="82">
        <v>0.54305555555555551</v>
      </c>
      <c r="CK23" s="83"/>
      <c r="CL23" s="88">
        <f t="shared" si="39"/>
        <v>0</v>
      </c>
      <c r="CM23" s="82">
        <v>0.54554398148148142</v>
      </c>
      <c r="CN23" s="85">
        <f t="shared" si="40"/>
        <v>2.4884259259259078E-3</v>
      </c>
      <c r="CO23" s="85">
        <f t="shared" si="41"/>
        <v>5.7870370370388235E-5</v>
      </c>
      <c r="CP23" s="89"/>
      <c r="CQ23" s="90">
        <f t="shared" si="42"/>
        <v>5</v>
      </c>
      <c r="CR23" s="186">
        <f t="shared" si="43"/>
        <v>-5</v>
      </c>
      <c r="CS23" s="88">
        <f t="shared" si="44"/>
        <v>5</v>
      </c>
      <c r="CT23" s="199">
        <f t="shared" si="45"/>
        <v>36</v>
      </c>
      <c r="CU23" s="72">
        <v>0.60486111111111118</v>
      </c>
      <c r="CV23" s="86"/>
      <c r="CW23" s="86">
        <f t="shared" si="46"/>
        <v>0</v>
      </c>
      <c r="CX23" s="92">
        <f t="shared" si="47"/>
        <v>0</v>
      </c>
      <c r="CY23" s="243">
        <f t="shared" si="48"/>
        <v>1</v>
      </c>
      <c r="CZ23" s="82">
        <v>0.61458333333333337</v>
      </c>
      <c r="DA23" s="83"/>
      <c r="DB23" s="88">
        <f t="shared" si="49"/>
        <v>0</v>
      </c>
      <c r="DC23" s="82">
        <v>0.61679398148148146</v>
      </c>
      <c r="DD23" s="85">
        <f t="shared" si="50"/>
        <v>2.2106481481480866E-3</v>
      </c>
      <c r="DE23" s="85">
        <f t="shared" si="51"/>
        <v>1.1574074074012421E-5</v>
      </c>
      <c r="DF23" s="89"/>
      <c r="DG23" s="90">
        <f t="shared" si="52"/>
        <v>1</v>
      </c>
      <c r="DH23" s="186">
        <f t="shared" si="106"/>
        <v>1</v>
      </c>
      <c r="DI23" s="88">
        <f t="shared" si="53"/>
        <v>1</v>
      </c>
      <c r="DJ23" s="199">
        <f t="shared" si="54"/>
        <v>10</v>
      </c>
      <c r="DK23" s="72" t="s">
        <v>254</v>
      </c>
      <c r="DL23" s="86"/>
      <c r="DM23" s="86" t="e">
        <f>IF(DK23=0,0,IF(DK23="нет",600,IF(DK23="сход",0,IF(DK23&lt;#REF!+DN$2,MINUTE(ABS(DK23-(#REF!+DN$2)))*60,IF(DK23&gt;#REF!+DN$2,MINUTE(ABS(DK23-(#REF!+DN$2)))*60,0)))))</f>
        <v>#REF!</v>
      </c>
      <c r="DN23" s="93">
        <f t="shared" si="55"/>
        <v>0</v>
      </c>
      <c r="DO23" s="72" t="s">
        <v>254</v>
      </c>
      <c r="DP23" s="86"/>
      <c r="DQ23" s="86" t="e">
        <f>IF(DO23=0,0,IF(DO23="нет",600,IF(DO23="сход",0,IF(DO23&lt;#REF!+DR$2,MINUTE(ABS(DO23-(#REF!+DR$2)))*60,IF(DO23&gt;#REF!+DR$2,MINUTE(ABS(DO23-(#REF!+DR$2)))*60,0)))))</f>
        <v>#REF!</v>
      </c>
      <c r="DR23" s="94">
        <f t="shared" si="56"/>
        <v>0</v>
      </c>
      <c r="DS23" s="82">
        <v>0.64374999999999993</v>
      </c>
      <c r="DT23" s="83"/>
      <c r="DU23" s="63">
        <f t="shared" si="57"/>
        <v>0</v>
      </c>
      <c r="DV23" s="82">
        <v>0.64437500000000003</v>
      </c>
      <c r="DW23" s="85">
        <f t="shared" si="58"/>
        <v>6.250000000000977E-4</v>
      </c>
      <c r="DX23" s="85">
        <f t="shared" si="59"/>
        <v>6.9444444444542145E-5</v>
      </c>
      <c r="DY23" s="89"/>
      <c r="DZ23" s="90">
        <f t="shared" si="60"/>
        <v>6</v>
      </c>
      <c r="EA23" s="186">
        <f t="shared" si="107"/>
        <v>6</v>
      </c>
      <c r="EB23" s="63">
        <f t="shared" si="61"/>
        <v>6</v>
      </c>
      <c r="EC23" s="199">
        <f t="shared" si="62"/>
        <v>18</v>
      </c>
      <c r="ED23" s="82">
        <v>0.64858796296296295</v>
      </c>
      <c r="EE23" s="85">
        <f t="shared" si="63"/>
        <v>4.2129629629629184E-3</v>
      </c>
      <c r="EF23" s="85">
        <f t="shared" si="64"/>
        <v>1.7708333333333777E-3</v>
      </c>
      <c r="EG23" s="89"/>
      <c r="EH23" s="65">
        <f t="shared" si="65"/>
        <v>153</v>
      </c>
      <c r="EI23" s="186">
        <f t="shared" si="108"/>
        <v>-153</v>
      </c>
      <c r="EJ23" s="88">
        <f t="shared" si="66"/>
        <v>153</v>
      </c>
      <c r="EK23" s="199">
        <f t="shared" si="67"/>
        <v>60</v>
      </c>
      <c r="EL23" s="82">
        <v>0.67499999999999993</v>
      </c>
      <c r="EM23" s="83"/>
      <c r="EN23" s="88">
        <f t="shared" si="68"/>
        <v>0</v>
      </c>
      <c r="EO23" s="82">
        <v>0.67745370370370372</v>
      </c>
      <c r="EP23" s="85">
        <f t="shared" si="69"/>
        <v>2.4537037037037912E-3</v>
      </c>
      <c r="EQ23" s="85">
        <f t="shared" si="70"/>
        <v>2.6620370370361622E-4</v>
      </c>
      <c r="ER23" s="89"/>
      <c r="ES23" s="90">
        <f t="shared" si="71"/>
        <v>23</v>
      </c>
      <c r="ET23" s="186">
        <f t="shared" si="109"/>
        <v>-23</v>
      </c>
      <c r="EU23" s="88">
        <f t="shared" si="72"/>
        <v>23</v>
      </c>
      <c r="EV23" s="199">
        <f t="shared" si="73"/>
        <v>54</v>
      </c>
      <c r="EW23" s="82">
        <v>0.68173611111111121</v>
      </c>
      <c r="EX23" s="85">
        <f t="shared" si="74"/>
        <v>4.2824074074074847E-3</v>
      </c>
      <c r="EY23" s="85">
        <f t="shared" si="75"/>
        <v>4.1319444444445214E-3</v>
      </c>
      <c r="EZ23" s="89">
        <v>1800</v>
      </c>
      <c r="FA23" s="90">
        <f t="shared" si="76"/>
        <v>2157</v>
      </c>
      <c r="FB23" s="186">
        <f t="shared" si="150"/>
        <v>2157</v>
      </c>
      <c r="FC23" s="88">
        <f t="shared" si="77"/>
        <v>2400</v>
      </c>
      <c r="FD23" s="199">
        <f t="shared" si="78"/>
        <v>66</v>
      </c>
      <c r="FE23" s="82">
        <v>0.68469907407407404</v>
      </c>
      <c r="FF23" s="85">
        <f t="shared" si="79"/>
        <v>2.962962962962834E-3</v>
      </c>
      <c r="FG23" s="85">
        <f t="shared" si="80"/>
        <v>7.638888888887598E-4</v>
      </c>
      <c r="FH23" s="89"/>
      <c r="FI23" s="90">
        <f t="shared" si="148"/>
        <v>66</v>
      </c>
      <c r="FJ23" s="186">
        <f t="shared" si="111"/>
        <v>66</v>
      </c>
      <c r="FK23" s="88">
        <f t="shared" si="82"/>
        <v>66</v>
      </c>
      <c r="FL23" s="199">
        <f t="shared" si="83"/>
        <v>40</v>
      </c>
      <c r="FM23" s="82">
        <v>0.70972222222222225</v>
      </c>
      <c r="FN23" s="83"/>
      <c r="FO23" s="84">
        <f t="shared" si="84"/>
        <v>0</v>
      </c>
      <c r="FP23" s="82">
        <v>0.71216435185185178</v>
      </c>
      <c r="FQ23" s="85">
        <f t="shared" si="85"/>
        <v>2.4421296296295303E-3</v>
      </c>
      <c r="FR23" s="85">
        <f t="shared" si="86"/>
        <v>1.1574074073974691E-5</v>
      </c>
      <c r="FS23" s="89"/>
      <c r="FT23" s="90">
        <f t="shared" si="87"/>
        <v>1</v>
      </c>
      <c r="FU23" s="186">
        <f t="shared" si="88"/>
        <v>1</v>
      </c>
      <c r="FV23" s="88">
        <f t="shared" si="89"/>
        <v>1</v>
      </c>
      <c r="FW23" s="199">
        <f t="shared" si="90"/>
        <v>11</v>
      </c>
      <c r="FX23" s="72">
        <v>0.71319444444444446</v>
      </c>
      <c r="FY23" s="86">
        <v>-360</v>
      </c>
      <c r="FZ23" s="86">
        <f t="shared" si="91"/>
        <v>360</v>
      </c>
      <c r="GA23" s="95">
        <f t="shared" si="92"/>
        <v>0</v>
      </c>
      <c r="GB23" s="333">
        <f t="shared" si="93"/>
        <v>1</v>
      </c>
      <c r="GC23" s="96">
        <f t="shared" si="94"/>
        <v>21</v>
      </c>
      <c r="GE23" s="116">
        <f t="shared" si="112"/>
        <v>231.89999999999998</v>
      </c>
      <c r="GF23" s="343">
        <f t="shared" si="113"/>
        <v>246</v>
      </c>
      <c r="GG23" s="116">
        <f t="shared" si="114"/>
        <v>34</v>
      </c>
      <c r="GH23" s="116">
        <f t="shared" si="115"/>
        <v>2</v>
      </c>
      <c r="GI23" s="337">
        <f t="shared" si="116"/>
        <v>36</v>
      </c>
      <c r="GJ23" s="337">
        <f t="shared" si="117"/>
        <v>2</v>
      </c>
      <c r="GK23" s="337">
        <f t="shared" si="118"/>
        <v>7</v>
      </c>
      <c r="GL23" s="337">
        <f t="shared" si="119"/>
        <v>9</v>
      </c>
      <c r="GM23" s="337">
        <f t="shared" si="120"/>
        <v>4</v>
      </c>
      <c r="GN23" s="337">
        <f t="shared" si="121"/>
        <v>0</v>
      </c>
      <c r="GO23" s="337">
        <f t="shared" si="122"/>
        <v>4</v>
      </c>
      <c r="GP23" s="336">
        <f t="shared" si="123"/>
        <v>5</v>
      </c>
      <c r="GQ23" s="343">
        <f t="shared" si="124"/>
        <v>1</v>
      </c>
      <c r="GR23" s="337">
        <f t="shared" si="125"/>
        <v>6</v>
      </c>
      <c r="GS23" s="337">
        <f t="shared" si="126"/>
        <v>153</v>
      </c>
      <c r="GT23" s="337">
        <f t="shared" si="127"/>
        <v>159</v>
      </c>
      <c r="GU23" s="337">
        <f t="shared" si="128"/>
        <v>23</v>
      </c>
      <c r="GV23" s="337">
        <f t="shared" si="129"/>
        <v>2400</v>
      </c>
      <c r="GW23" s="337">
        <f t="shared" si="130"/>
        <v>66</v>
      </c>
      <c r="GX23" s="337">
        <f t="shared" si="131"/>
        <v>2489</v>
      </c>
      <c r="GY23" s="346">
        <f t="shared" si="132"/>
        <v>1</v>
      </c>
      <c r="GZ23" s="116">
        <f t="shared" si="133"/>
        <v>62.399999999999977</v>
      </c>
      <c r="HA23" s="346">
        <f t="shared" si="95"/>
        <v>13</v>
      </c>
      <c r="HB23" s="116">
        <f t="shared" si="134"/>
        <v>2697</v>
      </c>
      <c r="HC23" s="116">
        <f t="shared" si="135"/>
        <v>7</v>
      </c>
      <c r="HD23" s="346">
        <f t="shared" si="145"/>
        <v>2704</v>
      </c>
      <c r="HE23" s="346">
        <f t="shared" si="96"/>
        <v>64</v>
      </c>
      <c r="HF23" s="13">
        <f t="shared" si="136"/>
        <v>0</v>
      </c>
      <c r="HG23" s="13">
        <f t="shared" si="137"/>
        <v>0</v>
      </c>
      <c r="HH23" s="346">
        <f t="shared" si="138"/>
        <v>0</v>
      </c>
      <c r="HI23" s="325">
        <f t="shared" si="139"/>
        <v>3181.9</v>
      </c>
      <c r="HJ23" s="336">
        <f t="shared" si="140"/>
        <v>41.399999999999977</v>
      </c>
      <c r="HK23" s="343">
        <f t="shared" si="141"/>
        <v>21</v>
      </c>
      <c r="HL23" s="13">
        <f t="shared" si="142"/>
        <v>2766.4</v>
      </c>
      <c r="HM23" s="87">
        <f>_xlfn.RANK.EQ(HL23,HL$4:HL$71,1)-1</f>
        <v>58</v>
      </c>
      <c r="HN23" s="330"/>
      <c r="HO23" s="330"/>
      <c r="HP23" s="116">
        <f>VLOOKUP(HR23,$B$4:$C$70,2,0)</f>
        <v>21</v>
      </c>
      <c r="HQ23" s="281">
        <v>58</v>
      </c>
      <c r="HR23" s="282">
        <v>21</v>
      </c>
      <c r="HS23" s="311" t="s">
        <v>108</v>
      </c>
      <c r="HT23" s="312" t="s">
        <v>109</v>
      </c>
      <c r="HU23" s="311" t="s">
        <v>110</v>
      </c>
      <c r="HV23" s="283">
        <v>0</v>
      </c>
      <c r="HW23" s="314">
        <v>231.9</v>
      </c>
      <c r="HX23" s="285">
        <v>246</v>
      </c>
      <c r="HY23" s="286">
        <v>0</v>
      </c>
      <c r="HZ23" s="286">
        <v>34</v>
      </c>
      <c r="IA23" s="286">
        <v>2</v>
      </c>
      <c r="IB23" s="286">
        <v>0</v>
      </c>
      <c r="IC23" s="286">
        <v>2</v>
      </c>
      <c r="ID23" s="286">
        <v>7</v>
      </c>
      <c r="IE23" s="286">
        <v>0</v>
      </c>
      <c r="IF23" s="286">
        <v>4</v>
      </c>
      <c r="IG23" s="286">
        <v>0</v>
      </c>
      <c r="IH23" s="283">
        <v>0</v>
      </c>
      <c r="II23" s="286">
        <v>0</v>
      </c>
      <c r="IJ23" s="286">
        <v>5</v>
      </c>
      <c r="IK23" s="283">
        <v>0</v>
      </c>
      <c r="IL23" s="286">
        <v>0</v>
      </c>
      <c r="IM23" s="286">
        <v>1</v>
      </c>
      <c r="IN23" s="287">
        <v>0</v>
      </c>
      <c r="IO23" s="287">
        <v>0</v>
      </c>
      <c r="IP23" s="286">
        <v>0</v>
      </c>
      <c r="IQ23" s="286">
        <v>6</v>
      </c>
      <c r="IR23" s="286">
        <v>153</v>
      </c>
      <c r="IS23" s="286">
        <v>0</v>
      </c>
      <c r="IT23" s="286">
        <v>23</v>
      </c>
      <c r="IU23" s="286">
        <v>2400</v>
      </c>
      <c r="IV23" s="286">
        <v>66</v>
      </c>
      <c r="IW23" s="286">
        <v>0</v>
      </c>
      <c r="IX23" s="286">
        <v>1</v>
      </c>
      <c r="IY23" s="283">
        <v>0</v>
      </c>
      <c r="IZ23" s="322">
        <f t="shared" si="144"/>
        <v>3181.9</v>
      </c>
      <c r="JA23" s="288">
        <v>21</v>
      </c>
    </row>
    <row r="24" spans="1:261" x14ac:dyDescent="0.25">
      <c r="A24" s="47">
        <v>22</v>
      </c>
      <c r="B24" s="48">
        <v>23</v>
      </c>
      <c r="C24" s="274">
        <f t="shared" si="97"/>
        <v>22</v>
      </c>
      <c r="D24" s="173" t="s">
        <v>111</v>
      </c>
      <c r="E24" s="174" t="s">
        <v>112</v>
      </c>
      <c r="F24" s="170" t="s">
        <v>260</v>
      </c>
      <c r="G24" s="170" t="s">
        <v>300</v>
      </c>
      <c r="H24" s="324" t="s">
        <v>378</v>
      </c>
      <c r="I24" s="324"/>
      <c r="J24" s="175" t="s">
        <v>113</v>
      </c>
      <c r="K24" s="49">
        <v>0.36944444444444402</v>
      </c>
      <c r="L24" s="50">
        <v>0.36944444444444446</v>
      </c>
      <c r="M24" s="61"/>
      <c r="N24" s="51">
        <f t="shared" si="0"/>
        <v>0</v>
      </c>
      <c r="O24" s="52">
        <f t="shared" si="1"/>
        <v>0</v>
      </c>
      <c r="P24" s="53">
        <v>74.2</v>
      </c>
      <c r="Q24" s="54"/>
      <c r="R24" s="55">
        <f t="shared" si="2"/>
        <v>222.60000000000002</v>
      </c>
      <c r="S24" s="194">
        <f t="shared" si="98"/>
        <v>11</v>
      </c>
      <c r="T24" s="56">
        <v>0.40177083333333335</v>
      </c>
      <c r="U24" s="57">
        <v>0.40270833333333328</v>
      </c>
      <c r="V24" s="58">
        <f t="shared" si="3"/>
        <v>9.374999999999245E-4</v>
      </c>
      <c r="W24" s="54"/>
      <c r="X24" s="55">
        <f t="shared" si="4"/>
        <v>243</v>
      </c>
      <c r="Y24" s="194">
        <f t="shared" si="99"/>
        <v>6</v>
      </c>
      <c r="Z24" s="42">
        <v>0.47174768518518517</v>
      </c>
      <c r="AA24" s="36"/>
      <c r="AB24" s="59">
        <f t="shared" si="5"/>
        <v>0</v>
      </c>
      <c r="AC24" s="42">
        <v>0.47267361111111111</v>
      </c>
      <c r="AD24" s="60">
        <f t="shared" si="6"/>
        <v>9.2592592592594114E-4</v>
      </c>
      <c r="AE24" s="60">
        <f t="shared" si="7"/>
        <v>1.6203703703705221E-4</v>
      </c>
      <c r="AF24" s="61"/>
      <c r="AG24" s="62">
        <f t="shared" si="8"/>
        <v>14</v>
      </c>
      <c r="AH24" s="187">
        <f t="shared" si="146"/>
        <v>14</v>
      </c>
      <c r="AI24" s="63">
        <f t="shared" si="9"/>
        <v>14</v>
      </c>
      <c r="AJ24" s="200">
        <f t="shared" si="10"/>
        <v>48</v>
      </c>
      <c r="AK24" s="42">
        <v>0.47391203703703705</v>
      </c>
      <c r="AL24" s="60">
        <f t="shared" si="11"/>
        <v>1.2384259259259345E-3</v>
      </c>
      <c r="AM24" s="60">
        <f t="shared" si="12"/>
        <v>6.9444444444436001E-5</v>
      </c>
      <c r="AN24" s="64"/>
      <c r="AO24" s="65">
        <f t="shared" si="13"/>
        <v>6</v>
      </c>
      <c r="AP24" s="186">
        <f t="shared" si="100"/>
        <v>-6</v>
      </c>
      <c r="AQ24" s="63">
        <f t="shared" si="14"/>
        <v>6</v>
      </c>
      <c r="AR24" s="200">
        <f t="shared" si="15"/>
        <v>20</v>
      </c>
      <c r="AS24" s="42">
        <v>0.4806597222222222</v>
      </c>
      <c r="AT24" s="36"/>
      <c r="AU24" s="63">
        <f t="shared" si="16"/>
        <v>0</v>
      </c>
      <c r="AV24" s="42">
        <v>0.48156249999999995</v>
      </c>
      <c r="AW24" s="60">
        <f t="shared" si="17"/>
        <v>9.0277777777775237E-4</v>
      </c>
      <c r="AX24" s="60">
        <f t="shared" si="18"/>
        <v>1.3888888888886344E-4</v>
      </c>
      <c r="AY24" s="64"/>
      <c r="AZ24" s="65">
        <f t="shared" si="19"/>
        <v>12</v>
      </c>
      <c r="BA24" s="186">
        <f t="shared" si="101"/>
        <v>12</v>
      </c>
      <c r="BB24" s="63">
        <f t="shared" si="20"/>
        <v>12</v>
      </c>
      <c r="BC24" s="200">
        <f t="shared" si="21"/>
        <v>55</v>
      </c>
      <c r="BD24" s="42">
        <v>0.4828587962962963</v>
      </c>
      <c r="BE24" s="60">
        <f t="shared" si="22"/>
        <v>1.2962962962963509E-3</v>
      </c>
      <c r="BF24" s="60">
        <f t="shared" si="23"/>
        <v>1.1574074074019577E-5</v>
      </c>
      <c r="BG24" s="64"/>
      <c r="BH24" s="65">
        <f t="shared" si="24"/>
        <v>1</v>
      </c>
      <c r="BI24" s="186">
        <f t="shared" si="102"/>
        <v>-1</v>
      </c>
      <c r="BJ24" s="63">
        <f t="shared" si="25"/>
        <v>1</v>
      </c>
      <c r="BK24" s="200">
        <f t="shared" si="26"/>
        <v>5</v>
      </c>
      <c r="BL24" s="35">
        <v>0.50624999999999998</v>
      </c>
      <c r="BM24" s="36"/>
      <c r="BN24" s="63">
        <f t="shared" si="27"/>
        <v>0</v>
      </c>
      <c r="BO24" s="42">
        <v>0.51085648148148144</v>
      </c>
      <c r="BP24" s="60">
        <f t="shared" si="28"/>
        <v>4.6064814814814614E-3</v>
      </c>
      <c r="BQ24" s="60">
        <f t="shared" si="29"/>
        <v>1.2731481481479453E-4</v>
      </c>
      <c r="BR24" s="64"/>
      <c r="BS24" s="65">
        <f t="shared" si="30"/>
        <v>11</v>
      </c>
      <c r="BT24" s="186">
        <f t="shared" si="103"/>
        <v>11</v>
      </c>
      <c r="BU24" s="63">
        <f t="shared" si="31"/>
        <v>11</v>
      </c>
      <c r="BV24" s="200">
        <f t="shared" si="32"/>
        <v>38</v>
      </c>
      <c r="BW24" s="42">
        <v>0.5131944444444444</v>
      </c>
      <c r="BX24" s="60">
        <f t="shared" si="33"/>
        <v>2.3379629629629584E-3</v>
      </c>
      <c r="BY24" s="60">
        <f t="shared" si="34"/>
        <v>2.4305555555555105E-4</v>
      </c>
      <c r="BZ24" s="64"/>
      <c r="CA24" s="65">
        <f t="shared" si="35"/>
        <v>21</v>
      </c>
      <c r="CB24" s="186">
        <f t="shared" si="104"/>
        <v>21</v>
      </c>
      <c r="CC24" s="88">
        <v>0</v>
      </c>
      <c r="CD24" s="200">
        <f t="shared" si="105"/>
        <v>44</v>
      </c>
      <c r="CE24" s="49">
        <v>0.53611111111111109</v>
      </c>
      <c r="CF24" s="61"/>
      <c r="CG24" s="61">
        <f t="shared" si="36"/>
        <v>0</v>
      </c>
      <c r="CH24" s="66">
        <f t="shared" si="37"/>
        <v>0</v>
      </c>
      <c r="CI24" s="244">
        <f t="shared" si="38"/>
        <v>1</v>
      </c>
      <c r="CJ24" s="42">
        <v>0.54375000000000007</v>
      </c>
      <c r="CK24" s="36"/>
      <c r="CL24" s="63">
        <f t="shared" si="39"/>
        <v>0</v>
      </c>
      <c r="CM24" s="42">
        <v>0.5467129629629629</v>
      </c>
      <c r="CN24" s="60">
        <f t="shared" si="40"/>
        <v>2.962962962962834E-3</v>
      </c>
      <c r="CO24" s="60">
        <f t="shared" si="41"/>
        <v>4.1666666666653794E-4</v>
      </c>
      <c r="CP24" s="64"/>
      <c r="CQ24" s="65">
        <f t="shared" si="42"/>
        <v>36</v>
      </c>
      <c r="CR24" s="186">
        <f t="shared" si="43"/>
        <v>36</v>
      </c>
      <c r="CS24" s="63">
        <f t="shared" si="44"/>
        <v>36</v>
      </c>
      <c r="CT24" s="200">
        <f t="shared" si="45"/>
        <v>62</v>
      </c>
      <c r="CU24" s="49">
        <v>0.60555555555555551</v>
      </c>
      <c r="CV24" s="61"/>
      <c r="CW24" s="61">
        <f t="shared" si="46"/>
        <v>0</v>
      </c>
      <c r="CX24" s="66">
        <f t="shared" si="47"/>
        <v>0</v>
      </c>
      <c r="CY24" s="244">
        <f t="shared" si="48"/>
        <v>1</v>
      </c>
      <c r="CZ24" s="42">
        <v>0.61527777777777781</v>
      </c>
      <c r="DA24" s="36"/>
      <c r="DB24" s="63">
        <f t="shared" si="49"/>
        <v>0</v>
      </c>
      <c r="DC24" s="42">
        <v>0.61792824074074071</v>
      </c>
      <c r="DD24" s="60">
        <f t="shared" si="50"/>
        <v>2.6504629629628962E-3</v>
      </c>
      <c r="DE24" s="60">
        <f t="shared" si="51"/>
        <v>4.5138888888882197E-4</v>
      </c>
      <c r="DF24" s="64"/>
      <c r="DG24" s="65">
        <f t="shared" si="52"/>
        <v>39</v>
      </c>
      <c r="DH24" s="186">
        <f t="shared" si="106"/>
        <v>39</v>
      </c>
      <c r="DI24" s="63">
        <f t="shared" si="53"/>
        <v>39</v>
      </c>
      <c r="DJ24" s="200">
        <f t="shared" si="54"/>
        <v>63</v>
      </c>
      <c r="DK24" s="49" t="s">
        <v>254</v>
      </c>
      <c r="DL24" s="61"/>
      <c r="DM24" s="61" t="e">
        <f>IF(DK24=0,0,IF(DK24="нет",600,IF(DK24="сход",0,IF(DK24&lt;#REF!+DN$2,MINUTE(ABS(DK24-(#REF!+DN$2)))*60,IF(DK24&gt;#REF!+DN$2,MINUTE(ABS(DK24-(#REF!+DN$2)))*60,0)))))</f>
        <v>#REF!</v>
      </c>
      <c r="DN24" s="93">
        <f t="shared" si="55"/>
        <v>0</v>
      </c>
      <c r="DO24" s="49" t="s">
        <v>254</v>
      </c>
      <c r="DP24" s="61"/>
      <c r="DQ24" s="61" t="e">
        <f>IF(DO24=0,0,IF(DO24="нет",600,IF(DO24="сход",0,IF(DO24&lt;#REF!+DR$2,MINUTE(ABS(DO24-(#REF!+DR$2)))*60,IF(DO24&gt;#REF!+DR$2,MINUTE(ABS(DO24-(#REF!+DR$2)))*60,0)))))</f>
        <v>#REF!</v>
      </c>
      <c r="DR24" s="94">
        <f t="shared" si="56"/>
        <v>0</v>
      </c>
      <c r="DS24" s="42">
        <v>0.64722222222222225</v>
      </c>
      <c r="DT24" s="36"/>
      <c r="DU24" s="63">
        <f t="shared" si="57"/>
        <v>0</v>
      </c>
      <c r="DV24" s="42">
        <v>0.64788194444444447</v>
      </c>
      <c r="DW24" s="60">
        <f t="shared" si="58"/>
        <v>6.5972222222221433E-4</v>
      </c>
      <c r="DX24" s="60">
        <f t="shared" si="59"/>
        <v>1.0416666666665877E-4</v>
      </c>
      <c r="DY24" s="64"/>
      <c r="DZ24" s="65">
        <f t="shared" si="60"/>
        <v>9</v>
      </c>
      <c r="EA24" s="186">
        <f t="shared" si="107"/>
        <v>9</v>
      </c>
      <c r="EB24" s="63">
        <f t="shared" si="61"/>
        <v>9</v>
      </c>
      <c r="EC24" s="200">
        <f t="shared" si="62"/>
        <v>31</v>
      </c>
      <c r="ED24" s="42">
        <v>0.65267361111111111</v>
      </c>
      <c r="EE24" s="60">
        <f t="shared" si="63"/>
        <v>4.7916666666666385E-3</v>
      </c>
      <c r="EF24" s="60">
        <f t="shared" si="64"/>
        <v>1.1921296296296575E-3</v>
      </c>
      <c r="EG24" s="64"/>
      <c r="EH24" s="65">
        <f t="shared" si="65"/>
        <v>103</v>
      </c>
      <c r="EI24" s="186">
        <f t="shared" si="108"/>
        <v>-103</v>
      </c>
      <c r="EJ24" s="63">
        <f t="shared" si="66"/>
        <v>103</v>
      </c>
      <c r="EK24" s="200">
        <f t="shared" si="67"/>
        <v>49</v>
      </c>
      <c r="EL24" s="42">
        <v>0.67638888888888893</v>
      </c>
      <c r="EM24" s="36"/>
      <c r="EN24" s="63">
        <f t="shared" si="68"/>
        <v>0</v>
      </c>
      <c r="EO24" s="42">
        <v>0.67915509259259255</v>
      </c>
      <c r="EP24" s="60">
        <f t="shared" si="69"/>
        <v>2.766203703703618E-3</v>
      </c>
      <c r="EQ24" s="60">
        <f t="shared" si="70"/>
        <v>4.6296296296210581E-5</v>
      </c>
      <c r="ER24" s="64"/>
      <c r="ES24" s="65">
        <f t="shared" si="71"/>
        <v>4</v>
      </c>
      <c r="ET24" s="186">
        <f t="shared" si="109"/>
        <v>-4</v>
      </c>
      <c r="EU24" s="63">
        <f t="shared" si="72"/>
        <v>4</v>
      </c>
      <c r="EV24" s="200">
        <f t="shared" si="73"/>
        <v>23</v>
      </c>
      <c r="EW24" s="42">
        <v>0.68111111111111111</v>
      </c>
      <c r="EX24" s="85">
        <f t="shared" si="74"/>
        <v>1.9560185185185652E-3</v>
      </c>
      <c r="EY24" s="85">
        <f t="shared" si="75"/>
        <v>1.8055555555556023E-3</v>
      </c>
      <c r="EZ24" s="64"/>
      <c r="FA24" s="90">
        <f t="shared" si="76"/>
        <v>156</v>
      </c>
      <c r="FB24" s="186">
        <f t="shared" si="150"/>
        <v>156</v>
      </c>
      <c r="FC24" s="88">
        <f t="shared" si="77"/>
        <v>156</v>
      </c>
      <c r="FD24" s="200">
        <f t="shared" si="78"/>
        <v>38</v>
      </c>
      <c r="FE24" s="42">
        <v>0.68337962962962961</v>
      </c>
      <c r="FF24" s="60">
        <f t="shared" si="79"/>
        <v>2.2685185185185031E-3</v>
      </c>
      <c r="FG24" s="60">
        <f t="shared" si="80"/>
        <v>6.9444444444428845E-5</v>
      </c>
      <c r="FH24" s="64"/>
      <c r="FI24" s="90">
        <f t="shared" si="148"/>
        <v>6</v>
      </c>
      <c r="FJ24" s="186">
        <f t="shared" si="111"/>
        <v>6</v>
      </c>
      <c r="FK24" s="88">
        <f t="shared" si="82"/>
        <v>6</v>
      </c>
      <c r="FL24" s="200">
        <f t="shared" si="83"/>
        <v>13</v>
      </c>
      <c r="FM24" s="42">
        <v>0.70763888888888893</v>
      </c>
      <c r="FN24" s="36"/>
      <c r="FO24" s="84">
        <f t="shared" si="84"/>
        <v>0</v>
      </c>
      <c r="FP24" s="42">
        <v>0.71400462962962974</v>
      </c>
      <c r="FQ24" s="60">
        <f t="shared" si="85"/>
        <v>6.3657407407408106E-3</v>
      </c>
      <c r="FR24" s="60">
        <f t="shared" si="86"/>
        <v>3.935185185185255E-3</v>
      </c>
      <c r="FS24" s="64"/>
      <c r="FT24" s="65">
        <f t="shared" si="87"/>
        <v>340</v>
      </c>
      <c r="FU24" s="186">
        <f t="shared" si="88"/>
        <v>340</v>
      </c>
      <c r="FV24" s="88">
        <f t="shared" si="89"/>
        <v>340</v>
      </c>
      <c r="FW24" s="200">
        <f t="shared" si="90"/>
        <v>65</v>
      </c>
      <c r="FX24" s="49">
        <v>0.71250000000000002</v>
      </c>
      <c r="FY24" s="61">
        <v>-240</v>
      </c>
      <c r="FZ24" s="61">
        <f t="shared" si="91"/>
        <v>240</v>
      </c>
      <c r="GA24" s="67">
        <f t="shared" si="92"/>
        <v>0</v>
      </c>
      <c r="GB24" s="334">
        <f t="shared" si="93"/>
        <v>1</v>
      </c>
      <c r="GC24" s="68">
        <f t="shared" si="94"/>
        <v>23</v>
      </c>
      <c r="GE24" s="116">
        <f t="shared" si="112"/>
        <v>222.60000000000002</v>
      </c>
      <c r="GF24" s="343">
        <f t="shared" si="113"/>
        <v>243</v>
      </c>
      <c r="GG24" s="116">
        <f t="shared" si="114"/>
        <v>14</v>
      </c>
      <c r="GH24" s="116">
        <f t="shared" si="115"/>
        <v>6</v>
      </c>
      <c r="GI24" s="337">
        <f t="shared" si="116"/>
        <v>20</v>
      </c>
      <c r="GJ24" s="337">
        <f t="shared" si="117"/>
        <v>12</v>
      </c>
      <c r="GK24" s="337">
        <f t="shared" si="118"/>
        <v>1</v>
      </c>
      <c r="GL24" s="337">
        <f t="shared" si="119"/>
        <v>13</v>
      </c>
      <c r="GM24" s="337">
        <f t="shared" si="120"/>
        <v>11</v>
      </c>
      <c r="GN24" s="337">
        <f t="shared" si="121"/>
        <v>0</v>
      </c>
      <c r="GO24" s="337">
        <f t="shared" si="122"/>
        <v>11</v>
      </c>
      <c r="GP24" s="336">
        <f t="shared" si="123"/>
        <v>36</v>
      </c>
      <c r="GQ24" s="343">
        <f t="shared" si="124"/>
        <v>39</v>
      </c>
      <c r="GR24" s="337">
        <f t="shared" si="125"/>
        <v>9</v>
      </c>
      <c r="GS24" s="337">
        <f t="shared" si="126"/>
        <v>103</v>
      </c>
      <c r="GT24" s="337">
        <f t="shared" si="127"/>
        <v>112</v>
      </c>
      <c r="GU24" s="337">
        <f t="shared" si="128"/>
        <v>4</v>
      </c>
      <c r="GV24" s="337">
        <f t="shared" si="129"/>
        <v>156</v>
      </c>
      <c r="GW24" s="337">
        <f t="shared" si="130"/>
        <v>6</v>
      </c>
      <c r="GX24" s="337">
        <f t="shared" si="131"/>
        <v>166</v>
      </c>
      <c r="GY24" s="346">
        <f t="shared" si="132"/>
        <v>340</v>
      </c>
      <c r="GZ24" s="116">
        <f t="shared" si="133"/>
        <v>50.100000000000023</v>
      </c>
      <c r="HA24" s="346">
        <f t="shared" si="95"/>
        <v>9</v>
      </c>
      <c r="HB24" s="116">
        <f t="shared" si="134"/>
        <v>322</v>
      </c>
      <c r="HC24" s="116">
        <f t="shared" si="135"/>
        <v>415</v>
      </c>
      <c r="HD24" s="346">
        <f t="shared" si="145"/>
        <v>737</v>
      </c>
      <c r="HE24" s="346">
        <f t="shared" si="96"/>
        <v>40</v>
      </c>
      <c r="HF24" s="13">
        <f t="shared" si="136"/>
        <v>0</v>
      </c>
      <c r="HG24" s="13">
        <f t="shared" si="137"/>
        <v>0</v>
      </c>
      <c r="HH24" s="346">
        <f t="shared" si="138"/>
        <v>0</v>
      </c>
      <c r="HI24" s="325">
        <f t="shared" si="139"/>
        <v>1202.5999999999999</v>
      </c>
      <c r="HJ24" s="336">
        <f t="shared" si="140"/>
        <v>32.100000000000023</v>
      </c>
      <c r="HK24" s="343">
        <f t="shared" si="141"/>
        <v>18</v>
      </c>
      <c r="HL24" s="13">
        <f t="shared" si="142"/>
        <v>787.1</v>
      </c>
      <c r="HM24" s="77">
        <f t="shared" si="143"/>
        <v>39</v>
      </c>
      <c r="HN24" s="328"/>
      <c r="HO24" s="330"/>
      <c r="HP24" s="116">
        <f>VLOOKUP(HR24,$B$4:$C$70,2,0)</f>
        <v>22</v>
      </c>
      <c r="HQ24" s="281">
        <v>39</v>
      </c>
      <c r="HR24" s="282">
        <v>23</v>
      </c>
      <c r="HS24" s="311" t="s">
        <v>111</v>
      </c>
      <c r="HT24" s="312" t="s">
        <v>112</v>
      </c>
      <c r="HU24" s="311" t="s">
        <v>113</v>
      </c>
      <c r="HV24" s="283">
        <v>0</v>
      </c>
      <c r="HW24" s="314">
        <v>222.6</v>
      </c>
      <c r="HX24" s="285">
        <v>243</v>
      </c>
      <c r="HY24" s="286">
        <v>0</v>
      </c>
      <c r="HZ24" s="286">
        <v>14</v>
      </c>
      <c r="IA24" s="286">
        <v>6</v>
      </c>
      <c r="IB24" s="286">
        <v>0</v>
      </c>
      <c r="IC24" s="286">
        <v>12</v>
      </c>
      <c r="ID24" s="286">
        <v>1</v>
      </c>
      <c r="IE24" s="286">
        <v>0</v>
      </c>
      <c r="IF24" s="286">
        <v>11</v>
      </c>
      <c r="IG24" s="286">
        <v>0</v>
      </c>
      <c r="IH24" s="283">
        <v>0</v>
      </c>
      <c r="II24" s="286">
        <v>0</v>
      </c>
      <c r="IJ24" s="286">
        <v>36</v>
      </c>
      <c r="IK24" s="283">
        <v>0</v>
      </c>
      <c r="IL24" s="286">
        <v>0</v>
      </c>
      <c r="IM24" s="286">
        <v>39</v>
      </c>
      <c r="IN24" s="287">
        <v>0</v>
      </c>
      <c r="IO24" s="287">
        <v>0</v>
      </c>
      <c r="IP24" s="286">
        <v>0</v>
      </c>
      <c r="IQ24" s="286">
        <v>9</v>
      </c>
      <c r="IR24" s="286">
        <v>103</v>
      </c>
      <c r="IS24" s="286">
        <v>0</v>
      </c>
      <c r="IT24" s="286">
        <v>4</v>
      </c>
      <c r="IU24" s="286">
        <v>156</v>
      </c>
      <c r="IV24" s="286">
        <v>6</v>
      </c>
      <c r="IW24" s="286">
        <v>0</v>
      </c>
      <c r="IX24" s="286">
        <v>340</v>
      </c>
      <c r="IY24" s="283">
        <v>0</v>
      </c>
      <c r="IZ24" s="322">
        <f t="shared" si="144"/>
        <v>1202.5999999999999</v>
      </c>
      <c r="JA24" s="288">
        <v>23</v>
      </c>
    </row>
    <row r="25" spans="1:261" x14ac:dyDescent="0.25">
      <c r="A25" s="70">
        <v>23</v>
      </c>
      <c r="B25" s="71">
        <v>24</v>
      </c>
      <c r="C25" s="274">
        <f t="shared" si="97"/>
        <v>23</v>
      </c>
      <c r="D25" s="173" t="s">
        <v>114</v>
      </c>
      <c r="E25" s="170" t="s">
        <v>115</v>
      </c>
      <c r="F25" s="170" t="s">
        <v>258</v>
      </c>
      <c r="G25" s="170" t="s">
        <v>300</v>
      </c>
      <c r="H25" s="324"/>
      <c r="I25" s="324" t="str">
        <f>VLOOKUP(B25,Лист3!B23:J89,9,0)</f>
        <v>Новогорск-ралли</v>
      </c>
      <c r="J25" s="171" t="s">
        <v>116</v>
      </c>
      <c r="K25" s="72">
        <v>0.37013888888888902</v>
      </c>
      <c r="L25" s="73">
        <v>0.37013888888888885</v>
      </c>
      <c r="M25" s="86"/>
      <c r="N25" s="74">
        <f t="shared" si="0"/>
        <v>0</v>
      </c>
      <c r="O25" s="75">
        <f t="shared" si="1"/>
        <v>0</v>
      </c>
      <c r="P25" s="76">
        <v>73.599999999999994</v>
      </c>
      <c r="Q25" s="77"/>
      <c r="R25" s="78">
        <f t="shared" si="2"/>
        <v>220.79999999999998</v>
      </c>
      <c r="S25" s="193">
        <f t="shared" si="98"/>
        <v>8</v>
      </c>
      <c r="T25" s="79">
        <v>0.40443287037037035</v>
      </c>
      <c r="U25" s="80">
        <v>0.40539351851851851</v>
      </c>
      <c r="V25" s="81">
        <f t="shared" si="3"/>
        <v>9.6064814814816879E-4</v>
      </c>
      <c r="W25" s="77">
        <v>5</v>
      </c>
      <c r="X25" s="78">
        <f t="shared" si="4"/>
        <v>254</v>
      </c>
      <c r="Y25" s="193">
        <f t="shared" si="99"/>
        <v>21</v>
      </c>
      <c r="Z25" s="82">
        <v>0.4753472222222222</v>
      </c>
      <c r="AA25" s="83"/>
      <c r="AB25" s="84">
        <f t="shared" si="5"/>
        <v>0</v>
      </c>
      <c r="AC25" s="82">
        <v>0.47609953703703706</v>
      </c>
      <c r="AD25" s="85">
        <f t="shared" si="6"/>
        <v>7.523148148148584E-4</v>
      </c>
      <c r="AE25" s="85">
        <f t="shared" si="7"/>
        <v>1.1574074074030528E-5</v>
      </c>
      <c r="AF25" s="86"/>
      <c r="AG25" s="87">
        <f t="shared" si="8"/>
        <v>1</v>
      </c>
      <c r="AH25" s="186">
        <f t="shared" si="146"/>
        <v>-1</v>
      </c>
      <c r="AI25" s="88">
        <f t="shared" si="9"/>
        <v>1</v>
      </c>
      <c r="AJ25" s="199">
        <f t="shared" si="10"/>
        <v>5</v>
      </c>
      <c r="AK25" s="82">
        <v>0.47716435185185185</v>
      </c>
      <c r="AL25" s="85">
        <f t="shared" si="11"/>
        <v>1.0648148148147962E-3</v>
      </c>
      <c r="AM25" s="85">
        <f t="shared" si="12"/>
        <v>2.4305555555557425E-4</v>
      </c>
      <c r="AN25" s="89"/>
      <c r="AO25" s="90">
        <f t="shared" si="13"/>
        <v>21</v>
      </c>
      <c r="AP25" s="186">
        <f t="shared" si="100"/>
        <v>-21</v>
      </c>
      <c r="AQ25" s="88">
        <f t="shared" si="14"/>
        <v>21</v>
      </c>
      <c r="AR25" s="199">
        <f t="shared" si="15"/>
        <v>50</v>
      </c>
      <c r="AS25" s="82">
        <v>0.48556712962962961</v>
      </c>
      <c r="AT25" s="83"/>
      <c r="AU25" s="88">
        <f t="shared" si="16"/>
        <v>0</v>
      </c>
      <c r="AV25" s="82">
        <v>0.48636574074074074</v>
      </c>
      <c r="AW25" s="85">
        <f t="shared" si="17"/>
        <v>7.9861111111112493E-4</v>
      </c>
      <c r="AX25" s="85">
        <f t="shared" si="18"/>
        <v>3.4722222222235998E-5</v>
      </c>
      <c r="AY25" s="89"/>
      <c r="AZ25" s="90">
        <f t="shared" si="19"/>
        <v>3</v>
      </c>
      <c r="BA25" s="186">
        <f t="shared" si="101"/>
        <v>3</v>
      </c>
      <c r="BB25" s="88">
        <f t="shared" si="20"/>
        <v>3</v>
      </c>
      <c r="BC25" s="199">
        <f t="shared" si="21"/>
        <v>35</v>
      </c>
      <c r="BD25" s="82">
        <v>0.48749999999999999</v>
      </c>
      <c r="BE25" s="85">
        <f t="shared" si="22"/>
        <v>1.1342592592592515E-3</v>
      </c>
      <c r="BF25" s="85">
        <f t="shared" si="23"/>
        <v>1.7361111111111895E-4</v>
      </c>
      <c r="BG25" s="89"/>
      <c r="BH25" s="90">
        <f t="shared" si="24"/>
        <v>15</v>
      </c>
      <c r="BI25" s="186">
        <f t="shared" si="102"/>
        <v>-15</v>
      </c>
      <c r="BJ25" s="88">
        <f t="shared" si="25"/>
        <v>15</v>
      </c>
      <c r="BK25" s="199">
        <f t="shared" si="26"/>
        <v>51</v>
      </c>
      <c r="BL25" s="91">
        <v>0.51180555555555551</v>
      </c>
      <c r="BM25" s="83"/>
      <c r="BN25" s="88">
        <f t="shared" si="27"/>
        <v>0</v>
      </c>
      <c r="BO25" s="82">
        <v>0.51622685185185191</v>
      </c>
      <c r="BP25" s="85">
        <f t="shared" si="28"/>
        <v>4.4212962962963953E-3</v>
      </c>
      <c r="BQ25" s="85">
        <f t="shared" si="29"/>
        <v>5.7870370370271575E-5</v>
      </c>
      <c r="BR25" s="89"/>
      <c r="BS25" s="90">
        <f t="shared" si="30"/>
        <v>5</v>
      </c>
      <c r="BT25" s="186">
        <f t="shared" si="103"/>
        <v>-5</v>
      </c>
      <c r="BU25" s="88">
        <f t="shared" si="31"/>
        <v>5</v>
      </c>
      <c r="BV25" s="199">
        <f t="shared" si="32"/>
        <v>22</v>
      </c>
      <c r="BW25" s="82">
        <v>0.51853009259259253</v>
      </c>
      <c r="BX25" s="85">
        <f t="shared" si="33"/>
        <v>2.3032407407406197E-3</v>
      </c>
      <c r="BY25" s="85">
        <f t="shared" si="34"/>
        <v>2.0833333333321238E-4</v>
      </c>
      <c r="BZ25" s="89"/>
      <c r="CA25" s="90">
        <f t="shared" si="35"/>
        <v>18</v>
      </c>
      <c r="CB25" s="186">
        <f t="shared" si="104"/>
        <v>18</v>
      </c>
      <c r="CC25" s="88">
        <v>0</v>
      </c>
      <c r="CD25" s="199">
        <f t="shared" si="105"/>
        <v>36</v>
      </c>
      <c r="CE25" s="72">
        <v>0.53680555555555554</v>
      </c>
      <c r="CF25" s="86"/>
      <c r="CG25" s="86">
        <f t="shared" si="36"/>
        <v>0</v>
      </c>
      <c r="CH25" s="92">
        <f t="shared" si="37"/>
        <v>0</v>
      </c>
      <c r="CI25" s="243">
        <f t="shared" si="38"/>
        <v>1</v>
      </c>
      <c r="CJ25" s="82">
        <v>0.54513888888888895</v>
      </c>
      <c r="CK25" s="83"/>
      <c r="CL25" s="88">
        <f t="shared" si="39"/>
        <v>0</v>
      </c>
      <c r="CM25" s="82">
        <v>0.54767361111111112</v>
      </c>
      <c r="CN25" s="85">
        <f t="shared" si="40"/>
        <v>2.5347222222221744E-3</v>
      </c>
      <c r="CO25" s="85">
        <f t="shared" si="41"/>
        <v>1.1574074074121709E-5</v>
      </c>
      <c r="CP25" s="89"/>
      <c r="CQ25" s="90">
        <f t="shared" si="42"/>
        <v>1</v>
      </c>
      <c r="CR25" s="186">
        <f t="shared" si="43"/>
        <v>-1</v>
      </c>
      <c r="CS25" s="88">
        <f t="shared" si="44"/>
        <v>1</v>
      </c>
      <c r="CT25" s="199">
        <f t="shared" si="45"/>
        <v>6</v>
      </c>
      <c r="CU25" s="72">
        <v>0.60625000000000007</v>
      </c>
      <c r="CV25" s="86"/>
      <c r="CW25" s="86">
        <f t="shared" si="46"/>
        <v>0</v>
      </c>
      <c r="CX25" s="92">
        <f t="shared" si="47"/>
        <v>0</v>
      </c>
      <c r="CY25" s="243">
        <f t="shared" si="48"/>
        <v>1</v>
      </c>
      <c r="CZ25" s="82">
        <v>0.61597222222222225</v>
      </c>
      <c r="DA25" s="83"/>
      <c r="DB25" s="88">
        <f t="shared" si="49"/>
        <v>0</v>
      </c>
      <c r="DC25" s="82">
        <v>0.61820601851851853</v>
      </c>
      <c r="DD25" s="85">
        <f t="shared" si="50"/>
        <v>2.2337962962962754E-3</v>
      </c>
      <c r="DE25" s="85">
        <f t="shared" si="51"/>
        <v>3.4722222222201195E-5</v>
      </c>
      <c r="DF25" s="89"/>
      <c r="DG25" s="90">
        <f t="shared" si="52"/>
        <v>3</v>
      </c>
      <c r="DH25" s="186">
        <f t="shared" si="106"/>
        <v>3</v>
      </c>
      <c r="DI25" s="88">
        <f t="shared" si="53"/>
        <v>3</v>
      </c>
      <c r="DJ25" s="199">
        <f t="shared" si="54"/>
        <v>31</v>
      </c>
      <c r="DK25" s="72" t="s">
        <v>254</v>
      </c>
      <c r="DL25" s="86"/>
      <c r="DM25" s="86" t="e">
        <f>IF(DK25=0,0,IF(DK25="нет",600,IF(DK25="сход",0,IF(DK25&lt;#REF!+DN$2,MINUTE(ABS(DK25-(#REF!+DN$2)))*60,IF(DK25&gt;#REF!+DN$2,MINUTE(ABS(DK25-(#REF!+DN$2)))*60,0)))))</f>
        <v>#REF!</v>
      </c>
      <c r="DN25" s="93">
        <f t="shared" si="55"/>
        <v>0</v>
      </c>
      <c r="DO25" s="72" t="s">
        <v>254</v>
      </c>
      <c r="DP25" s="86"/>
      <c r="DQ25" s="86" t="e">
        <f>IF(DO25=0,0,IF(DO25="нет",600,IF(DO25="сход",0,IF(DO25&lt;#REF!+DR$2,MINUTE(ABS(DO25-(#REF!+DR$2)))*60,IF(DO25&gt;#REF!+DR$2,MINUTE(ABS(DO25-(#REF!+DR$2)))*60,0)))))</f>
        <v>#REF!</v>
      </c>
      <c r="DR25" s="94">
        <f t="shared" si="56"/>
        <v>0</v>
      </c>
      <c r="DS25" s="82">
        <v>0.65069444444444446</v>
      </c>
      <c r="DT25" s="83"/>
      <c r="DU25" s="63">
        <f t="shared" si="57"/>
        <v>0</v>
      </c>
      <c r="DV25" s="82">
        <v>0.65129629629629626</v>
      </c>
      <c r="DW25" s="85">
        <f t="shared" si="58"/>
        <v>6.018518518517979E-4</v>
      </c>
      <c r="DX25" s="85">
        <f t="shared" si="59"/>
        <v>4.6296296296242348E-5</v>
      </c>
      <c r="DY25" s="89"/>
      <c r="DZ25" s="90">
        <f t="shared" si="60"/>
        <v>4</v>
      </c>
      <c r="EA25" s="186">
        <f t="shared" si="107"/>
        <v>4</v>
      </c>
      <c r="EB25" s="63">
        <f t="shared" si="61"/>
        <v>4</v>
      </c>
      <c r="EC25" s="199">
        <f t="shared" si="62"/>
        <v>14</v>
      </c>
      <c r="ED25" s="82">
        <v>0.65715277777777781</v>
      </c>
      <c r="EE25" s="85">
        <f t="shared" si="63"/>
        <v>5.8564814814815458E-3</v>
      </c>
      <c r="EF25" s="85">
        <f t="shared" si="64"/>
        <v>1.2731481481475029E-4</v>
      </c>
      <c r="EG25" s="89"/>
      <c r="EH25" s="65">
        <f t="shared" si="65"/>
        <v>11</v>
      </c>
      <c r="EI25" s="186">
        <f t="shared" si="108"/>
        <v>-11</v>
      </c>
      <c r="EJ25" s="88">
        <f t="shared" si="66"/>
        <v>11</v>
      </c>
      <c r="EK25" s="199">
        <f t="shared" si="67"/>
        <v>22</v>
      </c>
      <c r="EL25" s="82">
        <v>0.67986111111111114</v>
      </c>
      <c r="EM25" s="83"/>
      <c r="EN25" s="88">
        <f t="shared" si="68"/>
        <v>0</v>
      </c>
      <c r="EO25" s="82">
        <v>0.68255787037037041</v>
      </c>
      <c r="EP25" s="85">
        <f t="shared" si="69"/>
        <v>2.6967592592592737E-3</v>
      </c>
      <c r="EQ25" s="85">
        <f t="shared" si="70"/>
        <v>2.3148148148133697E-5</v>
      </c>
      <c r="ER25" s="89"/>
      <c r="ES25" s="90">
        <f t="shared" si="71"/>
        <v>2</v>
      </c>
      <c r="ET25" s="186">
        <f t="shared" si="109"/>
        <v>-2</v>
      </c>
      <c r="EU25" s="88">
        <f t="shared" si="72"/>
        <v>2</v>
      </c>
      <c r="EV25" s="199">
        <f t="shared" si="73"/>
        <v>13</v>
      </c>
      <c r="EW25" s="82">
        <v>0.68511574074074078</v>
      </c>
      <c r="EX25" s="85">
        <f t="shared" si="74"/>
        <v>2.5578703703703631E-3</v>
      </c>
      <c r="EY25" s="85">
        <f t="shared" si="75"/>
        <v>2.4074074074074002E-3</v>
      </c>
      <c r="EZ25" s="89"/>
      <c r="FA25" s="90">
        <f t="shared" si="76"/>
        <v>208</v>
      </c>
      <c r="FB25" s="186">
        <f t="shared" si="150"/>
        <v>208</v>
      </c>
      <c r="FC25" s="88">
        <f t="shared" si="77"/>
        <v>208</v>
      </c>
      <c r="FD25" s="199">
        <f t="shared" si="78"/>
        <v>39</v>
      </c>
      <c r="FE25" s="82">
        <v>0.68747685185185192</v>
      </c>
      <c r="FF25" s="85">
        <f t="shared" si="79"/>
        <v>2.3611111111111471E-3</v>
      </c>
      <c r="FG25" s="85">
        <f t="shared" si="80"/>
        <v>1.6203703703707292E-4</v>
      </c>
      <c r="FH25" s="89"/>
      <c r="FI25" s="90">
        <f t="shared" si="148"/>
        <v>14</v>
      </c>
      <c r="FJ25" s="186">
        <f t="shared" si="111"/>
        <v>14</v>
      </c>
      <c r="FK25" s="88">
        <f t="shared" si="82"/>
        <v>14</v>
      </c>
      <c r="FL25" s="199">
        <f t="shared" si="83"/>
        <v>25</v>
      </c>
      <c r="FM25" s="82">
        <v>0.7104166666666667</v>
      </c>
      <c r="FN25" s="83"/>
      <c r="FO25" s="84">
        <f t="shared" si="84"/>
        <v>0</v>
      </c>
      <c r="FP25" s="82">
        <v>0.7128472222222223</v>
      </c>
      <c r="FQ25" s="85">
        <f t="shared" si="85"/>
        <v>2.4305555555556024E-3</v>
      </c>
      <c r="FR25" s="85">
        <f t="shared" si="86"/>
        <v>4.6837533851373792E-17</v>
      </c>
      <c r="FS25" s="89"/>
      <c r="FT25" s="90">
        <f t="shared" si="87"/>
        <v>0</v>
      </c>
      <c r="FU25" s="186">
        <f t="shared" si="88"/>
        <v>0</v>
      </c>
      <c r="FV25" s="88">
        <f t="shared" si="89"/>
        <v>0</v>
      </c>
      <c r="FW25" s="199">
        <f t="shared" si="90"/>
        <v>1</v>
      </c>
      <c r="FX25" s="72">
        <v>0.71388888888888891</v>
      </c>
      <c r="FY25" s="86">
        <v>-300</v>
      </c>
      <c r="FZ25" s="86">
        <f t="shared" si="91"/>
        <v>300</v>
      </c>
      <c r="GA25" s="95">
        <f t="shared" si="92"/>
        <v>0</v>
      </c>
      <c r="GB25" s="333">
        <f t="shared" si="93"/>
        <v>1</v>
      </c>
      <c r="GC25" s="96">
        <f t="shared" si="94"/>
        <v>24</v>
      </c>
      <c r="GE25" s="116">
        <f t="shared" si="112"/>
        <v>220.79999999999998</v>
      </c>
      <c r="GF25" s="343">
        <f t="shared" si="113"/>
        <v>254</v>
      </c>
      <c r="GG25" s="116">
        <f t="shared" si="114"/>
        <v>1</v>
      </c>
      <c r="GH25" s="116">
        <f t="shared" si="115"/>
        <v>21</v>
      </c>
      <c r="GI25" s="337">
        <f t="shared" si="116"/>
        <v>22</v>
      </c>
      <c r="GJ25" s="337">
        <f t="shared" si="117"/>
        <v>3</v>
      </c>
      <c r="GK25" s="337">
        <f t="shared" si="118"/>
        <v>15</v>
      </c>
      <c r="GL25" s="337">
        <f t="shared" si="119"/>
        <v>18</v>
      </c>
      <c r="GM25" s="337">
        <f t="shared" si="120"/>
        <v>5</v>
      </c>
      <c r="GN25" s="337">
        <f t="shared" si="121"/>
        <v>0</v>
      </c>
      <c r="GO25" s="337">
        <f t="shared" si="122"/>
        <v>5</v>
      </c>
      <c r="GP25" s="336">
        <f t="shared" si="123"/>
        <v>1</v>
      </c>
      <c r="GQ25" s="343">
        <f t="shared" si="124"/>
        <v>3</v>
      </c>
      <c r="GR25" s="337">
        <f t="shared" si="125"/>
        <v>4</v>
      </c>
      <c r="GS25" s="337">
        <f t="shared" si="126"/>
        <v>11</v>
      </c>
      <c r="GT25" s="337">
        <f t="shared" si="127"/>
        <v>15</v>
      </c>
      <c r="GU25" s="337">
        <f t="shared" si="128"/>
        <v>2</v>
      </c>
      <c r="GV25" s="337">
        <f t="shared" si="129"/>
        <v>208</v>
      </c>
      <c r="GW25" s="337">
        <f t="shared" si="130"/>
        <v>14</v>
      </c>
      <c r="GX25" s="337">
        <f t="shared" si="131"/>
        <v>224</v>
      </c>
      <c r="GY25" s="346">
        <f t="shared" si="132"/>
        <v>0</v>
      </c>
      <c r="GZ25" s="116">
        <f t="shared" si="133"/>
        <v>59.299999999999983</v>
      </c>
      <c r="HA25" s="346">
        <f t="shared" si="95"/>
        <v>12</v>
      </c>
      <c r="HB25" s="116">
        <f t="shared" si="134"/>
        <v>284</v>
      </c>
      <c r="HC25" s="116">
        <f t="shared" si="135"/>
        <v>4</v>
      </c>
      <c r="HD25" s="346">
        <f t="shared" si="145"/>
        <v>288</v>
      </c>
      <c r="HE25" s="346">
        <f t="shared" si="96"/>
        <v>27</v>
      </c>
      <c r="HF25" s="13">
        <f t="shared" si="136"/>
        <v>0</v>
      </c>
      <c r="HG25" s="13">
        <f t="shared" si="137"/>
        <v>0</v>
      </c>
      <c r="HH25" s="346">
        <f t="shared" si="138"/>
        <v>0</v>
      </c>
      <c r="HI25" s="325">
        <f t="shared" si="139"/>
        <v>762.8</v>
      </c>
      <c r="HJ25" s="336">
        <f t="shared" si="140"/>
        <v>30.299999999999983</v>
      </c>
      <c r="HK25" s="343">
        <f t="shared" si="141"/>
        <v>29</v>
      </c>
      <c r="HL25" s="13">
        <f t="shared" si="142"/>
        <v>347.29999999999995</v>
      </c>
      <c r="HM25" s="77">
        <f t="shared" si="143"/>
        <v>23</v>
      </c>
      <c r="HN25" s="328"/>
      <c r="HO25" s="330"/>
      <c r="HP25" s="116">
        <f>VLOOKUP(HR25,$B$4:$C$70,2,0)</f>
        <v>23</v>
      </c>
      <c r="HQ25" s="281">
        <v>23</v>
      </c>
      <c r="HR25" s="282">
        <v>24</v>
      </c>
      <c r="HS25" s="311" t="s">
        <v>114</v>
      </c>
      <c r="HT25" s="312" t="s">
        <v>115</v>
      </c>
      <c r="HU25" s="311" t="s">
        <v>116</v>
      </c>
      <c r="HV25" s="283">
        <v>0</v>
      </c>
      <c r="HW25" s="314">
        <v>220.8</v>
      </c>
      <c r="HX25" s="285">
        <v>254</v>
      </c>
      <c r="HY25" s="286">
        <v>0</v>
      </c>
      <c r="HZ25" s="286">
        <v>1</v>
      </c>
      <c r="IA25" s="286">
        <v>21</v>
      </c>
      <c r="IB25" s="286">
        <v>0</v>
      </c>
      <c r="IC25" s="286">
        <v>3</v>
      </c>
      <c r="ID25" s="286">
        <v>15</v>
      </c>
      <c r="IE25" s="286">
        <v>0</v>
      </c>
      <c r="IF25" s="286">
        <v>5</v>
      </c>
      <c r="IG25" s="286">
        <v>0</v>
      </c>
      <c r="IH25" s="283">
        <v>0</v>
      </c>
      <c r="II25" s="286">
        <v>0</v>
      </c>
      <c r="IJ25" s="286">
        <v>1</v>
      </c>
      <c r="IK25" s="283">
        <v>0</v>
      </c>
      <c r="IL25" s="286">
        <v>0</v>
      </c>
      <c r="IM25" s="286">
        <v>3</v>
      </c>
      <c r="IN25" s="287">
        <v>0</v>
      </c>
      <c r="IO25" s="287">
        <v>0</v>
      </c>
      <c r="IP25" s="286">
        <v>0</v>
      </c>
      <c r="IQ25" s="286">
        <v>4</v>
      </c>
      <c r="IR25" s="286">
        <v>11</v>
      </c>
      <c r="IS25" s="286">
        <v>0</v>
      </c>
      <c r="IT25" s="286">
        <v>2</v>
      </c>
      <c r="IU25" s="286">
        <v>208</v>
      </c>
      <c r="IV25" s="286">
        <v>14</v>
      </c>
      <c r="IW25" s="286">
        <v>0</v>
      </c>
      <c r="IX25" s="286">
        <v>0</v>
      </c>
      <c r="IY25" s="283">
        <v>0</v>
      </c>
      <c r="IZ25" s="322">
        <f t="shared" si="144"/>
        <v>762.8</v>
      </c>
      <c r="JA25" s="288">
        <v>24</v>
      </c>
    </row>
    <row r="26" spans="1:261" x14ac:dyDescent="0.25">
      <c r="A26" s="70">
        <v>24</v>
      </c>
      <c r="B26" s="71">
        <v>25</v>
      </c>
      <c r="C26" s="274">
        <f t="shared" si="97"/>
        <v>24</v>
      </c>
      <c r="D26" s="173" t="s">
        <v>117</v>
      </c>
      <c r="E26" s="170" t="s">
        <v>118</v>
      </c>
      <c r="F26" s="170" t="s">
        <v>260</v>
      </c>
      <c r="G26" s="170" t="s">
        <v>300</v>
      </c>
      <c r="H26" s="324" t="s">
        <v>492</v>
      </c>
      <c r="I26" s="324" t="str">
        <f>VLOOKUP(B26,Лист3!B24:J90,9,0)</f>
        <v>РетроЛегенда</v>
      </c>
      <c r="J26" s="171" t="s">
        <v>119</v>
      </c>
      <c r="K26" s="72">
        <v>0.37083333333333302</v>
      </c>
      <c r="L26" s="73">
        <v>0.37083333333333335</v>
      </c>
      <c r="M26" s="86"/>
      <c r="N26" s="74">
        <f t="shared" si="0"/>
        <v>0</v>
      </c>
      <c r="O26" s="75">
        <f t="shared" si="1"/>
        <v>0</v>
      </c>
      <c r="P26" s="76">
        <v>81.099999999999994</v>
      </c>
      <c r="Q26" s="77"/>
      <c r="R26" s="78">
        <f t="shared" si="2"/>
        <v>243.29999999999998</v>
      </c>
      <c r="S26" s="193">
        <f t="shared" si="98"/>
        <v>29</v>
      </c>
      <c r="T26" s="79">
        <v>0.40626157407407404</v>
      </c>
      <c r="U26" s="80">
        <v>0.40722222222222221</v>
      </c>
      <c r="V26" s="81">
        <f t="shared" si="3"/>
        <v>9.6064814814816879E-4</v>
      </c>
      <c r="W26" s="77"/>
      <c r="X26" s="78">
        <f t="shared" si="4"/>
        <v>249</v>
      </c>
      <c r="Y26" s="193">
        <f t="shared" si="99"/>
        <v>14</v>
      </c>
      <c r="Z26" s="82">
        <v>0.46750000000000003</v>
      </c>
      <c r="AA26" s="83"/>
      <c r="AB26" s="84">
        <f t="shared" si="5"/>
        <v>0</v>
      </c>
      <c r="AC26" s="82">
        <v>0.46831018518518519</v>
      </c>
      <c r="AD26" s="85">
        <f t="shared" si="6"/>
        <v>8.101851851851638E-4</v>
      </c>
      <c r="AE26" s="85">
        <f t="shared" si="7"/>
        <v>4.6296296296274874E-5</v>
      </c>
      <c r="AF26" s="86"/>
      <c r="AG26" s="87">
        <f t="shared" si="8"/>
        <v>4</v>
      </c>
      <c r="AH26" s="186">
        <f t="shared" si="146"/>
        <v>4</v>
      </c>
      <c r="AI26" s="88">
        <f t="shared" si="9"/>
        <v>4</v>
      </c>
      <c r="AJ26" s="199">
        <f t="shared" si="10"/>
        <v>23</v>
      </c>
      <c r="AK26" s="82">
        <v>0.4695833333333333</v>
      </c>
      <c r="AL26" s="85">
        <f t="shared" si="11"/>
        <v>1.2731481481481066E-3</v>
      </c>
      <c r="AM26" s="85">
        <f t="shared" si="12"/>
        <v>3.4722222222263862E-5</v>
      </c>
      <c r="AN26" s="89"/>
      <c r="AO26" s="90">
        <f t="shared" si="13"/>
        <v>3</v>
      </c>
      <c r="AP26" s="186">
        <f t="shared" si="100"/>
        <v>-3</v>
      </c>
      <c r="AQ26" s="88">
        <f t="shared" si="14"/>
        <v>3</v>
      </c>
      <c r="AR26" s="199">
        <f t="shared" si="15"/>
        <v>11</v>
      </c>
      <c r="AS26" s="82">
        <v>0.47594907407407411</v>
      </c>
      <c r="AT26" s="83"/>
      <c r="AU26" s="88">
        <f t="shared" si="16"/>
        <v>0</v>
      </c>
      <c r="AV26" s="82">
        <v>0.47670138888888891</v>
      </c>
      <c r="AW26" s="85">
        <f t="shared" si="17"/>
        <v>7.5231481481480289E-4</v>
      </c>
      <c r="AX26" s="85">
        <f t="shared" si="18"/>
        <v>1.1574074074086039E-5</v>
      </c>
      <c r="AY26" s="89"/>
      <c r="AZ26" s="90">
        <f t="shared" si="19"/>
        <v>1</v>
      </c>
      <c r="BA26" s="186">
        <f t="shared" si="101"/>
        <v>-1</v>
      </c>
      <c r="BB26" s="88">
        <f t="shared" si="20"/>
        <v>1</v>
      </c>
      <c r="BC26" s="199">
        <f t="shared" si="21"/>
        <v>11</v>
      </c>
      <c r="BD26" s="82">
        <v>0.47798611111111117</v>
      </c>
      <c r="BE26" s="85">
        <f t="shared" si="22"/>
        <v>1.2847222222222565E-3</v>
      </c>
      <c r="BF26" s="85">
        <f t="shared" si="23"/>
        <v>2.3148148148113964E-5</v>
      </c>
      <c r="BG26" s="89"/>
      <c r="BH26" s="90">
        <f t="shared" si="24"/>
        <v>2</v>
      </c>
      <c r="BI26" s="186">
        <f t="shared" si="102"/>
        <v>-2</v>
      </c>
      <c r="BJ26" s="88">
        <f t="shared" si="25"/>
        <v>2</v>
      </c>
      <c r="BK26" s="199">
        <f t="shared" si="26"/>
        <v>12</v>
      </c>
      <c r="BL26" s="91">
        <v>0.50138888888888888</v>
      </c>
      <c r="BM26" s="83"/>
      <c r="BN26" s="88">
        <f t="shared" si="27"/>
        <v>0</v>
      </c>
      <c r="BO26" s="82">
        <v>0.5058449074074074</v>
      </c>
      <c r="BP26" s="85">
        <f t="shared" si="28"/>
        <v>4.4560185185185119E-3</v>
      </c>
      <c r="BQ26" s="85">
        <f t="shared" si="29"/>
        <v>2.3148148148154947E-5</v>
      </c>
      <c r="BR26" s="89"/>
      <c r="BS26" s="90">
        <f t="shared" si="30"/>
        <v>2</v>
      </c>
      <c r="BT26" s="186">
        <f t="shared" si="103"/>
        <v>-2</v>
      </c>
      <c r="BU26" s="88">
        <f t="shared" si="31"/>
        <v>2</v>
      </c>
      <c r="BV26" s="199">
        <f t="shared" si="32"/>
        <v>8</v>
      </c>
      <c r="BW26" s="82">
        <v>0.50814814814814813</v>
      </c>
      <c r="BX26" s="85">
        <f t="shared" si="33"/>
        <v>2.3032407407407307E-3</v>
      </c>
      <c r="BY26" s="85">
        <f t="shared" si="34"/>
        <v>2.083333333333234E-4</v>
      </c>
      <c r="BZ26" s="89"/>
      <c r="CA26" s="90">
        <f t="shared" si="35"/>
        <v>18</v>
      </c>
      <c r="CB26" s="186">
        <f t="shared" si="104"/>
        <v>18</v>
      </c>
      <c r="CC26" s="88">
        <v>0</v>
      </c>
      <c r="CD26" s="199">
        <f t="shared" si="105"/>
        <v>36</v>
      </c>
      <c r="CE26" s="72">
        <v>0.53749999999999998</v>
      </c>
      <c r="CF26" s="86"/>
      <c r="CG26" s="86">
        <f t="shared" si="36"/>
        <v>0</v>
      </c>
      <c r="CH26" s="92">
        <f t="shared" si="37"/>
        <v>0</v>
      </c>
      <c r="CI26" s="243">
        <f t="shared" si="38"/>
        <v>1</v>
      </c>
      <c r="CJ26" s="82">
        <v>0.5444444444444444</v>
      </c>
      <c r="CK26" s="83"/>
      <c r="CL26" s="88">
        <f t="shared" si="39"/>
        <v>0</v>
      </c>
      <c r="CM26" s="82">
        <v>0.54697916666666668</v>
      </c>
      <c r="CN26" s="85">
        <f t="shared" si="40"/>
        <v>2.5347222222222854E-3</v>
      </c>
      <c r="CO26" s="85">
        <f t="shared" si="41"/>
        <v>1.1574074074010687E-5</v>
      </c>
      <c r="CP26" s="89"/>
      <c r="CQ26" s="90">
        <f t="shared" si="42"/>
        <v>1</v>
      </c>
      <c r="CR26" s="186">
        <f t="shared" si="43"/>
        <v>-1</v>
      </c>
      <c r="CS26" s="88">
        <f t="shared" si="44"/>
        <v>1</v>
      </c>
      <c r="CT26" s="199">
        <f t="shared" si="45"/>
        <v>6</v>
      </c>
      <c r="CU26" s="72">
        <v>0.6069444444444444</v>
      </c>
      <c r="CV26" s="86"/>
      <c r="CW26" s="86">
        <f t="shared" si="46"/>
        <v>0</v>
      </c>
      <c r="CX26" s="92">
        <f t="shared" si="47"/>
        <v>0</v>
      </c>
      <c r="CY26" s="243">
        <f t="shared" si="48"/>
        <v>1</v>
      </c>
      <c r="CZ26" s="82">
        <v>0.6166666666666667</v>
      </c>
      <c r="DA26" s="83"/>
      <c r="DB26" s="88">
        <f t="shared" si="49"/>
        <v>0</v>
      </c>
      <c r="DC26" s="82">
        <v>0.61885416666666659</v>
      </c>
      <c r="DD26" s="85">
        <f t="shared" si="50"/>
        <v>2.1874999999998979E-3</v>
      </c>
      <c r="DE26" s="85">
        <f t="shared" si="51"/>
        <v>1.1574074074176353E-5</v>
      </c>
      <c r="DF26" s="89"/>
      <c r="DG26" s="90">
        <f t="shared" si="52"/>
        <v>1</v>
      </c>
      <c r="DH26" s="186">
        <f t="shared" si="106"/>
        <v>-1</v>
      </c>
      <c r="DI26" s="88">
        <f t="shared" si="53"/>
        <v>1</v>
      </c>
      <c r="DJ26" s="199">
        <f t="shared" si="54"/>
        <v>10</v>
      </c>
      <c r="DK26" s="72" t="s">
        <v>254</v>
      </c>
      <c r="DL26" s="86"/>
      <c r="DM26" s="86" t="e">
        <f>IF(DK26=0,0,IF(DK26="нет",600,IF(DK26="сход",0,IF(DK26&lt;#REF!+DN$2,MINUTE(ABS(DK26-(#REF!+DN$2)))*60,IF(DK26&gt;#REF!+DN$2,MINUTE(ABS(DK26-(#REF!+DN$2)))*60,0)))))</f>
        <v>#REF!</v>
      </c>
      <c r="DN26" s="93">
        <f t="shared" si="55"/>
        <v>0</v>
      </c>
      <c r="DO26" s="72" t="s">
        <v>254</v>
      </c>
      <c r="DP26" s="86"/>
      <c r="DQ26" s="86" t="e">
        <f>IF(DO26=0,0,IF(DO26="нет",600,IF(DO26="сход",0,IF(DO26&lt;#REF!+DR$2,MINUTE(ABS(DO26-(#REF!+DR$2)))*60,IF(DO26&gt;#REF!+DR$2,MINUTE(ABS(DO26-(#REF!+DR$2)))*60,0)))))</f>
        <v>#REF!</v>
      </c>
      <c r="DR26" s="94">
        <f t="shared" si="56"/>
        <v>0</v>
      </c>
      <c r="DS26" s="82">
        <v>0.65416666666666667</v>
      </c>
      <c r="DT26" s="83"/>
      <c r="DU26" s="63">
        <f t="shared" si="57"/>
        <v>0</v>
      </c>
      <c r="DV26" s="82">
        <v>0.6548842592592593</v>
      </c>
      <c r="DW26" s="85">
        <f t="shared" si="58"/>
        <v>7.1759259259263075E-4</v>
      </c>
      <c r="DX26" s="85">
        <f t="shared" si="59"/>
        <v>1.620370370370752E-4</v>
      </c>
      <c r="DY26" s="89"/>
      <c r="DZ26" s="90">
        <f t="shared" si="60"/>
        <v>14</v>
      </c>
      <c r="EA26" s="186">
        <f t="shared" si="107"/>
        <v>14</v>
      </c>
      <c r="EB26" s="63">
        <f t="shared" si="61"/>
        <v>14</v>
      </c>
      <c r="EC26" s="199">
        <f t="shared" si="62"/>
        <v>49</v>
      </c>
      <c r="ED26" s="82">
        <v>0.66079861111111116</v>
      </c>
      <c r="EE26" s="85">
        <f t="shared" si="63"/>
        <v>5.9143518518518512E-3</v>
      </c>
      <c r="EF26" s="85">
        <f t="shared" si="64"/>
        <v>6.9444444444444892E-5</v>
      </c>
      <c r="EG26" s="89"/>
      <c r="EH26" s="65">
        <f t="shared" si="65"/>
        <v>6</v>
      </c>
      <c r="EI26" s="186">
        <f t="shared" si="108"/>
        <v>-6</v>
      </c>
      <c r="EJ26" s="88">
        <f t="shared" si="66"/>
        <v>6</v>
      </c>
      <c r="EK26" s="199">
        <f t="shared" si="67"/>
        <v>18</v>
      </c>
      <c r="EL26" s="82">
        <v>0.68402777777777779</v>
      </c>
      <c r="EM26" s="83"/>
      <c r="EN26" s="88">
        <f t="shared" si="68"/>
        <v>0</v>
      </c>
      <c r="EO26" s="82">
        <v>0.68655092592592604</v>
      </c>
      <c r="EP26" s="85">
        <f t="shared" si="69"/>
        <v>2.5231481481482465E-3</v>
      </c>
      <c r="EQ26" s="85">
        <f t="shared" si="70"/>
        <v>1.9675925925916092E-4</v>
      </c>
      <c r="ER26" s="89"/>
      <c r="ES26" s="90">
        <f t="shared" si="71"/>
        <v>17</v>
      </c>
      <c r="ET26" s="186">
        <f t="shared" si="109"/>
        <v>-17</v>
      </c>
      <c r="EU26" s="88">
        <f t="shared" si="72"/>
        <v>17</v>
      </c>
      <c r="EV26" s="199">
        <f t="shared" si="73"/>
        <v>49</v>
      </c>
      <c r="EW26" s="82">
        <v>0.68693287037037043</v>
      </c>
      <c r="EX26" s="85">
        <f t="shared" si="74"/>
        <v>3.8194444444439313E-4</v>
      </c>
      <c r="EY26" s="85">
        <f t="shared" si="75"/>
        <v>2.3148148148143015E-4</v>
      </c>
      <c r="EZ26" s="89"/>
      <c r="FA26" s="90">
        <f t="shared" si="76"/>
        <v>20</v>
      </c>
      <c r="FB26" s="186">
        <f t="shared" si="150"/>
        <v>20</v>
      </c>
      <c r="FC26" s="88">
        <f t="shared" si="77"/>
        <v>20</v>
      </c>
      <c r="FD26" s="199">
        <f t="shared" si="78"/>
        <v>18</v>
      </c>
      <c r="FE26" s="82">
        <v>0.68896990740740749</v>
      </c>
      <c r="FF26" s="85">
        <f t="shared" si="79"/>
        <v>2.0370370370370594E-3</v>
      </c>
      <c r="FG26" s="85">
        <f t="shared" si="80"/>
        <v>1.6203703703701481E-4</v>
      </c>
      <c r="FH26" s="89"/>
      <c r="FI26" s="90">
        <f t="shared" si="148"/>
        <v>14</v>
      </c>
      <c r="FJ26" s="186">
        <f t="shared" si="111"/>
        <v>-14</v>
      </c>
      <c r="FK26" s="88">
        <f t="shared" si="82"/>
        <v>14</v>
      </c>
      <c r="FL26" s="199">
        <f t="shared" si="83"/>
        <v>25</v>
      </c>
      <c r="FM26" s="82">
        <v>0.71250000000000002</v>
      </c>
      <c r="FN26" s="83"/>
      <c r="FO26" s="84">
        <f t="shared" si="84"/>
        <v>0</v>
      </c>
      <c r="FP26" s="82">
        <v>0.71493055555555562</v>
      </c>
      <c r="FQ26" s="85">
        <f t="shared" si="85"/>
        <v>2.4305555555556024E-3</v>
      </c>
      <c r="FR26" s="85">
        <f t="shared" si="86"/>
        <v>4.6837533851373792E-17</v>
      </c>
      <c r="FS26" s="89"/>
      <c r="FT26" s="90">
        <f t="shared" si="87"/>
        <v>0</v>
      </c>
      <c r="FU26" s="186">
        <f t="shared" si="88"/>
        <v>0</v>
      </c>
      <c r="FV26" s="88">
        <f t="shared" si="89"/>
        <v>0</v>
      </c>
      <c r="FW26" s="199">
        <f t="shared" si="90"/>
        <v>1</v>
      </c>
      <c r="FX26" s="72">
        <v>0.71597222222222223</v>
      </c>
      <c r="FY26" s="86">
        <v>-420</v>
      </c>
      <c r="FZ26" s="86">
        <f t="shared" si="91"/>
        <v>420</v>
      </c>
      <c r="GA26" s="95">
        <f t="shared" si="92"/>
        <v>0</v>
      </c>
      <c r="GB26" s="333">
        <f t="shared" si="93"/>
        <v>1</v>
      </c>
      <c r="GC26" s="96">
        <f t="shared" si="94"/>
        <v>25</v>
      </c>
      <c r="GE26" s="116">
        <f t="shared" si="112"/>
        <v>243.29999999999998</v>
      </c>
      <c r="GF26" s="343">
        <f t="shared" si="113"/>
        <v>249</v>
      </c>
      <c r="GG26" s="116">
        <f t="shared" si="114"/>
        <v>4</v>
      </c>
      <c r="GH26" s="116">
        <f t="shared" si="115"/>
        <v>3</v>
      </c>
      <c r="GI26" s="337">
        <f t="shared" si="116"/>
        <v>7</v>
      </c>
      <c r="GJ26" s="337">
        <f t="shared" si="117"/>
        <v>1</v>
      </c>
      <c r="GK26" s="337">
        <f t="shared" si="118"/>
        <v>2</v>
      </c>
      <c r="GL26" s="337">
        <f t="shared" si="119"/>
        <v>3</v>
      </c>
      <c r="GM26" s="337">
        <f t="shared" si="120"/>
        <v>2</v>
      </c>
      <c r="GN26" s="337">
        <f t="shared" si="121"/>
        <v>0</v>
      </c>
      <c r="GO26" s="337">
        <f t="shared" si="122"/>
        <v>2</v>
      </c>
      <c r="GP26" s="336">
        <f t="shared" si="123"/>
        <v>1</v>
      </c>
      <c r="GQ26" s="343">
        <f t="shared" si="124"/>
        <v>1</v>
      </c>
      <c r="GR26" s="337">
        <f t="shared" si="125"/>
        <v>14</v>
      </c>
      <c r="GS26" s="337">
        <f t="shared" si="126"/>
        <v>6</v>
      </c>
      <c r="GT26" s="337">
        <f t="shared" si="127"/>
        <v>20</v>
      </c>
      <c r="GU26" s="337">
        <f t="shared" si="128"/>
        <v>17</v>
      </c>
      <c r="GV26" s="337">
        <f t="shared" si="129"/>
        <v>20</v>
      </c>
      <c r="GW26" s="337">
        <f t="shared" si="130"/>
        <v>14</v>
      </c>
      <c r="GX26" s="337">
        <f t="shared" si="131"/>
        <v>51</v>
      </c>
      <c r="GY26" s="346">
        <f t="shared" si="132"/>
        <v>0</v>
      </c>
      <c r="GZ26" s="116">
        <f t="shared" si="133"/>
        <v>76.799999999999983</v>
      </c>
      <c r="HA26" s="346">
        <f t="shared" si="95"/>
        <v>23</v>
      </c>
      <c r="HB26" s="116">
        <f t="shared" si="134"/>
        <v>83</v>
      </c>
      <c r="HC26" s="116">
        <f t="shared" si="135"/>
        <v>2</v>
      </c>
      <c r="HD26" s="346">
        <f t="shared" si="145"/>
        <v>85</v>
      </c>
      <c r="HE26" s="346">
        <f t="shared" si="96"/>
        <v>9</v>
      </c>
      <c r="HF26" s="13">
        <f t="shared" si="136"/>
        <v>0</v>
      </c>
      <c r="HG26" s="13">
        <f t="shared" si="137"/>
        <v>0</v>
      </c>
      <c r="HH26" s="346">
        <f t="shared" si="138"/>
        <v>0</v>
      </c>
      <c r="HI26" s="325">
        <f t="shared" si="139"/>
        <v>577.29999999999995</v>
      </c>
      <c r="HJ26" s="336">
        <f t="shared" si="140"/>
        <v>52.799999999999983</v>
      </c>
      <c r="HK26" s="343">
        <f t="shared" si="141"/>
        <v>24</v>
      </c>
      <c r="HL26" s="13">
        <f t="shared" si="142"/>
        <v>161.79999999999998</v>
      </c>
      <c r="HM26" s="77">
        <f t="shared" si="143"/>
        <v>8</v>
      </c>
      <c r="HN26" s="328"/>
      <c r="HO26" s="330"/>
      <c r="HP26" s="116">
        <f>VLOOKUP(HR26,$B$4:$C$70,2,0)</f>
        <v>24</v>
      </c>
      <c r="HQ26" s="281">
        <v>8</v>
      </c>
      <c r="HR26" s="282">
        <v>25</v>
      </c>
      <c r="HS26" s="311" t="s">
        <v>117</v>
      </c>
      <c r="HT26" s="312" t="s">
        <v>118</v>
      </c>
      <c r="HU26" s="311" t="s">
        <v>119</v>
      </c>
      <c r="HV26" s="283">
        <v>0</v>
      </c>
      <c r="HW26" s="314">
        <v>243.3</v>
      </c>
      <c r="HX26" s="285">
        <v>249</v>
      </c>
      <c r="HY26" s="286">
        <v>0</v>
      </c>
      <c r="HZ26" s="286">
        <v>4</v>
      </c>
      <c r="IA26" s="286">
        <v>3</v>
      </c>
      <c r="IB26" s="286">
        <v>0</v>
      </c>
      <c r="IC26" s="286">
        <v>1</v>
      </c>
      <c r="ID26" s="286">
        <v>2</v>
      </c>
      <c r="IE26" s="286">
        <v>0</v>
      </c>
      <c r="IF26" s="286">
        <v>2</v>
      </c>
      <c r="IG26" s="286">
        <v>0</v>
      </c>
      <c r="IH26" s="283">
        <v>0</v>
      </c>
      <c r="II26" s="286">
        <v>0</v>
      </c>
      <c r="IJ26" s="286">
        <v>1</v>
      </c>
      <c r="IK26" s="283">
        <v>0</v>
      </c>
      <c r="IL26" s="286">
        <v>0</v>
      </c>
      <c r="IM26" s="286">
        <v>1</v>
      </c>
      <c r="IN26" s="287">
        <v>0</v>
      </c>
      <c r="IO26" s="287">
        <v>0</v>
      </c>
      <c r="IP26" s="286">
        <v>0</v>
      </c>
      <c r="IQ26" s="286">
        <v>14</v>
      </c>
      <c r="IR26" s="286">
        <v>6</v>
      </c>
      <c r="IS26" s="286">
        <v>0</v>
      </c>
      <c r="IT26" s="286">
        <v>17</v>
      </c>
      <c r="IU26" s="286">
        <v>20</v>
      </c>
      <c r="IV26" s="286">
        <v>14</v>
      </c>
      <c r="IW26" s="286">
        <v>0</v>
      </c>
      <c r="IX26" s="286">
        <v>0</v>
      </c>
      <c r="IY26" s="283">
        <v>0</v>
      </c>
      <c r="IZ26" s="322">
        <f t="shared" si="144"/>
        <v>577.29999999999995</v>
      </c>
      <c r="JA26" s="288">
        <v>25</v>
      </c>
    </row>
    <row r="27" spans="1:261" x14ac:dyDescent="0.25">
      <c r="A27" s="47">
        <v>25</v>
      </c>
      <c r="B27" s="48">
        <v>26</v>
      </c>
      <c r="C27" s="274">
        <f t="shared" si="97"/>
        <v>25</v>
      </c>
      <c r="D27" s="173" t="s">
        <v>120</v>
      </c>
      <c r="E27" s="174" t="s">
        <v>121</v>
      </c>
      <c r="F27" s="170" t="s">
        <v>258</v>
      </c>
      <c r="G27" s="170" t="s">
        <v>300</v>
      </c>
      <c r="H27" s="324" t="s">
        <v>392</v>
      </c>
      <c r="I27" s="324"/>
      <c r="J27" s="175" t="s">
        <v>122</v>
      </c>
      <c r="K27" s="49">
        <v>0.37152777777777801</v>
      </c>
      <c r="L27" s="50">
        <v>0.37152777777777773</v>
      </c>
      <c r="M27" s="61"/>
      <c r="N27" s="51">
        <f t="shared" si="0"/>
        <v>0</v>
      </c>
      <c r="O27" s="52">
        <f t="shared" si="1"/>
        <v>0</v>
      </c>
      <c r="P27" s="53">
        <v>81.7</v>
      </c>
      <c r="Q27" s="54"/>
      <c r="R27" s="55">
        <f t="shared" si="2"/>
        <v>245.10000000000002</v>
      </c>
      <c r="S27" s="194">
        <f t="shared" si="98"/>
        <v>33</v>
      </c>
      <c r="T27" s="56">
        <v>0.4052546296296296</v>
      </c>
      <c r="U27" s="57">
        <v>0.40637731481481482</v>
      </c>
      <c r="V27" s="58">
        <f t="shared" si="3"/>
        <v>1.1226851851852127E-3</v>
      </c>
      <c r="W27" s="54"/>
      <c r="X27" s="55">
        <f t="shared" si="4"/>
        <v>291</v>
      </c>
      <c r="Y27" s="194">
        <f t="shared" si="99"/>
        <v>57</v>
      </c>
      <c r="Z27" s="42">
        <v>0.47181712962962963</v>
      </c>
      <c r="AA27" s="36"/>
      <c r="AB27" s="59">
        <f t="shared" si="5"/>
        <v>0</v>
      </c>
      <c r="AC27" s="42">
        <v>0.47298611111111111</v>
      </c>
      <c r="AD27" s="60">
        <f t="shared" si="6"/>
        <v>1.1689814814814792E-3</v>
      </c>
      <c r="AE27" s="60">
        <f t="shared" si="7"/>
        <v>4.0509259259259025E-4</v>
      </c>
      <c r="AF27" s="61"/>
      <c r="AG27" s="62">
        <f t="shared" si="8"/>
        <v>35</v>
      </c>
      <c r="AH27" s="187">
        <f t="shared" si="146"/>
        <v>35</v>
      </c>
      <c r="AI27" s="63">
        <f t="shared" si="9"/>
        <v>35</v>
      </c>
      <c r="AJ27" s="200">
        <f t="shared" si="10"/>
        <v>63</v>
      </c>
      <c r="AK27" s="42">
        <v>0.47421296296296295</v>
      </c>
      <c r="AL27" s="60">
        <f t="shared" si="11"/>
        <v>1.2268518518518401E-3</v>
      </c>
      <c r="AM27" s="60">
        <f t="shared" si="12"/>
        <v>8.1018518518530388E-5</v>
      </c>
      <c r="AN27" s="64"/>
      <c r="AO27" s="65">
        <f t="shared" si="13"/>
        <v>7</v>
      </c>
      <c r="AP27" s="186">
        <f t="shared" si="100"/>
        <v>-7</v>
      </c>
      <c r="AQ27" s="63">
        <f t="shared" si="14"/>
        <v>7</v>
      </c>
      <c r="AR27" s="200">
        <f t="shared" si="15"/>
        <v>24</v>
      </c>
      <c r="AS27" s="42">
        <v>0.48097222222222219</v>
      </c>
      <c r="AT27" s="36"/>
      <c r="AU27" s="63">
        <f t="shared" si="16"/>
        <v>0</v>
      </c>
      <c r="AV27" s="42">
        <v>0.48197916666666668</v>
      </c>
      <c r="AW27" s="60">
        <f t="shared" si="17"/>
        <v>1.0069444444444908E-3</v>
      </c>
      <c r="AX27" s="60">
        <f t="shared" si="18"/>
        <v>2.430555555556019E-4</v>
      </c>
      <c r="AY27" s="64"/>
      <c r="AZ27" s="65">
        <f t="shared" si="19"/>
        <v>21</v>
      </c>
      <c r="BA27" s="186">
        <f t="shared" si="101"/>
        <v>21</v>
      </c>
      <c r="BB27" s="63">
        <f t="shared" si="20"/>
        <v>21</v>
      </c>
      <c r="BC27" s="200">
        <f t="shared" si="21"/>
        <v>65</v>
      </c>
      <c r="BD27" s="42">
        <v>0.48303240740740744</v>
      </c>
      <c r="BE27" s="60">
        <f t="shared" si="22"/>
        <v>1.0532407407407574E-3</v>
      </c>
      <c r="BF27" s="60">
        <f t="shared" si="23"/>
        <v>2.5462962962961313E-4</v>
      </c>
      <c r="BG27" s="64"/>
      <c r="BH27" s="65">
        <f t="shared" si="24"/>
        <v>22</v>
      </c>
      <c r="BI27" s="186">
        <f t="shared" si="102"/>
        <v>-22</v>
      </c>
      <c r="BJ27" s="63">
        <f t="shared" si="25"/>
        <v>22</v>
      </c>
      <c r="BK27" s="200">
        <f t="shared" si="26"/>
        <v>61</v>
      </c>
      <c r="BL27" s="35">
        <v>0.51111111111111118</v>
      </c>
      <c r="BM27" s="36"/>
      <c r="BN27" s="63">
        <f t="shared" si="27"/>
        <v>0</v>
      </c>
      <c r="BO27" s="42">
        <v>0.51564814814814819</v>
      </c>
      <c r="BP27" s="60">
        <f t="shared" si="28"/>
        <v>4.5370370370370061E-3</v>
      </c>
      <c r="BQ27" s="60">
        <f t="shared" si="29"/>
        <v>5.7870370370339229E-5</v>
      </c>
      <c r="BR27" s="64"/>
      <c r="BS27" s="65">
        <f t="shared" si="30"/>
        <v>5</v>
      </c>
      <c r="BT27" s="186">
        <f t="shared" si="103"/>
        <v>5</v>
      </c>
      <c r="BU27" s="63">
        <f t="shared" si="31"/>
        <v>5</v>
      </c>
      <c r="BV27" s="200">
        <f t="shared" si="32"/>
        <v>22</v>
      </c>
      <c r="BW27" s="42">
        <v>0.51802083333333326</v>
      </c>
      <c r="BX27" s="60">
        <f t="shared" si="33"/>
        <v>2.372685185185075E-3</v>
      </c>
      <c r="BY27" s="60">
        <f t="shared" si="34"/>
        <v>2.7777777777766768E-4</v>
      </c>
      <c r="BZ27" s="64"/>
      <c r="CA27" s="65">
        <f t="shared" si="35"/>
        <v>24</v>
      </c>
      <c r="CB27" s="186">
        <f t="shared" si="104"/>
        <v>24</v>
      </c>
      <c r="CC27" s="88">
        <v>0</v>
      </c>
      <c r="CD27" s="200">
        <f t="shared" si="105"/>
        <v>50</v>
      </c>
      <c r="CE27" s="49">
        <v>0.53888888888888886</v>
      </c>
      <c r="CF27" s="61">
        <v>-60</v>
      </c>
      <c r="CG27" s="61">
        <f t="shared" si="36"/>
        <v>60</v>
      </c>
      <c r="CH27" s="66">
        <f t="shared" si="37"/>
        <v>0</v>
      </c>
      <c r="CI27" s="244">
        <f t="shared" si="38"/>
        <v>1</v>
      </c>
      <c r="CJ27" s="42">
        <v>0.5493055555555556</v>
      </c>
      <c r="CK27" s="36"/>
      <c r="CL27" s="63">
        <f t="shared" si="39"/>
        <v>0</v>
      </c>
      <c r="CM27" s="42">
        <v>0.55204861111111114</v>
      </c>
      <c r="CN27" s="60">
        <f t="shared" si="40"/>
        <v>2.7430555555555403E-3</v>
      </c>
      <c r="CO27" s="60">
        <f t="shared" si="41"/>
        <v>1.9675925925924419E-4</v>
      </c>
      <c r="CP27" s="64"/>
      <c r="CQ27" s="65">
        <f t="shared" si="42"/>
        <v>17</v>
      </c>
      <c r="CR27" s="186">
        <f t="shared" si="43"/>
        <v>17</v>
      </c>
      <c r="CS27" s="63">
        <f t="shared" si="44"/>
        <v>17</v>
      </c>
      <c r="CT27" s="200">
        <f t="shared" si="45"/>
        <v>49</v>
      </c>
      <c r="CU27" s="49">
        <v>0.60833333333333328</v>
      </c>
      <c r="CV27" s="61"/>
      <c r="CW27" s="61">
        <f t="shared" si="46"/>
        <v>0</v>
      </c>
      <c r="CX27" s="66">
        <f t="shared" si="47"/>
        <v>0</v>
      </c>
      <c r="CY27" s="244">
        <f t="shared" si="48"/>
        <v>1</v>
      </c>
      <c r="CZ27" s="42">
        <v>0.61875000000000002</v>
      </c>
      <c r="DA27" s="36"/>
      <c r="DB27" s="63">
        <f t="shared" si="49"/>
        <v>0</v>
      </c>
      <c r="DC27" s="42">
        <v>0.62137731481481484</v>
      </c>
      <c r="DD27" s="60">
        <f t="shared" si="50"/>
        <v>2.6273148148148184E-3</v>
      </c>
      <c r="DE27" s="60">
        <f t="shared" si="51"/>
        <v>4.2824074074074422E-4</v>
      </c>
      <c r="DF27" s="64"/>
      <c r="DG27" s="65">
        <f t="shared" si="52"/>
        <v>37</v>
      </c>
      <c r="DH27" s="186">
        <f t="shared" si="106"/>
        <v>37</v>
      </c>
      <c r="DI27" s="63">
        <f t="shared" si="53"/>
        <v>37</v>
      </c>
      <c r="DJ27" s="200">
        <f t="shared" si="54"/>
        <v>62</v>
      </c>
      <c r="DK27" s="49" t="s">
        <v>254</v>
      </c>
      <c r="DL27" s="61"/>
      <c r="DM27" s="61" t="e">
        <f>IF(DK27=0,0,IF(DK27="нет",600,IF(DK27="сход",0,IF(DK27&lt;#REF!+DN$2,MINUTE(ABS(DK27-(#REF!+DN$2)))*60,IF(DK27&gt;#REF!+DN$2,MINUTE(ABS(DK27-(#REF!+DN$2)))*60,0)))))</f>
        <v>#REF!</v>
      </c>
      <c r="DN27" s="93">
        <f t="shared" si="55"/>
        <v>0</v>
      </c>
      <c r="DO27" s="49" t="s">
        <v>254</v>
      </c>
      <c r="DP27" s="61"/>
      <c r="DQ27" s="61" t="e">
        <f>IF(DO27=0,0,IF(DO27="нет",600,IF(DO27="сход",0,IF(DO27&lt;#REF!+DR$2,MINUTE(ABS(DO27-(#REF!+DR$2)))*60,IF(DO27&gt;#REF!+DR$2,MINUTE(ABS(DO27-(#REF!+DR$2)))*60,0)))))</f>
        <v>#REF!</v>
      </c>
      <c r="DR27" s="94">
        <f t="shared" si="56"/>
        <v>0</v>
      </c>
      <c r="DS27" s="42">
        <v>0.65277777777777779</v>
      </c>
      <c r="DT27" s="36"/>
      <c r="DU27" s="63">
        <f t="shared" si="57"/>
        <v>0</v>
      </c>
      <c r="DV27" s="42">
        <v>0.65358796296296295</v>
      </c>
      <c r="DW27" s="60">
        <f t="shared" si="58"/>
        <v>8.101851851851638E-4</v>
      </c>
      <c r="DX27" s="60">
        <f t="shared" si="59"/>
        <v>2.5462962962960825E-4</v>
      </c>
      <c r="DY27" s="64"/>
      <c r="DZ27" s="65">
        <f t="shared" si="60"/>
        <v>22</v>
      </c>
      <c r="EA27" s="186">
        <f t="shared" si="107"/>
        <v>22</v>
      </c>
      <c r="EB27" s="63">
        <f t="shared" si="61"/>
        <v>22</v>
      </c>
      <c r="EC27" s="200">
        <f t="shared" si="62"/>
        <v>56</v>
      </c>
      <c r="ED27" s="42">
        <v>0.65914351851851849</v>
      </c>
      <c r="EE27" s="60">
        <f t="shared" si="63"/>
        <v>5.5555555555555358E-3</v>
      </c>
      <c r="EF27" s="60">
        <f t="shared" si="64"/>
        <v>4.2824074074076027E-4</v>
      </c>
      <c r="EG27" s="64"/>
      <c r="EH27" s="65">
        <f t="shared" si="65"/>
        <v>37</v>
      </c>
      <c r="EI27" s="186">
        <f t="shared" si="108"/>
        <v>-37</v>
      </c>
      <c r="EJ27" s="63">
        <f t="shared" si="66"/>
        <v>37</v>
      </c>
      <c r="EK27" s="200">
        <f t="shared" si="67"/>
        <v>35</v>
      </c>
      <c r="EL27" s="42">
        <v>0.68263888888888891</v>
      </c>
      <c r="EM27" s="36"/>
      <c r="EN27" s="63">
        <f t="shared" si="68"/>
        <v>0</v>
      </c>
      <c r="EO27" s="42">
        <v>0.68538194444444445</v>
      </c>
      <c r="EP27" s="60">
        <f t="shared" si="69"/>
        <v>2.7430555555555403E-3</v>
      </c>
      <c r="EQ27" s="60">
        <f t="shared" si="70"/>
        <v>2.3148148148132829E-5</v>
      </c>
      <c r="ER27" s="64"/>
      <c r="ES27" s="65">
        <f t="shared" si="71"/>
        <v>2</v>
      </c>
      <c r="ET27" s="186">
        <f t="shared" si="109"/>
        <v>-2</v>
      </c>
      <c r="EU27" s="63">
        <f t="shared" si="72"/>
        <v>2</v>
      </c>
      <c r="EV27" s="200">
        <f t="shared" si="73"/>
        <v>13</v>
      </c>
      <c r="EW27" s="42">
        <v>0.69114583333333324</v>
      </c>
      <c r="EX27" s="85">
        <f t="shared" si="74"/>
        <v>5.7638888888887907E-3</v>
      </c>
      <c r="EY27" s="85">
        <f t="shared" si="75"/>
        <v>5.6134259259258273E-3</v>
      </c>
      <c r="EZ27" s="64"/>
      <c r="FA27" s="90">
        <f t="shared" si="76"/>
        <v>485</v>
      </c>
      <c r="FB27" s="186">
        <f t="shared" si="150"/>
        <v>485</v>
      </c>
      <c r="FC27" s="88">
        <f t="shared" si="77"/>
        <v>485</v>
      </c>
      <c r="FD27" s="200">
        <f t="shared" si="78"/>
        <v>45</v>
      </c>
      <c r="FE27" s="42">
        <v>0.71501157407407412</v>
      </c>
      <c r="FF27" s="60">
        <f t="shared" si="79"/>
        <v>2.3865740740740882E-2</v>
      </c>
      <c r="FG27" s="60">
        <f t="shared" si="80"/>
        <v>2.1666666666666806E-2</v>
      </c>
      <c r="FH27" s="64"/>
      <c r="FI27" s="90">
        <f t="shared" si="148"/>
        <v>1872</v>
      </c>
      <c r="FJ27" s="186">
        <f t="shared" si="111"/>
        <v>1872</v>
      </c>
      <c r="FK27" s="88">
        <f t="shared" si="82"/>
        <v>600</v>
      </c>
      <c r="FL27" s="200">
        <f t="shared" si="83"/>
        <v>53</v>
      </c>
      <c r="FM27" s="42">
        <v>0.74583333333333324</v>
      </c>
      <c r="FN27" s="36"/>
      <c r="FO27" s="84">
        <f t="shared" si="84"/>
        <v>0</v>
      </c>
      <c r="FP27" s="42">
        <v>0.74946759259259255</v>
      </c>
      <c r="FQ27" s="60">
        <f t="shared" si="85"/>
        <v>3.6342592592593093E-3</v>
      </c>
      <c r="FR27" s="60">
        <f t="shared" si="86"/>
        <v>1.2037037037037537E-3</v>
      </c>
      <c r="FS27" s="64"/>
      <c r="FT27" s="65">
        <f t="shared" si="87"/>
        <v>104</v>
      </c>
      <c r="FU27" s="186">
        <f t="shared" si="88"/>
        <v>104</v>
      </c>
      <c r="FV27" s="88">
        <f t="shared" si="89"/>
        <v>104</v>
      </c>
      <c r="FW27" s="200">
        <f t="shared" si="90"/>
        <v>63</v>
      </c>
      <c r="FX27" s="49">
        <v>0.75138888888888899</v>
      </c>
      <c r="FY27" s="61"/>
      <c r="FZ27" s="61">
        <f t="shared" si="91"/>
        <v>3360</v>
      </c>
      <c r="GA27" s="67">
        <f t="shared" si="92"/>
        <v>600</v>
      </c>
      <c r="GB27" s="334">
        <f t="shared" si="93"/>
        <v>65</v>
      </c>
      <c r="GC27" s="68">
        <f t="shared" si="94"/>
        <v>26</v>
      </c>
      <c r="GE27" s="116">
        <f t="shared" si="112"/>
        <v>245.10000000000002</v>
      </c>
      <c r="GF27" s="343">
        <f t="shared" si="113"/>
        <v>291</v>
      </c>
      <c r="GG27" s="116">
        <f t="shared" si="114"/>
        <v>35</v>
      </c>
      <c r="GH27" s="116">
        <f t="shared" si="115"/>
        <v>7</v>
      </c>
      <c r="GI27" s="337">
        <f t="shared" si="116"/>
        <v>42</v>
      </c>
      <c r="GJ27" s="337">
        <f t="shared" si="117"/>
        <v>21</v>
      </c>
      <c r="GK27" s="337">
        <f t="shared" si="118"/>
        <v>22</v>
      </c>
      <c r="GL27" s="337">
        <f t="shared" si="119"/>
        <v>43</v>
      </c>
      <c r="GM27" s="337">
        <f t="shared" si="120"/>
        <v>5</v>
      </c>
      <c r="GN27" s="337">
        <f t="shared" si="121"/>
        <v>0</v>
      </c>
      <c r="GO27" s="337">
        <f t="shared" si="122"/>
        <v>5</v>
      </c>
      <c r="GP27" s="336">
        <f t="shared" si="123"/>
        <v>17</v>
      </c>
      <c r="GQ27" s="343">
        <f t="shared" si="124"/>
        <v>37</v>
      </c>
      <c r="GR27" s="337">
        <f t="shared" si="125"/>
        <v>22</v>
      </c>
      <c r="GS27" s="337">
        <f t="shared" si="126"/>
        <v>37</v>
      </c>
      <c r="GT27" s="337">
        <f t="shared" si="127"/>
        <v>59</v>
      </c>
      <c r="GU27" s="337">
        <f t="shared" si="128"/>
        <v>2</v>
      </c>
      <c r="GV27" s="337">
        <f t="shared" si="129"/>
        <v>485</v>
      </c>
      <c r="GW27" s="337">
        <f t="shared" si="130"/>
        <v>600</v>
      </c>
      <c r="GX27" s="337">
        <f t="shared" si="131"/>
        <v>1087</v>
      </c>
      <c r="GY27" s="346">
        <f t="shared" si="132"/>
        <v>104</v>
      </c>
      <c r="GZ27" s="116">
        <f t="shared" si="133"/>
        <v>120.60000000000002</v>
      </c>
      <c r="HA27" s="346">
        <f t="shared" si="95"/>
        <v>51</v>
      </c>
      <c r="HB27" s="116">
        <f t="shared" si="134"/>
        <v>1236</v>
      </c>
      <c r="HC27" s="116">
        <f t="shared" si="135"/>
        <v>158</v>
      </c>
      <c r="HD27" s="346">
        <f t="shared" si="145"/>
        <v>1394</v>
      </c>
      <c r="HE27" s="346">
        <f t="shared" si="96"/>
        <v>49</v>
      </c>
      <c r="HF27" s="13">
        <f t="shared" si="136"/>
        <v>0</v>
      </c>
      <c r="HG27" s="13">
        <f t="shared" si="137"/>
        <v>0</v>
      </c>
      <c r="HH27" s="346">
        <f t="shared" si="138"/>
        <v>600</v>
      </c>
      <c r="HI27" s="325">
        <f t="shared" si="139"/>
        <v>2530.1</v>
      </c>
      <c r="HJ27" s="336">
        <f t="shared" si="140"/>
        <v>54.600000000000023</v>
      </c>
      <c r="HK27" s="343">
        <f t="shared" si="141"/>
        <v>66</v>
      </c>
      <c r="HL27" s="13">
        <f t="shared" si="142"/>
        <v>2114.6</v>
      </c>
      <c r="HM27" s="77">
        <f t="shared" si="143"/>
        <v>53</v>
      </c>
      <c r="HN27" s="328"/>
      <c r="HO27" s="330"/>
      <c r="HP27" s="116">
        <f>VLOOKUP(HR27,$B$4:$C$70,2,0)</f>
        <v>25</v>
      </c>
      <c r="HQ27" s="281">
        <v>53</v>
      </c>
      <c r="HR27" s="282">
        <v>26</v>
      </c>
      <c r="HS27" s="311" t="s">
        <v>120</v>
      </c>
      <c r="HT27" s="312" t="s">
        <v>121</v>
      </c>
      <c r="HU27" s="311" t="s">
        <v>122</v>
      </c>
      <c r="HV27" s="283">
        <v>0</v>
      </c>
      <c r="HW27" s="314">
        <v>245.1</v>
      </c>
      <c r="HX27" s="285">
        <v>291</v>
      </c>
      <c r="HY27" s="286">
        <v>0</v>
      </c>
      <c r="HZ27" s="286">
        <v>35</v>
      </c>
      <c r="IA27" s="286">
        <v>7</v>
      </c>
      <c r="IB27" s="286">
        <v>0</v>
      </c>
      <c r="IC27" s="286">
        <v>21</v>
      </c>
      <c r="ID27" s="286">
        <v>22</v>
      </c>
      <c r="IE27" s="286">
        <v>0</v>
      </c>
      <c r="IF27" s="286">
        <v>5</v>
      </c>
      <c r="IG27" s="286">
        <v>0</v>
      </c>
      <c r="IH27" s="283">
        <v>0</v>
      </c>
      <c r="II27" s="286">
        <v>0</v>
      </c>
      <c r="IJ27" s="286">
        <v>17</v>
      </c>
      <c r="IK27" s="283">
        <v>0</v>
      </c>
      <c r="IL27" s="286">
        <v>0</v>
      </c>
      <c r="IM27" s="286">
        <v>37</v>
      </c>
      <c r="IN27" s="287">
        <v>0</v>
      </c>
      <c r="IO27" s="287">
        <v>0</v>
      </c>
      <c r="IP27" s="286">
        <v>0</v>
      </c>
      <c r="IQ27" s="286">
        <v>22</v>
      </c>
      <c r="IR27" s="286">
        <v>37</v>
      </c>
      <c r="IS27" s="286">
        <v>0</v>
      </c>
      <c r="IT27" s="286">
        <v>2</v>
      </c>
      <c r="IU27" s="286">
        <v>485</v>
      </c>
      <c r="IV27" s="286">
        <v>600</v>
      </c>
      <c r="IW27" s="286">
        <v>0</v>
      </c>
      <c r="IX27" s="286">
        <v>104</v>
      </c>
      <c r="IY27" s="283">
        <v>600</v>
      </c>
      <c r="IZ27" s="322">
        <f t="shared" si="144"/>
        <v>2530.1</v>
      </c>
      <c r="JA27" s="288">
        <v>26</v>
      </c>
    </row>
    <row r="28" spans="1:261" x14ac:dyDescent="0.25">
      <c r="A28" s="70">
        <v>26</v>
      </c>
      <c r="B28" s="71">
        <v>27</v>
      </c>
      <c r="C28" s="273">
        <f t="shared" si="97"/>
        <v>26</v>
      </c>
      <c r="D28" s="172" t="s">
        <v>123</v>
      </c>
      <c r="E28" s="170" t="s">
        <v>124</v>
      </c>
      <c r="F28" s="170" t="s">
        <v>258</v>
      </c>
      <c r="G28" s="170" t="s">
        <v>300</v>
      </c>
      <c r="H28" s="324"/>
      <c r="I28" s="324" t="str">
        <f>VLOOKUP(B28,Лист3!B26:J92,9,0)</f>
        <v>Сборная АТФ</v>
      </c>
      <c r="J28" s="171" t="s">
        <v>125</v>
      </c>
      <c r="K28" s="72">
        <v>0.37222222222222201</v>
      </c>
      <c r="L28" s="73">
        <v>0.37222222222222223</v>
      </c>
      <c r="M28" s="86"/>
      <c r="N28" s="74">
        <f t="shared" si="0"/>
        <v>0</v>
      </c>
      <c r="O28" s="75">
        <f t="shared" si="1"/>
        <v>0</v>
      </c>
      <c r="P28" s="76">
        <v>70.599999999999994</v>
      </c>
      <c r="Q28" s="77"/>
      <c r="R28" s="78">
        <f t="shared" si="2"/>
        <v>211.79999999999998</v>
      </c>
      <c r="S28" s="193">
        <f t="shared" si="98"/>
        <v>4</v>
      </c>
      <c r="T28" s="79">
        <v>0.40711805555555558</v>
      </c>
      <c r="U28" s="80">
        <v>0.40806712962962965</v>
      </c>
      <c r="V28" s="81">
        <f t="shared" si="3"/>
        <v>9.490740740740744E-4</v>
      </c>
      <c r="W28" s="77"/>
      <c r="X28" s="78">
        <f t="shared" si="4"/>
        <v>246</v>
      </c>
      <c r="Y28" s="193">
        <f t="shared" si="99"/>
        <v>7</v>
      </c>
      <c r="Z28" s="82">
        <v>0.47024305555555551</v>
      </c>
      <c r="AA28" s="83"/>
      <c r="AB28" s="84">
        <f t="shared" si="5"/>
        <v>0</v>
      </c>
      <c r="AC28" s="82">
        <v>0.47108796296296296</v>
      </c>
      <c r="AD28" s="85">
        <f t="shared" si="6"/>
        <v>8.4490740740744696E-4</v>
      </c>
      <c r="AE28" s="85">
        <f t="shared" si="7"/>
        <v>8.1018518518558035E-5</v>
      </c>
      <c r="AF28" s="86"/>
      <c r="AG28" s="87">
        <f t="shared" si="8"/>
        <v>7</v>
      </c>
      <c r="AH28" s="186">
        <f t="shared" si="146"/>
        <v>7</v>
      </c>
      <c r="AI28" s="88">
        <f t="shared" si="9"/>
        <v>7</v>
      </c>
      <c r="AJ28" s="199">
        <f t="shared" si="10"/>
        <v>32</v>
      </c>
      <c r="AK28" s="82">
        <v>0.47232638888888889</v>
      </c>
      <c r="AL28" s="85">
        <f t="shared" si="11"/>
        <v>1.2384259259259345E-3</v>
      </c>
      <c r="AM28" s="85">
        <f t="shared" si="12"/>
        <v>6.9444444444436001E-5</v>
      </c>
      <c r="AN28" s="89"/>
      <c r="AO28" s="90">
        <f t="shared" si="13"/>
        <v>6</v>
      </c>
      <c r="AP28" s="186">
        <f t="shared" si="100"/>
        <v>-6</v>
      </c>
      <c r="AQ28" s="88">
        <f t="shared" si="14"/>
        <v>6</v>
      </c>
      <c r="AR28" s="199">
        <f t="shared" si="15"/>
        <v>20</v>
      </c>
      <c r="AS28" s="82">
        <v>0.48122685185185188</v>
      </c>
      <c r="AT28" s="83"/>
      <c r="AU28" s="88">
        <f t="shared" si="16"/>
        <v>0</v>
      </c>
      <c r="AV28" s="82">
        <v>0.48202546296296295</v>
      </c>
      <c r="AW28" s="85">
        <f t="shared" si="17"/>
        <v>7.9861111111106942E-4</v>
      </c>
      <c r="AX28" s="85">
        <f t="shared" si="18"/>
        <v>3.4722222222180487E-5</v>
      </c>
      <c r="AY28" s="89"/>
      <c r="AZ28" s="90">
        <f t="shared" si="19"/>
        <v>3</v>
      </c>
      <c r="BA28" s="186">
        <f t="shared" si="101"/>
        <v>3</v>
      </c>
      <c r="BB28" s="88">
        <f t="shared" si="20"/>
        <v>3</v>
      </c>
      <c r="BC28" s="199">
        <f t="shared" si="21"/>
        <v>35</v>
      </c>
      <c r="BD28" s="82">
        <v>0.48320601851851852</v>
      </c>
      <c r="BE28" s="85">
        <f t="shared" si="22"/>
        <v>1.1805555555555736E-3</v>
      </c>
      <c r="BF28" s="85">
        <f t="shared" si="23"/>
        <v>1.2731481481479691E-4</v>
      </c>
      <c r="BG28" s="89"/>
      <c r="BH28" s="90">
        <f t="shared" si="24"/>
        <v>11</v>
      </c>
      <c r="BI28" s="186">
        <f t="shared" si="102"/>
        <v>-11</v>
      </c>
      <c r="BJ28" s="88">
        <f t="shared" si="25"/>
        <v>11</v>
      </c>
      <c r="BK28" s="199">
        <f t="shared" si="26"/>
        <v>41</v>
      </c>
      <c r="BL28" s="91">
        <v>0.50694444444444442</v>
      </c>
      <c r="BM28" s="83"/>
      <c r="BN28" s="88">
        <f t="shared" si="27"/>
        <v>0</v>
      </c>
      <c r="BO28" s="82">
        <v>0.5113657407407407</v>
      </c>
      <c r="BP28" s="85">
        <f t="shared" si="28"/>
        <v>4.4212962962962843E-3</v>
      </c>
      <c r="BQ28" s="85">
        <f t="shared" si="29"/>
        <v>5.7870370370382597E-5</v>
      </c>
      <c r="BR28" s="89"/>
      <c r="BS28" s="90">
        <f t="shared" si="30"/>
        <v>5</v>
      </c>
      <c r="BT28" s="186">
        <f t="shared" si="103"/>
        <v>-5</v>
      </c>
      <c r="BU28" s="88">
        <f t="shared" si="31"/>
        <v>5</v>
      </c>
      <c r="BV28" s="199">
        <f t="shared" si="32"/>
        <v>22</v>
      </c>
      <c r="BW28" s="82">
        <v>0.51362268518518517</v>
      </c>
      <c r="BX28" s="85">
        <f t="shared" si="33"/>
        <v>2.2569444444444642E-3</v>
      </c>
      <c r="BY28" s="85">
        <f t="shared" si="34"/>
        <v>1.6203703703705687E-4</v>
      </c>
      <c r="BZ28" s="89"/>
      <c r="CA28" s="90">
        <f t="shared" si="35"/>
        <v>14</v>
      </c>
      <c r="CB28" s="186">
        <f t="shared" si="104"/>
        <v>14</v>
      </c>
      <c r="CC28" s="88">
        <v>0</v>
      </c>
      <c r="CD28" s="199">
        <f t="shared" si="105"/>
        <v>29</v>
      </c>
      <c r="CE28" s="72">
        <v>0.53888888888888886</v>
      </c>
      <c r="CF28" s="86"/>
      <c r="CG28" s="86">
        <f t="shared" si="36"/>
        <v>0</v>
      </c>
      <c r="CH28" s="92">
        <f t="shared" si="37"/>
        <v>0</v>
      </c>
      <c r="CI28" s="243">
        <f t="shared" si="38"/>
        <v>1</v>
      </c>
      <c r="CJ28" s="82">
        <v>0.54583333333333328</v>
      </c>
      <c r="CK28" s="83"/>
      <c r="CL28" s="88">
        <f t="shared" si="39"/>
        <v>0</v>
      </c>
      <c r="CM28" s="82">
        <v>0.54828703703703707</v>
      </c>
      <c r="CN28" s="85">
        <f t="shared" si="40"/>
        <v>2.4537037037037912E-3</v>
      </c>
      <c r="CO28" s="85">
        <f t="shared" si="41"/>
        <v>9.2592592592504862E-5</v>
      </c>
      <c r="CP28" s="89"/>
      <c r="CQ28" s="90">
        <f t="shared" si="42"/>
        <v>8</v>
      </c>
      <c r="CR28" s="186">
        <f t="shared" si="43"/>
        <v>-8</v>
      </c>
      <c r="CS28" s="88">
        <f t="shared" si="44"/>
        <v>8</v>
      </c>
      <c r="CT28" s="199">
        <f t="shared" si="45"/>
        <v>42</v>
      </c>
      <c r="CU28" s="72">
        <v>0.60833333333333328</v>
      </c>
      <c r="CV28" s="86"/>
      <c r="CW28" s="86">
        <f t="shared" si="46"/>
        <v>0</v>
      </c>
      <c r="CX28" s="92">
        <f t="shared" si="47"/>
        <v>0</v>
      </c>
      <c r="CY28" s="243">
        <f t="shared" si="48"/>
        <v>1</v>
      </c>
      <c r="CZ28" s="82">
        <v>0.61736111111111114</v>
      </c>
      <c r="DA28" s="83"/>
      <c r="DB28" s="88">
        <f t="shared" si="49"/>
        <v>0</v>
      </c>
      <c r="DC28" s="82">
        <v>0.61960648148148145</v>
      </c>
      <c r="DD28" s="85">
        <f t="shared" si="50"/>
        <v>2.2453703703703143E-3</v>
      </c>
      <c r="DE28" s="85">
        <f t="shared" si="51"/>
        <v>4.6296296296240071E-5</v>
      </c>
      <c r="DF28" s="89"/>
      <c r="DG28" s="90">
        <f t="shared" si="52"/>
        <v>4</v>
      </c>
      <c r="DH28" s="186">
        <f t="shared" si="106"/>
        <v>4</v>
      </c>
      <c r="DI28" s="88">
        <f t="shared" si="53"/>
        <v>4</v>
      </c>
      <c r="DJ28" s="199">
        <f t="shared" si="54"/>
        <v>37</v>
      </c>
      <c r="DK28" s="72" t="s">
        <v>254</v>
      </c>
      <c r="DL28" s="86"/>
      <c r="DM28" s="86" t="e">
        <f>IF(DK28=0,0,IF(DK28="нет",600,IF(DK28="сход",0,IF(DK28&lt;#REF!+DN$2,MINUTE(ABS(DK28-(#REF!+DN$2)))*60,IF(DK28&gt;#REF!+DN$2,MINUTE(ABS(DK28-(#REF!+DN$2)))*60,0)))))</f>
        <v>#REF!</v>
      </c>
      <c r="DN28" s="93">
        <f t="shared" si="55"/>
        <v>0</v>
      </c>
      <c r="DO28" s="72" t="s">
        <v>254</v>
      </c>
      <c r="DP28" s="86"/>
      <c r="DQ28" s="86" t="e">
        <f>IF(DO28=0,0,IF(DO28="нет",600,IF(DO28="сход",0,IF(DO28&lt;#REF!+DR$2,MINUTE(ABS(DO28-(#REF!+DR$2)))*60,IF(DO28&gt;#REF!+DR$2,MINUTE(ABS(DO28-(#REF!+DR$2)))*60,0)))))</f>
        <v>#REF!</v>
      </c>
      <c r="DR28" s="94">
        <f t="shared" si="56"/>
        <v>0</v>
      </c>
      <c r="DS28" s="82">
        <v>0.65138888888888891</v>
      </c>
      <c r="DT28" s="83"/>
      <c r="DU28" s="63">
        <f t="shared" si="57"/>
        <v>0</v>
      </c>
      <c r="DV28" s="82">
        <v>0.6519907407407407</v>
      </c>
      <c r="DW28" s="85">
        <f t="shared" si="58"/>
        <v>6.018518518517979E-4</v>
      </c>
      <c r="DX28" s="85">
        <f t="shared" si="59"/>
        <v>4.6296296296242348E-5</v>
      </c>
      <c r="DY28" s="89"/>
      <c r="DZ28" s="90">
        <f t="shared" si="60"/>
        <v>4</v>
      </c>
      <c r="EA28" s="186">
        <f t="shared" si="107"/>
        <v>4</v>
      </c>
      <c r="EB28" s="63">
        <f t="shared" si="61"/>
        <v>4</v>
      </c>
      <c r="EC28" s="199">
        <f t="shared" si="62"/>
        <v>14</v>
      </c>
      <c r="ED28" s="82">
        <v>0.65792824074074074</v>
      </c>
      <c r="EE28" s="85">
        <f t="shared" si="63"/>
        <v>5.93750000000004E-3</v>
      </c>
      <c r="EF28" s="85">
        <f t="shared" si="64"/>
        <v>4.6296296296256118E-5</v>
      </c>
      <c r="EG28" s="89"/>
      <c r="EH28" s="65">
        <f t="shared" si="65"/>
        <v>4</v>
      </c>
      <c r="EI28" s="186">
        <f t="shared" si="108"/>
        <v>-4</v>
      </c>
      <c r="EJ28" s="88">
        <f t="shared" si="66"/>
        <v>4</v>
      </c>
      <c r="EK28" s="199">
        <f t="shared" si="67"/>
        <v>14</v>
      </c>
      <c r="EL28" s="82">
        <v>0.68125000000000002</v>
      </c>
      <c r="EM28" s="83"/>
      <c r="EN28" s="88">
        <f t="shared" si="68"/>
        <v>0</v>
      </c>
      <c r="EO28" s="82">
        <v>0.68383101851851846</v>
      </c>
      <c r="EP28" s="85">
        <f t="shared" si="69"/>
        <v>2.5810185185184409E-3</v>
      </c>
      <c r="EQ28" s="85">
        <f t="shared" si="70"/>
        <v>1.3888888888896654E-4</v>
      </c>
      <c r="ER28" s="89"/>
      <c r="ES28" s="90">
        <f t="shared" si="71"/>
        <v>12</v>
      </c>
      <c r="ET28" s="186">
        <f t="shared" si="109"/>
        <v>-12</v>
      </c>
      <c r="EU28" s="88">
        <f t="shared" si="72"/>
        <v>12</v>
      </c>
      <c r="EV28" s="199">
        <f t="shared" si="73"/>
        <v>38</v>
      </c>
      <c r="EW28" s="82">
        <v>0.68412037037037043</v>
      </c>
      <c r="EX28" s="85">
        <f t="shared" si="74"/>
        <v>2.893518518519711E-4</v>
      </c>
      <c r="EY28" s="85">
        <f t="shared" si="75"/>
        <v>1.3888888888900812E-4</v>
      </c>
      <c r="EZ28" s="89"/>
      <c r="FA28" s="90">
        <f t="shared" si="76"/>
        <v>12</v>
      </c>
      <c r="FB28" s="186">
        <f t="shared" si="150"/>
        <v>12</v>
      </c>
      <c r="FC28" s="88">
        <f t="shared" si="77"/>
        <v>12</v>
      </c>
      <c r="FD28" s="199">
        <f t="shared" si="78"/>
        <v>4</v>
      </c>
      <c r="FE28" s="82">
        <v>0.6862152777777778</v>
      </c>
      <c r="FF28" s="85">
        <f t="shared" si="79"/>
        <v>2.0949074074073648E-3</v>
      </c>
      <c r="FG28" s="85">
        <f t="shared" si="80"/>
        <v>1.041666666667094E-4</v>
      </c>
      <c r="FH28" s="89"/>
      <c r="FI28" s="90">
        <f t="shared" si="148"/>
        <v>9</v>
      </c>
      <c r="FJ28" s="186">
        <f t="shared" si="111"/>
        <v>-9</v>
      </c>
      <c r="FK28" s="88">
        <f t="shared" si="82"/>
        <v>9</v>
      </c>
      <c r="FL28" s="199">
        <f t="shared" si="83"/>
        <v>19</v>
      </c>
      <c r="FM28" s="82">
        <v>0.71111111111111114</v>
      </c>
      <c r="FN28" s="83"/>
      <c r="FO28" s="84">
        <f t="shared" si="84"/>
        <v>0</v>
      </c>
      <c r="FP28" s="82">
        <v>0.71370370370370362</v>
      </c>
      <c r="FQ28" s="85">
        <f t="shared" si="85"/>
        <v>2.5925925925924798E-3</v>
      </c>
      <c r="FR28" s="85">
        <f t="shared" si="86"/>
        <v>1.6203703703692417E-4</v>
      </c>
      <c r="FS28" s="89"/>
      <c r="FT28" s="90">
        <f t="shared" si="87"/>
        <v>14</v>
      </c>
      <c r="FU28" s="186">
        <f t="shared" si="88"/>
        <v>14</v>
      </c>
      <c r="FV28" s="88">
        <f t="shared" si="89"/>
        <v>14</v>
      </c>
      <c r="FW28" s="199">
        <f t="shared" si="90"/>
        <v>42</v>
      </c>
      <c r="FX28" s="72">
        <v>0.71527777777777779</v>
      </c>
      <c r="FY28" s="86">
        <v>-240</v>
      </c>
      <c r="FZ28" s="86">
        <f t="shared" si="91"/>
        <v>240</v>
      </c>
      <c r="GA28" s="95">
        <f t="shared" si="92"/>
        <v>0</v>
      </c>
      <c r="GB28" s="333">
        <f t="shared" si="93"/>
        <v>1</v>
      </c>
      <c r="GC28" s="96">
        <f t="shared" si="94"/>
        <v>27</v>
      </c>
      <c r="GE28" s="116">
        <f t="shared" si="112"/>
        <v>211.79999999999998</v>
      </c>
      <c r="GF28" s="343">
        <f t="shared" si="113"/>
        <v>246</v>
      </c>
      <c r="GG28" s="116">
        <f t="shared" si="114"/>
        <v>7</v>
      </c>
      <c r="GH28" s="116">
        <f t="shared" si="115"/>
        <v>6</v>
      </c>
      <c r="GI28" s="337">
        <f t="shared" si="116"/>
        <v>13</v>
      </c>
      <c r="GJ28" s="337">
        <f t="shared" si="117"/>
        <v>3</v>
      </c>
      <c r="GK28" s="337">
        <f t="shared" si="118"/>
        <v>11</v>
      </c>
      <c r="GL28" s="337">
        <f t="shared" si="119"/>
        <v>14</v>
      </c>
      <c r="GM28" s="337">
        <f t="shared" si="120"/>
        <v>5</v>
      </c>
      <c r="GN28" s="337">
        <f t="shared" si="121"/>
        <v>0</v>
      </c>
      <c r="GO28" s="337">
        <f t="shared" si="122"/>
        <v>5</v>
      </c>
      <c r="GP28" s="336">
        <f t="shared" si="123"/>
        <v>8</v>
      </c>
      <c r="GQ28" s="343">
        <f t="shared" si="124"/>
        <v>4</v>
      </c>
      <c r="GR28" s="337">
        <f t="shared" si="125"/>
        <v>4</v>
      </c>
      <c r="GS28" s="337">
        <f t="shared" si="126"/>
        <v>4</v>
      </c>
      <c r="GT28" s="337">
        <f t="shared" si="127"/>
        <v>8</v>
      </c>
      <c r="GU28" s="337">
        <f t="shared" si="128"/>
        <v>12</v>
      </c>
      <c r="GV28" s="337">
        <f t="shared" si="129"/>
        <v>12</v>
      </c>
      <c r="GW28" s="337">
        <f t="shared" si="130"/>
        <v>9</v>
      </c>
      <c r="GX28" s="337">
        <f t="shared" si="131"/>
        <v>33</v>
      </c>
      <c r="GY28" s="346">
        <f t="shared" si="132"/>
        <v>14</v>
      </c>
      <c r="GZ28" s="116">
        <f t="shared" si="133"/>
        <v>42.299999999999983</v>
      </c>
      <c r="HA28" s="346">
        <f t="shared" si="95"/>
        <v>4</v>
      </c>
      <c r="HB28" s="116">
        <f t="shared" si="134"/>
        <v>73</v>
      </c>
      <c r="HC28" s="116">
        <f t="shared" si="135"/>
        <v>26</v>
      </c>
      <c r="HD28" s="346">
        <f t="shared" si="145"/>
        <v>99</v>
      </c>
      <c r="HE28" s="346">
        <f t="shared" si="96"/>
        <v>10</v>
      </c>
      <c r="HF28" s="13">
        <f t="shared" si="136"/>
        <v>0</v>
      </c>
      <c r="HG28" s="13">
        <f t="shared" si="137"/>
        <v>0</v>
      </c>
      <c r="HH28" s="346">
        <f t="shared" si="138"/>
        <v>0</v>
      </c>
      <c r="HI28" s="325">
        <f t="shared" si="139"/>
        <v>556.79999999999995</v>
      </c>
      <c r="HJ28" s="336">
        <f t="shared" si="140"/>
        <v>21.299999999999983</v>
      </c>
      <c r="HK28" s="343">
        <f t="shared" si="141"/>
        <v>21</v>
      </c>
      <c r="HL28" s="13">
        <f t="shared" si="142"/>
        <v>141.29999999999998</v>
      </c>
      <c r="HM28" s="77">
        <f t="shared" si="143"/>
        <v>5</v>
      </c>
      <c r="HN28" s="328"/>
      <c r="HO28" s="330"/>
      <c r="HP28" s="116">
        <f>VLOOKUP(HR28,$B$4:$C$70,2,0)</f>
        <v>26</v>
      </c>
      <c r="HQ28" s="281">
        <v>5</v>
      </c>
      <c r="HR28" s="282">
        <v>27</v>
      </c>
      <c r="HS28" s="311" t="s">
        <v>123</v>
      </c>
      <c r="HT28" s="312" t="s">
        <v>124</v>
      </c>
      <c r="HU28" s="311" t="s">
        <v>125</v>
      </c>
      <c r="HV28" s="283">
        <v>0</v>
      </c>
      <c r="HW28" s="314">
        <v>211.8</v>
      </c>
      <c r="HX28" s="285">
        <v>246</v>
      </c>
      <c r="HY28" s="286">
        <v>0</v>
      </c>
      <c r="HZ28" s="286">
        <v>7</v>
      </c>
      <c r="IA28" s="286">
        <v>6</v>
      </c>
      <c r="IB28" s="286">
        <v>0</v>
      </c>
      <c r="IC28" s="286">
        <v>3</v>
      </c>
      <c r="ID28" s="286">
        <v>11</v>
      </c>
      <c r="IE28" s="286">
        <v>0</v>
      </c>
      <c r="IF28" s="286">
        <v>5</v>
      </c>
      <c r="IG28" s="286">
        <v>0</v>
      </c>
      <c r="IH28" s="283">
        <v>0</v>
      </c>
      <c r="II28" s="286">
        <v>0</v>
      </c>
      <c r="IJ28" s="286">
        <v>8</v>
      </c>
      <c r="IK28" s="283">
        <v>0</v>
      </c>
      <c r="IL28" s="286">
        <v>0</v>
      </c>
      <c r="IM28" s="286">
        <v>4</v>
      </c>
      <c r="IN28" s="287">
        <v>0</v>
      </c>
      <c r="IO28" s="287">
        <v>0</v>
      </c>
      <c r="IP28" s="286">
        <v>0</v>
      </c>
      <c r="IQ28" s="286">
        <v>4</v>
      </c>
      <c r="IR28" s="286">
        <v>4</v>
      </c>
      <c r="IS28" s="286">
        <v>0</v>
      </c>
      <c r="IT28" s="286">
        <v>12</v>
      </c>
      <c r="IU28" s="286">
        <v>12</v>
      </c>
      <c r="IV28" s="286">
        <v>9</v>
      </c>
      <c r="IW28" s="286">
        <v>0</v>
      </c>
      <c r="IX28" s="286">
        <v>14</v>
      </c>
      <c r="IY28" s="283">
        <v>0</v>
      </c>
      <c r="IZ28" s="322">
        <f t="shared" si="144"/>
        <v>556.79999999999995</v>
      </c>
      <c r="JA28" s="288">
        <v>27</v>
      </c>
    </row>
    <row r="29" spans="1:261" x14ac:dyDescent="0.25">
      <c r="A29" s="70">
        <v>27</v>
      </c>
      <c r="B29" s="71">
        <v>28</v>
      </c>
      <c r="C29" s="274">
        <f t="shared" si="97"/>
        <v>27</v>
      </c>
      <c r="D29" s="173" t="s">
        <v>126</v>
      </c>
      <c r="E29" s="170" t="s">
        <v>127</v>
      </c>
      <c r="F29" s="170" t="s">
        <v>258</v>
      </c>
      <c r="G29" s="170" t="s">
        <v>300</v>
      </c>
      <c r="H29" s="324" t="s">
        <v>302</v>
      </c>
      <c r="I29" s="324" t="str">
        <f>VLOOKUP(B29,Лист3!B27:J93,9,0)</f>
        <v>РетроЛегенда</v>
      </c>
      <c r="J29" s="171" t="s">
        <v>101</v>
      </c>
      <c r="K29" s="72">
        <v>0.37291666666666701</v>
      </c>
      <c r="L29" s="73">
        <v>0.37291666666666662</v>
      </c>
      <c r="M29" s="86"/>
      <c r="N29" s="74">
        <f t="shared" si="0"/>
        <v>0</v>
      </c>
      <c r="O29" s="75">
        <f t="shared" si="1"/>
        <v>0</v>
      </c>
      <c r="P29" s="76">
        <v>80.3</v>
      </c>
      <c r="Q29" s="77"/>
      <c r="R29" s="78">
        <f t="shared" si="2"/>
        <v>240.89999999999998</v>
      </c>
      <c r="S29" s="193">
        <f t="shared" si="98"/>
        <v>26</v>
      </c>
      <c r="T29" s="79">
        <v>0.41039351851851852</v>
      </c>
      <c r="U29" s="80">
        <v>0.4114814814814815</v>
      </c>
      <c r="V29" s="81">
        <f t="shared" si="3"/>
        <v>1.087962962962985E-3</v>
      </c>
      <c r="W29" s="77"/>
      <c r="X29" s="78">
        <f t="shared" si="4"/>
        <v>282</v>
      </c>
      <c r="Y29" s="193">
        <f t="shared" si="99"/>
        <v>51</v>
      </c>
      <c r="Z29" s="82">
        <v>0.4812731481481482</v>
      </c>
      <c r="AA29" s="83"/>
      <c r="AB29" s="84">
        <f t="shared" si="5"/>
        <v>0</v>
      </c>
      <c r="AC29" s="82">
        <v>0.48215277777777782</v>
      </c>
      <c r="AD29" s="85">
        <f t="shared" si="6"/>
        <v>8.796296296296191E-4</v>
      </c>
      <c r="AE29" s="85">
        <f t="shared" si="7"/>
        <v>1.1574074074073017E-4</v>
      </c>
      <c r="AF29" s="86"/>
      <c r="AG29" s="87">
        <f t="shared" si="8"/>
        <v>10</v>
      </c>
      <c r="AH29" s="186">
        <f t="shared" si="146"/>
        <v>10</v>
      </c>
      <c r="AI29" s="88">
        <f t="shared" si="9"/>
        <v>10</v>
      </c>
      <c r="AJ29" s="199">
        <f t="shared" si="10"/>
        <v>39</v>
      </c>
      <c r="AK29" s="82">
        <v>0.4833796296296296</v>
      </c>
      <c r="AL29" s="85">
        <f t="shared" si="11"/>
        <v>1.2268518518517846E-3</v>
      </c>
      <c r="AM29" s="85">
        <f t="shared" si="12"/>
        <v>8.1018518518585899E-5</v>
      </c>
      <c r="AN29" s="89"/>
      <c r="AO29" s="90">
        <f t="shared" si="13"/>
        <v>7</v>
      </c>
      <c r="AP29" s="186">
        <f t="shared" si="100"/>
        <v>-7</v>
      </c>
      <c r="AQ29" s="88">
        <f t="shared" si="14"/>
        <v>7</v>
      </c>
      <c r="AR29" s="199">
        <f t="shared" si="15"/>
        <v>24</v>
      </c>
      <c r="AS29" s="82">
        <v>0.4919675925925926</v>
      </c>
      <c r="AT29" s="83"/>
      <c r="AU29" s="88">
        <f t="shared" si="16"/>
        <v>0</v>
      </c>
      <c r="AV29" s="82">
        <v>0.49276620370370372</v>
      </c>
      <c r="AW29" s="85">
        <f t="shared" si="17"/>
        <v>7.9861111111112493E-4</v>
      </c>
      <c r="AX29" s="85">
        <f t="shared" si="18"/>
        <v>3.4722222222235998E-5</v>
      </c>
      <c r="AY29" s="89"/>
      <c r="AZ29" s="90">
        <f t="shared" si="19"/>
        <v>3</v>
      </c>
      <c r="BA29" s="186">
        <f t="shared" si="101"/>
        <v>3</v>
      </c>
      <c r="BB29" s="88">
        <f t="shared" si="20"/>
        <v>3</v>
      </c>
      <c r="BC29" s="199">
        <f t="shared" si="21"/>
        <v>35</v>
      </c>
      <c r="BD29" s="82">
        <v>0.49406250000000002</v>
      </c>
      <c r="BE29" s="85">
        <f t="shared" si="22"/>
        <v>1.2962962962962954E-3</v>
      </c>
      <c r="BF29" s="85">
        <f t="shared" si="23"/>
        <v>1.1574074074075088E-5</v>
      </c>
      <c r="BG29" s="89"/>
      <c r="BH29" s="90">
        <f t="shared" si="24"/>
        <v>1</v>
      </c>
      <c r="BI29" s="186">
        <f t="shared" si="102"/>
        <v>-1</v>
      </c>
      <c r="BJ29" s="88">
        <f t="shared" si="25"/>
        <v>1</v>
      </c>
      <c r="BK29" s="199">
        <f t="shared" si="26"/>
        <v>5</v>
      </c>
      <c r="BL29" s="91">
        <v>0.51458333333333328</v>
      </c>
      <c r="BM29" s="83"/>
      <c r="BN29" s="88">
        <f t="shared" si="27"/>
        <v>0</v>
      </c>
      <c r="BO29" s="82">
        <v>0.51899305555555553</v>
      </c>
      <c r="BP29" s="85">
        <f t="shared" si="28"/>
        <v>4.4097222222222454E-3</v>
      </c>
      <c r="BQ29" s="85">
        <f t="shared" si="29"/>
        <v>6.9444444444421473E-5</v>
      </c>
      <c r="BR29" s="89"/>
      <c r="BS29" s="90">
        <f t="shared" si="30"/>
        <v>6</v>
      </c>
      <c r="BT29" s="186">
        <f t="shared" si="103"/>
        <v>-6</v>
      </c>
      <c r="BU29" s="88">
        <f t="shared" si="31"/>
        <v>6</v>
      </c>
      <c r="BV29" s="199">
        <f t="shared" si="32"/>
        <v>28</v>
      </c>
      <c r="BW29" s="82">
        <v>0.52127314814814818</v>
      </c>
      <c r="BX29" s="85">
        <f t="shared" si="33"/>
        <v>2.280092592592653E-3</v>
      </c>
      <c r="BY29" s="85">
        <f t="shared" si="34"/>
        <v>1.8518518518524565E-4</v>
      </c>
      <c r="BZ29" s="89"/>
      <c r="CA29" s="90">
        <f t="shared" si="35"/>
        <v>16</v>
      </c>
      <c r="CB29" s="186">
        <f t="shared" si="104"/>
        <v>16</v>
      </c>
      <c r="CC29" s="88">
        <v>0</v>
      </c>
      <c r="CD29" s="199">
        <f t="shared" si="105"/>
        <v>32</v>
      </c>
      <c r="CE29" s="72">
        <v>0.5395833333333333</v>
      </c>
      <c r="CF29" s="86"/>
      <c r="CG29" s="86">
        <f t="shared" si="36"/>
        <v>0</v>
      </c>
      <c r="CH29" s="92">
        <f t="shared" si="37"/>
        <v>0</v>
      </c>
      <c r="CI29" s="243">
        <f t="shared" si="38"/>
        <v>1</v>
      </c>
      <c r="CJ29" s="82">
        <v>0.54652777777777783</v>
      </c>
      <c r="CK29" s="83"/>
      <c r="CL29" s="88">
        <f t="shared" si="39"/>
        <v>0</v>
      </c>
      <c r="CM29" s="82">
        <v>0.54906250000000001</v>
      </c>
      <c r="CN29" s="85">
        <f t="shared" si="40"/>
        <v>2.5347222222221744E-3</v>
      </c>
      <c r="CO29" s="85">
        <f t="shared" si="41"/>
        <v>1.1574074074121709E-5</v>
      </c>
      <c r="CP29" s="89"/>
      <c r="CQ29" s="90">
        <f t="shared" si="42"/>
        <v>1</v>
      </c>
      <c r="CR29" s="186">
        <f t="shared" si="43"/>
        <v>-1</v>
      </c>
      <c r="CS29" s="88">
        <f t="shared" si="44"/>
        <v>1</v>
      </c>
      <c r="CT29" s="199">
        <f t="shared" si="45"/>
        <v>6</v>
      </c>
      <c r="CU29" s="72">
        <v>0.60902777777777783</v>
      </c>
      <c r="CV29" s="86"/>
      <c r="CW29" s="86">
        <f t="shared" si="46"/>
        <v>0</v>
      </c>
      <c r="CX29" s="92">
        <f t="shared" si="47"/>
        <v>0</v>
      </c>
      <c r="CY29" s="243">
        <f t="shared" si="48"/>
        <v>1</v>
      </c>
      <c r="CZ29" s="82">
        <v>0.61805555555555558</v>
      </c>
      <c r="DA29" s="83"/>
      <c r="DB29" s="88">
        <f t="shared" si="49"/>
        <v>0</v>
      </c>
      <c r="DC29" s="82">
        <v>0.62025462962962963</v>
      </c>
      <c r="DD29" s="85">
        <f t="shared" si="50"/>
        <v>2.1990740740740478E-3</v>
      </c>
      <c r="DE29" s="85">
        <f t="shared" si="51"/>
        <v>2.6454533008646308E-17</v>
      </c>
      <c r="DF29" s="89"/>
      <c r="DG29" s="90">
        <f t="shared" si="52"/>
        <v>0</v>
      </c>
      <c r="DH29" s="186">
        <f t="shared" si="106"/>
        <v>0</v>
      </c>
      <c r="DI29" s="88">
        <f t="shared" si="53"/>
        <v>0</v>
      </c>
      <c r="DJ29" s="199">
        <f t="shared" si="54"/>
        <v>1</v>
      </c>
      <c r="DK29" s="72" t="s">
        <v>253</v>
      </c>
      <c r="DL29" s="86"/>
      <c r="DM29" s="86">
        <f>IF(DK29=0,0,IF(DK29="нет",600,IF(DK29="сход",0,IF(DK29&lt;#REF!+DN$2,MINUTE(ABS(DK29-(#REF!+DN$2)))*60,IF(DK29&gt;#REF!+DN$2,MINUTE(ABS(DK29-(#REF!+DN$2)))*60,0)))))</f>
        <v>600</v>
      </c>
      <c r="DN29" s="93">
        <v>0</v>
      </c>
      <c r="DO29" s="72" t="s">
        <v>254</v>
      </c>
      <c r="DP29" s="86"/>
      <c r="DQ29" s="86" t="e">
        <f>IF(DO29=0,0,IF(DO29="нет",600,IF(DO29="сход",0,IF(DO29&lt;#REF!+DR$2,MINUTE(ABS(DO29-(#REF!+DR$2)))*60,IF(DO29&gt;#REF!+DR$2,MINUTE(ABS(DO29-(#REF!+DR$2)))*60,0)))))</f>
        <v>#REF!</v>
      </c>
      <c r="DR29" s="94">
        <f t="shared" si="56"/>
        <v>0</v>
      </c>
      <c r="DS29" s="82">
        <v>0.65347222222222223</v>
      </c>
      <c r="DT29" s="83"/>
      <c r="DU29" s="63">
        <f t="shared" si="57"/>
        <v>0</v>
      </c>
      <c r="DV29" s="82">
        <v>0.65430555555555558</v>
      </c>
      <c r="DW29" s="85">
        <f t="shared" si="58"/>
        <v>8.3333333333335258E-4</v>
      </c>
      <c r="DX29" s="85">
        <f t="shared" si="59"/>
        <v>2.7777777777779702E-4</v>
      </c>
      <c r="DY29" s="89"/>
      <c r="DZ29" s="90">
        <f t="shared" si="60"/>
        <v>24</v>
      </c>
      <c r="EA29" s="186">
        <f t="shared" si="107"/>
        <v>24</v>
      </c>
      <c r="EB29" s="63">
        <f t="shared" si="61"/>
        <v>24</v>
      </c>
      <c r="EC29" s="199">
        <f t="shared" si="62"/>
        <v>59</v>
      </c>
      <c r="ED29" s="82">
        <v>0.66024305555555551</v>
      </c>
      <c r="EE29" s="85">
        <f t="shared" si="63"/>
        <v>5.9374999999999289E-3</v>
      </c>
      <c r="EF29" s="85">
        <f t="shared" si="64"/>
        <v>4.629629629636714E-5</v>
      </c>
      <c r="EG29" s="89"/>
      <c r="EH29" s="65">
        <f t="shared" si="65"/>
        <v>4</v>
      </c>
      <c r="EI29" s="186">
        <f t="shared" si="108"/>
        <v>-4</v>
      </c>
      <c r="EJ29" s="88">
        <f t="shared" si="66"/>
        <v>4</v>
      </c>
      <c r="EK29" s="199">
        <f t="shared" si="67"/>
        <v>14</v>
      </c>
      <c r="EL29" s="82">
        <v>0.68472222222222223</v>
      </c>
      <c r="EM29" s="83"/>
      <c r="EN29" s="88">
        <f t="shared" si="68"/>
        <v>0</v>
      </c>
      <c r="EO29" s="82">
        <v>0.6872800925925926</v>
      </c>
      <c r="EP29" s="85">
        <f t="shared" si="69"/>
        <v>2.5578703703703631E-3</v>
      </c>
      <c r="EQ29" s="85">
        <f t="shared" si="70"/>
        <v>1.620370370370443E-4</v>
      </c>
      <c r="ER29" s="89"/>
      <c r="ES29" s="90">
        <f t="shared" si="71"/>
        <v>14</v>
      </c>
      <c r="ET29" s="186">
        <f t="shared" si="109"/>
        <v>-14</v>
      </c>
      <c r="EU29" s="88">
        <f t="shared" si="72"/>
        <v>14</v>
      </c>
      <c r="EV29" s="199">
        <f t="shared" si="73"/>
        <v>42</v>
      </c>
      <c r="EW29" s="82">
        <v>0.6965972222222222</v>
      </c>
      <c r="EX29" s="85">
        <f t="shared" si="74"/>
        <v>9.3171296296296058E-3</v>
      </c>
      <c r="EY29" s="85">
        <f t="shared" si="75"/>
        <v>9.1666666666666424E-3</v>
      </c>
      <c r="EZ29" s="89"/>
      <c r="FA29" s="90">
        <f t="shared" si="76"/>
        <v>792</v>
      </c>
      <c r="FB29" s="186">
        <f t="shared" si="150"/>
        <v>792</v>
      </c>
      <c r="FC29" s="88">
        <f t="shared" si="77"/>
        <v>600</v>
      </c>
      <c r="FD29" s="199">
        <f t="shared" si="78"/>
        <v>48</v>
      </c>
      <c r="FE29" s="82">
        <v>0.70185185185185184</v>
      </c>
      <c r="FF29" s="85">
        <f t="shared" si="79"/>
        <v>5.2546296296296369E-3</v>
      </c>
      <c r="FG29" s="85">
        <f t="shared" si="80"/>
        <v>3.0555555555555627E-3</v>
      </c>
      <c r="FH29" s="89"/>
      <c r="FI29" s="90">
        <f t="shared" si="148"/>
        <v>264</v>
      </c>
      <c r="FJ29" s="186">
        <f t="shared" si="111"/>
        <v>264</v>
      </c>
      <c r="FK29" s="88">
        <f t="shared" si="82"/>
        <v>264</v>
      </c>
      <c r="FL29" s="199">
        <f t="shared" si="83"/>
        <v>49</v>
      </c>
      <c r="FM29" s="82">
        <v>0.72499999999999998</v>
      </c>
      <c r="FN29" s="83"/>
      <c r="FO29" s="84">
        <f t="shared" si="84"/>
        <v>0</v>
      </c>
      <c r="FP29" s="82">
        <v>0.72758101851851853</v>
      </c>
      <c r="FQ29" s="85">
        <f t="shared" si="85"/>
        <v>2.5810185185185519E-3</v>
      </c>
      <c r="FR29" s="85">
        <f t="shared" si="86"/>
        <v>1.5046296296299631E-4</v>
      </c>
      <c r="FS29" s="89"/>
      <c r="FT29" s="90">
        <f t="shared" si="87"/>
        <v>13</v>
      </c>
      <c r="FU29" s="186">
        <f t="shared" si="88"/>
        <v>13</v>
      </c>
      <c r="FV29" s="88">
        <f t="shared" si="89"/>
        <v>13</v>
      </c>
      <c r="FW29" s="199">
        <f t="shared" si="90"/>
        <v>40</v>
      </c>
      <c r="FX29" s="72">
        <v>0.7284722222222223</v>
      </c>
      <c r="FY29" s="86">
        <v>-600</v>
      </c>
      <c r="FZ29" s="86">
        <f t="shared" si="91"/>
        <v>1320</v>
      </c>
      <c r="GA29" s="95">
        <f t="shared" si="92"/>
        <v>0</v>
      </c>
      <c r="GB29" s="333">
        <f t="shared" si="93"/>
        <v>1</v>
      </c>
      <c r="GC29" s="96">
        <f t="shared" si="94"/>
        <v>28</v>
      </c>
      <c r="GE29" s="116">
        <f t="shared" si="112"/>
        <v>240.89999999999998</v>
      </c>
      <c r="GF29" s="343">
        <f t="shared" si="113"/>
        <v>282</v>
      </c>
      <c r="GG29" s="116">
        <f t="shared" si="114"/>
        <v>10</v>
      </c>
      <c r="GH29" s="116">
        <f t="shared" si="115"/>
        <v>7</v>
      </c>
      <c r="GI29" s="337">
        <f t="shared" si="116"/>
        <v>17</v>
      </c>
      <c r="GJ29" s="337">
        <f t="shared" si="117"/>
        <v>3</v>
      </c>
      <c r="GK29" s="337">
        <f t="shared" si="118"/>
        <v>1</v>
      </c>
      <c r="GL29" s="337">
        <f t="shared" si="119"/>
        <v>4</v>
      </c>
      <c r="GM29" s="337">
        <f t="shared" si="120"/>
        <v>6</v>
      </c>
      <c r="GN29" s="337">
        <f t="shared" si="121"/>
        <v>0</v>
      </c>
      <c r="GO29" s="337">
        <f t="shared" si="122"/>
        <v>6</v>
      </c>
      <c r="GP29" s="336">
        <f t="shared" si="123"/>
        <v>1</v>
      </c>
      <c r="GQ29" s="343">
        <f t="shared" si="124"/>
        <v>0</v>
      </c>
      <c r="GR29" s="337">
        <f t="shared" si="125"/>
        <v>24</v>
      </c>
      <c r="GS29" s="337">
        <f t="shared" si="126"/>
        <v>4</v>
      </c>
      <c r="GT29" s="337">
        <f t="shared" si="127"/>
        <v>28</v>
      </c>
      <c r="GU29" s="337">
        <f t="shared" si="128"/>
        <v>14</v>
      </c>
      <c r="GV29" s="337">
        <f t="shared" si="129"/>
        <v>600</v>
      </c>
      <c r="GW29" s="337">
        <f t="shared" si="130"/>
        <v>264</v>
      </c>
      <c r="GX29" s="337">
        <f t="shared" si="131"/>
        <v>878</v>
      </c>
      <c r="GY29" s="346">
        <f t="shared" si="132"/>
        <v>13</v>
      </c>
      <c r="GZ29" s="116">
        <f t="shared" si="133"/>
        <v>107.39999999999998</v>
      </c>
      <c r="HA29" s="346">
        <f t="shared" si="95"/>
        <v>41</v>
      </c>
      <c r="HB29" s="116">
        <f t="shared" si="134"/>
        <v>933</v>
      </c>
      <c r="HC29" s="116">
        <f t="shared" si="135"/>
        <v>14</v>
      </c>
      <c r="HD29" s="346">
        <f t="shared" si="145"/>
        <v>947</v>
      </c>
      <c r="HE29" s="346">
        <f t="shared" si="96"/>
        <v>45</v>
      </c>
      <c r="HF29" s="13">
        <f t="shared" si="136"/>
        <v>0</v>
      </c>
      <c r="HG29" s="13">
        <f t="shared" si="137"/>
        <v>0</v>
      </c>
      <c r="HH29" s="346">
        <f t="shared" si="138"/>
        <v>0</v>
      </c>
      <c r="HI29" s="325">
        <f t="shared" si="139"/>
        <v>1469.9</v>
      </c>
      <c r="HJ29" s="336">
        <f t="shared" si="140"/>
        <v>50.399999999999977</v>
      </c>
      <c r="HK29" s="343">
        <f t="shared" si="141"/>
        <v>57</v>
      </c>
      <c r="HL29" s="13">
        <f t="shared" si="142"/>
        <v>1054.4000000000001</v>
      </c>
      <c r="HM29" s="77">
        <f t="shared" si="143"/>
        <v>46</v>
      </c>
      <c r="HN29" s="328"/>
      <c r="HO29" s="330"/>
      <c r="HP29" s="116">
        <f>VLOOKUP(HR29,$B$4:$C$70,2,0)</f>
        <v>27</v>
      </c>
      <c r="HQ29" s="281">
        <v>46</v>
      </c>
      <c r="HR29" s="282">
        <v>28</v>
      </c>
      <c r="HS29" s="311" t="s">
        <v>126</v>
      </c>
      <c r="HT29" s="312" t="s">
        <v>127</v>
      </c>
      <c r="HU29" s="311" t="s">
        <v>101</v>
      </c>
      <c r="HV29" s="283">
        <v>0</v>
      </c>
      <c r="HW29" s="314">
        <v>240.9</v>
      </c>
      <c r="HX29" s="285">
        <v>282</v>
      </c>
      <c r="HY29" s="286">
        <v>0</v>
      </c>
      <c r="HZ29" s="286">
        <v>10</v>
      </c>
      <c r="IA29" s="286">
        <v>7</v>
      </c>
      <c r="IB29" s="286">
        <v>0</v>
      </c>
      <c r="IC29" s="286">
        <v>3</v>
      </c>
      <c r="ID29" s="286">
        <v>1</v>
      </c>
      <c r="IE29" s="286">
        <v>0</v>
      </c>
      <c r="IF29" s="286">
        <v>6</v>
      </c>
      <c r="IG29" s="286">
        <v>0</v>
      </c>
      <c r="IH29" s="283">
        <v>0</v>
      </c>
      <c r="II29" s="286">
        <v>0</v>
      </c>
      <c r="IJ29" s="286">
        <v>1</v>
      </c>
      <c r="IK29" s="283">
        <v>0</v>
      </c>
      <c r="IL29" s="286">
        <v>0</v>
      </c>
      <c r="IM29" s="286">
        <v>0</v>
      </c>
      <c r="IN29" s="287">
        <v>0</v>
      </c>
      <c r="IO29" s="287">
        <v>0</v>
      </c>
      <c r="IP29" s="286">
        <v>0</v>
      </c>
      <c r="IQ29" s="286">
        <v>24</v>
      </c>
      <c r="IR29" s="286">
        <v>4</v>
      </c>
      <c r="IS29" s="286">
        <v>0</v>
      </c>
      <c r="IT29" s="286">
        <v>14</v>
      </c>
      <c r="IU29" s="286">
        <v>600</v>
      </c>
      <c r="IV29" s="286">
        <v>264</v>
      </c>
      <c r="IW29" s="286">
        <v>0</v>
      </c>
      <c r="IX29" s="286">
        <v>13</v>
      </c>
      <c r="IY29" s="283">
        <v>0</v>
      </c>
      <c r="IZ29" s="322">
        <f t="shared" si="144"/>
        <v>1469.9</v>
      </c>
      <c r="JA29" s="288">
        <v>28</v>
      </c>
    </row>
    <row r="30" spans="1:261" x14ac:dyDescent="0.25">
      <c r="A30" s="47">
        <v>28</v>
      </c>
      <c r="B30" s="48">
        <v>30</v>
      </c>
      <c r="C30" s="274">
        <f t="shared" si="97"/>
        <v>28</v>
      </c>
      <c r="D30" s="176" t="s">
        <v>128</v>
      </c>
      <c r="E30" s="174" t="s">
        <v>129</v>
      </c>
      <c r="F30" s="170" t="s">
        <v>258</v>
      </c>
      <c r="G30" s="170" t="s">
        <v>301</v>
      </c>
      <c r="H30" s="324" t="s">
        <v>363</v>
      </c>
      <c r="I30" s="324"/>
      <c r="J30" s="175" t="s">
        <v>130</v>
      </c>
      <c r="K30" s="49">
        <v>0.37361111111111101</v>
      </c>
      <c r="L30" s="50">
        <v>0.37361111111111112</v>
      </c>
      <c r="M30" s="61"/>
      <c r="N30" s="51">
        <f t="shared" si="0"/>
        <v>0</v>
      </c>
      <c r="O30" s="52">
        <f t="shared" si="1"/>
        <v>0</v>
      </c>
      <c r="P30" s="53">
        <v>0</v>
      </c>
      <c r="Q30" s="54">
        <v>300</v>
      </c>
      <c r="R30" s="55">
        <f t="shared" si="2"/>
        <v>300</v>
      </c>
      <c r="S30" s="194">
        <f t="shared" si="98"/>
        <v>66</v>
      </c>
      <c r="T30" s="56">
        <v>0.42069444444444443</v>
      </c>
      <c r="U30" s="57">
        <v>0.42172453703703705</v>
      </c>
      <c r="V30" s="58">
        <f t="shared" si="3"/>
        <v>1.0300925925926241E-3</v>
      </c>
      <c r="W30" s="54"/>
      <c r="X30" s="55">
        <f t="shared" si="4"/>
        <v>267</v>
      </c>
      <c r="Y30" s="194">
        <f t="shared" si="99"/>
        <v>40</v>
      </c>
      <c r="Z30" s="42">
        <v>0.4828587962962963</v>
      </c>
      <c r="AA30" s="36"/>
      <c r="AB30" s="59">
        <f t="shared" si="5"/>
        <v>0</v>
      </c>
      <c r="AC30" s="42">
        <v>0.48302083333333329</v>
      </c>
      <c r="AD30" s="60">
        <f t="shared" si="6"/>
        <v>1.6203703703698835E-4</v>
      </c>
      <c r="AE30" s="60">
        <f t="shared" si="7"/>
        <v>6.0185185185190058E-4</v>
      </c>
      <c r="AF30" s="61"/>
      <c r="AG30" s="62">
        <f t="shared" si="8"/>
        <v>52</v>
      </c>
      <c r="AH30" s="187">
        <f t="shared" si="146"/>
        <v>-52</v>
      </c>
      <c r="AI30" s="63">
        <f t="shared" si="9"/>
        <v>52</v>
      </c>
      <c r="AJ30" s="200">
        <f t="shared" si="10"/>
        <v>67</v>
      </c>
      <c r="AK30" s="42">
        <v>0.48487268518518517</v>
      </c>
      <c r="AL30" s="60">
        <f t="shared" si="11"/>
        <v>1.8518518518518823E-3</v>
      </c>
      <c r="AM30" s="60">
        <f t="shared" si="12"/>
        <v>5.439814814815118E-4</v>
      </c>
      <c r="AN30" s="64"/>
      <c r="AO30" s="65">
        <f t="shared" si="13"/>
        <v>47</v>
      </c>
      <c r="AP30" s="186">
        <f t="shared" si="100"/>
        <v>47</v>
      </c>
      <c r="AQ30" s="63">
        <f t="shared" si="14"/>
        <v>47</v>
      </c>
      <c r="AR30" s="200">
        <f t="shared" si="15"/>
        <v>67</v>
      </c>
      <c r="AS30" s="42">
        <v>0.49388888888888888</v>
      </c>
      <c r="AT30" s="36"/>
      <c r="AU30" s="63">
        <f t="shared" si="16"/>
        <v>0</v>
      </c>
      <c r="AV30" s="42">
        <v>0.49471064814814819</v>
      </c>
      <c r="AW30" s="60">
        <f t="shared" si="17"/>
        <v>8.217592592593137E-4</v>
      </c>
      <c r="AX30" s="60">
        <f t="shared" si="18"/>
        <v>5.7870370370424772E-5</v>
      </c>
      <c r="AY30" s="64"/>
      <c r="AZ30" s="65">
        <f t="shared" si="19"/>
        <v>5</v>
      </c>
      <c r="BA30" s="186">
        <f t="shared" si="101"/>
        <v>5</v>
      </c>
      <c r="BB30" s="63">
        <f t="shared" si="20"/>
        <v>5</v>
      </c>
      <c r="BC30" s="200">
        <f t="shared" si="21"/>
        <v>41</v>
      </c>
      <c r="BD30" s="42">
        <v>0.49614583333333334</v>
      </c>
      <c r="BE30" s="60">
        <f t="shared" si="22"/>
        <v>1.4351851851851505E-3</v>
      </c>
      <c r="BF30" s="60">
        <f t="shared" si="23"/>
        <v>1.2731481481478E-4</v>
      </c>
      <c r="BG30" s="64"/>
      <c r="BH30" s="65">
        <f t="shared" si="24"/>
        <v>11</v>
      </c>
      <c r="BI30" s="186">
        <f t="shared" si="102"/>
        <v>11</v>
      </c>
      <c r="BJ30" s="63">
        <f t="shared" si="25"/>
        <v>11</v>
      </c>
      <c r="BK30" s="200">
        <f t="shared" si="26"/>
        <v>41</v>
      </c>
      <c r="BL30" s="35">
        <v>0.51874999999999993</v>
      </c>
      <c r="BM30" s="36"/>
      <c r="BN30" s="63">
        <f t="shared" si="27"/>
        <v>0</v>
      </c>
      <c r="BO30" s="42">
        <v>0.5236574074074074</v>
      </c>
      <c r="BP30" s="60">
        <f t="shared" si="28"/>
        <v>4.9074074074074714E-3</v>
      </c>
      <c r="BQ30" s="60">
        <f t="shared" si="29"/>
        <v>4.282407407408045E-4</v>
      </c>
      <c r="BR30" s="64"/>
      <c r="BS30" s="65">
        <f t="shared" si="30"/>
        <v>37</v>
      </c>
      <c r="BT30" s="186">
        <f t="shared" si="103"/>
        <v>37</v>
      </c>
      <c r="BU30" s="63">
        <f t="shared" si="31"/>
        <v>37</v>
      </c>
      <c r="BV30" s="200">
        <f t="shared" si="32"/>
        <v>60</v>
      </c>
      <c r="BW30" s="42">
        <v>0.52618055555555554</v>
      </c>
      <c r="BX30" s="60">
        <f t="shared" si="33"/>
        <v>2.5231481481481355E-3</v>
      </c>
      <c r="BY30" s="60">
        <f t="shared" si="34"/>
        <v>4.2824074074072817E-4</v>
      </c>
      <c r="BZ30" s="64"/>
      <c r="CA30" s="65">
        <f t="shared" si="35"/>
        <v>37</v>
      </c>
      <c r="CB30" s="186">
        <f t="shared" si="104"/>
        <v>37</v>
      </c>
      <c r="CC30" s="88">
        <v>0</v>
      </c>
      <c r="CD30" s="200">
        <f t="shared" si="105"/>
        <v>57</v>
      </c>
      <c r="CE30" s="49">
        <v>0.54027777777777775</v>
      </c>
      <c r="CF30" s="61"/>
      <c r="CG30" s="61">
        <f t="shared" si="36"/>
        <v>0</v>
      </c>
      <c r="CH30" s="66">
        <f t="shared" si="37"/>
        <v>0</v>
      </c>
      <c r="CI30" s="244">
        <f t="shared" si="38"/>
        <v>1</v>
      </c>
      <c r="CJ30" s="42">
        <v>0.54999999999999993</v>
      </c>
      <c r="CK30" s="36"/>
      <c r="CL30" s="63">
        <f t="shared" si="39"/>
        <v>0</v>
      </c>
      <c r="CM30" s="42">
        <v>0.55350694444444448</v>
      </c>
      <c r="CN30" s="60">
        <f t="shared" si="40"/>
        <v>3.5069444444445486E-3</v>
      </c>
      <c r="CO30" s="60">
        <f t="shared" si="41"/>
        <v>9.6064814814825249E-4</v>
      </c>
      <c r="CP30" s="64"/>
      <c r="CQ30" s="65">
        <f t="shared" si="42"/>
        <v>83</v>
      </c>
      <c r="CR30" s="186">
        <f t="shared" si="43"/>
        <v>83</v>
      </c>
      <c r="CS30" s="63">
        <f t="shared" si="44"/>
        <v>83</v>
      </c>
      <c r="CT30" s="200">
        <f t="shared" si="45"/>
        <v>67</v>
      </c>
      <c r="CU30" s="49">
        <v>0.60972222222222217</v>
      </c>
      <c r="CV30" s="61"/>
      <c r="CW30" s="61">
        <f t="shared" si="46"/>
        <v>0</v>
      </c>
      <c r="CX30" s="66">
        <f t="shared" si="47"/>
        <v>0</v>
      </c>
      <c r="CY30" s="244">
        <f t="shared" si="48"/>
        <v>1</v>
      </c>
      <c r="CZ30" s="42">
        <v>0.61944444444444446</v>
      </c>
      <c r="DA30" s="36"/>
      <c r="DB30" s="63">
        <f t="shared" si="49"/>
        <v>0</v>
      </c>
      <c r="DC30" s="42">
        <v>0.62153935185185183</v>
      </c>
      <c r="DD30" s="60">
        <f t="shared" si="50"/>
        <v>2.0949074074073648E-3</v>
      </c>
      <c r="DE30" s="60">
        <f t="shared" si="51"/>
        <v>1.041666666667094E-4</v>
      </c>
      <c r="DF30" s="64"/>
      <c r="DG30" s="65">
        <f t="shared" si="52"/>
        <v>9</v>
      </c>
      <c r="DH30" s="186">
        <f t="shared" si="106"/>
        <v>-9</v>
      </c>
      <c r="DI30" s="63">
        <f t="shared" si="53"/>
        <v>9</v>
      </c>
      <c r="DJ30" s="200">
        <f t="shared" si="54"/>
        <v>41</v>
      </c>
      <c r="DK30" s="49" t="s">
        <v>254</v>
      </c>
      <c r="DL30" s="61"/>
      <c r="DM30" s="61" t="e">
        <f>IF(DK30=0,0,IF(DK30="нет",600,IF(DK30="сход",0,IF(DK30&lt;#REF!+DN$2,MINUTE(ABS(DK30-(#REF!+DN$2)))*60,IF(DK30&gt;#REF!+DN$2,MINUTE(ABS(DK30-(#REF!+DN$2)))*60,0)))))</f>
        <v>#REF!</v>
      </c>
      <c r="DN30" s="93">
        <f t="shared" si="55"/>
        <v>0</v>
      </c>
      <c r="DO30" s="49" t="s">
        <v>254</v>
      </c>
      <c r="DP30" s="61"/>
      <c r="DQ30" s="61" t="e">
        <f>IF(DO30=0,0,IF(DO30="нет",600,IF(DO30="сход",0,IF(DO30&lt;#REF!+DR$2,MINUTE(ABS(DO30-(#REF!+DR$2)))*60,IF(DO30&gt;#REF!+DR$2,MINUTE(ABS(DO30-(#REF!+DR$2)))*60,0)))))</f>
        <v>#REF!</v>
      </c>
      <c r="DR30" s="94">
        <f t="shared" si="56"/>
        <v>0</v>
      </c>
      <c r="DS30" s="42">
        <v>0.65694444444444444</v>
      </c>
      <c r="DT30" s="36"/>
      <c r="DU30" s="63">
        <f t="shared" si="57"/>
        <v>0</v>
      </c>
      <c r="DV30" s="42">
        <v>0.65763888888888888</v>
      </c>
      <c r="DW30" s="60">
        <f t="shared" si="58"/>
        <v>6.9444444444444198E-4</v>
      </c>
      <c r="DX30" s="60">
        <f t="shared" si="59"/>
        <v>1.3888888888888642E-4</v>
      </c>
      <c r="DY30" s="64"/>
      <c r="DZ30" s="65">
        <f t="shared" si="60"/>
        <v>12</v>
      </c>
      <c r="EA30" s="186">
        <f t="shared" si="107"/>
        <v>12</v>
      </c>
      <c r="EB30" s="63">
        <f t="shared" si="61"/>
        <v>12</v>
      </c>
      <c r="EC30" s="200">
        <f t="shared" si="62"/>
        <v>39</v>
      </c>
      <c r="ED30" s="42">
        <v>0.66278935185185184</v>
      </c>
      <c r="EE30" s="60">
        <f t="shared" si="63"/>
        <v>5.1504629629629539E-3</v>
      </c>
      <c r="EF30" s="60">
        <f t="shared" si="64"/>
        <v>8.3333333333334217E-4</v>
      </c>
      <c r="EG30" s="64"/>
      <c r="EH30" s="65">
        <f t="shared" si="65"/>
        <v>72</v>
      </c>
      <c r="EI30" s="186">
        <f t="shared" si="108"/>
        <v>-72</v>
      </c>
      <c r="EJ30" s="63">
        <f t="shared" si="66"/>
        <v>72</v>
      </c>
      <c r="EK30" s="200">
        <f t="shared" si="67"/>
        <v>42</v>
      </c>
      <c r="EL30" s="42">
        <v>0.68958333333333333</v>
      </c>
      <c r="EM30" s="36"/>
      <c r="EN30" s="63">
        <f t="shared" si="68"/>
        <v>0</v>
      </c>
      <c r="EO30" s="42">
        <v>0.69254629629629638</v>
      </c>
      <c r="EP30" s="60">
        <f t="shared" si="69"/>
        <v>2.9629629629630561E-3</v>
      </c>
      <c r="EQ30" s="60">
        <f t="shared" si="70"/>
        <v>2.4305555555564863E-4</v>
      </c>
      <c r="ER30" s="64"/>
      <c r="ES30" s="65">
        <f t="shared" si="71"/>
        <v>21</v>
      </c>
      <c r="ET30" s="186">
        <f t="shared" si="109"/>
        <v>-21</v>
      </c>
      <c r="EU30" s="63">
        <f t="shared" si="72"/>
        <v>21</v>
      </c>
      <c r="EV30" s="200">
        <f t="shared" si="73"/>
        <v>53</v>
      </c>
      <c r="EW30" s="42" t="s">
        <v>253</v>
      </c>
      <c r="EX30" s="85"/>
      <c r="EY30" s="85"/>
      <c r="EZ30" s="64"/>
      <c r="FA30" s="90">
        <f t="shared" si="76"/>
        <v>1800</v>
      </c>
      <c r="FB30" s="186">
        <f>FA30</f>
        <v>1800</v>
      </c>
      <c r="FC30" s="88">
        <f t="shared" si="77"/>
        <v>1800</v>
      </c>
      <c r="FD30" s="200">
        <f t="shared" si="78"/>
        <v>54</v>
      </c>
      <c r="FE30" s="42">
        <v>0.69633101851851853</v>
      </c>
      <c r="FF30" s="60" t="e">
        <f t="shared" si="79"/>
        <v>#VALUE!</v>
      </c>
      <c r="FG30" s="60" t="e">
        <f t="shared" si="80"/>
        <v>#VALUE!</v>
      </c>
      <c r="FH30" s="64"/>
      <c r="FI30" s="90" t="e">
        <f t="shared" si="148"/>
        <v>#VALUE!</v>
      </c>
      <c r="FJ30" s="186"/>
      <c r="FK30" s="88"/>
      <c r="FL30" s="200">
        <v>69</v>
      </c>
      <c r="FM30" s="42">
        <v>0.72222222222222221</v>
      </c>
      <c r="FN30" s="36"/>
      <c r="FO30" s="84">
        <f t="shared" si="84"/>
        <v>0</v>
      </c>
      <c r="FP30" s="42">
        <v>0.7247337962962962</v>
      </c>
      <c r="FQ30" s="60">
        <f t="shared" si="85"/>
        <v>2.5115740740739856E-3</v>
      </c>
      <c r="FR30" s="60">
        <f t="shared" si="86"/>
        <v>8.1018518518429991E-5</v>
      </c>
      <c r="FS30" s="64"/>
      <c r="FT30" s="65">
        <f t="shared" si="87"/>
        <v>7</v>
      </c>
      <c r="FU30" s="186">
        <f t="shared" si="88"/>
        <v>7</v>
      </c>
      <c r="FV30" s="88">
        <f t="shared" si="89"/>
        <v>7</v>
      </c>
      <c r="FW30" s="200">
        <v>69</v>
      </c>
      <c r="FX30" s="49">
        <v>0.72569444444444453</v>
      </c>
      <c r="FY30" s="61">
        <v>-600</v>
      </c>
      <c r="FZ30" s="61">
        <f t="shared" si="91"/>
        <v>1020</v>
      </c>
      <c r="GA30" s="67">
        <f t="shared" si="92"/>
        <v>0</v>
      </c>
      <c r="GB30" s="334">
        <v>69</v>
      </c>
      <c r="GC30" s="68">
        <f t="shared" si="94"/>
        <v>30</v>
      </c>
      <c r="GE30" s="116">
        <f t="shared" si="112"/>
        <v>300</v>
      </c>
      <c r="GF30" s="343">
        <f t="shared" si="113"/>
        <v>267</v>
      </c>
      <c r="GG30" s="116">
        <f t="shared" si="114"/>
        <v>52</v>
      </c>
      <c r="GH30" s="116">
        <f t="shared" si="115"/>
        <v>47</v>
      </c>
      <c r="GI30" s="337">
        <f t="shared" si="116"/>
        <v>99</v>
      </c>
      <c r="GJ30" s="337">
        <f t="shared" si="117"/>
        <v>5</v>
      </c>
      <c r="GK30" s="337">
        <f t="shared" si="118"/>
        <v>11</v>
      </c>
      <c r="GL30" s="337">
        <f t="shared" si="119"/>
        <v>16</v>
      </c>
      <c r="GM30" s="337">
        <f t="shared" si="120"/>
        <v>37</v>
      </c>
      <c r="GN30" s="337">
        <f t="shared" si="121"/>
        <v>0</v>
      </c>
      <c r="GO30" s="337">
        <f t="shared" si="122"/>
        <v>37</v>
      </c>
      <c r="GP30" s="336">
        <f t="shared" si="123"/>
        <v>83</v>
      </c>
      <c r="GQ30" s="343">
        <f t="shared" si="124"/>
        <v>9</v>
      </c>
      <c r="GR30" s="337">
        <f t="shared" si="125"/>
        <v>12</v>
      </c>
      <c r="GS30" s="337">
        <f t="shared" si="126"/>
        <v>72</v>
      </c>
      <c r="GT30" s="337">
        <f t="shared" si="127"/>
        <v>84</v>
      </c>
      <c r="GU30" s="337">
        <f t="shared" si="128"/>
        <v>21</v>
      </c>
      <c r="GV30" s="337">
        <f t="shared" si="129"/>
        <v>1800</v>
      </c>
      <c r="GW30" s="337">
        <f t="shared" si="130"/>
        <v>0</v>
      </c>
      <c r="GX30" s="337">
        <f t="shared" si="131"/>
        <v>1821</v>
      </c>
      <c r="GY30" s="346">
        <f t="shared" si="132"/>
        <v>7</v>
      </c>
      <c r="GZ30" s="116">
        <f t="shared" si="133"/>
        <v>151.5</v>
      </c>
      <c r="HA30" s="346">
        <v>69</v>
      </c>
      <c r="HB30" s="116">
        <f t="shared" si="134"/>
        <v>2057</v>
      </c>
      <c r="HC30" s="116">
        <f t="shared" si="135"/>
        <v>99</v>
      </c>
      <c r="HD30" s="346">
        <f t="shared" si="145"/>
        <v>2156</v>
      </c>
      <c r="HE30" s="346">
        <v>69</v>
      </c>
      <c r="HF30" s="13">
        <f t="shared" si="136"/>
        <v>0</v>
      </c>
      <c r="HG30" s="13">
        <f t="shared" si="137"/>
        <v>0</v>
      </c>
      <c r="HH30" s="346">
        <f t="shared" si="138"/>
        <v>0</v>
      </c>
      <c r="HI30" s="325">
        <f t="shared" si="139"/>
        <v>2723</v>
      </c>
      <c r="HJ30" s="336">
        <f t="shared" si="140"/>
        <v>109.5</v>
      </c>
      <c r="HK30" s="343">
        <f t="shared" si="141"/>
        <v>42</v>
      </c>
      <c r="HL30" s="13">
        <f t="shared" si="142"/>
        <v>2307.5</v>
      </c>
      <c r="HM30" s="87">
        <f>_xlfn.RANK.EQ(HL30,HL$4:HL$71,1)-1</f>
        <v>57</v>
      </c>
      <c r="HN30" s="330"/>
      <c r="HO30" s="330"/>
      <c r="HP30" s="116">
        <f>VLOOKUP(HR30,$B$4:$C$70,2,0)</f>
        <v>28</v>
      </c>
      <c r="HQ30" s="281">
        <v>57</v>
      </c>
      <c r="HR30" s="282">
        <v>30</v>
      </c>
      <c r="HS30" s="311" t="s">
        <v>503</v>
      </c>
      <c r="HT30" s="312" t="s">
        <v>504</v>
      </c>
      <c r="HU30" s="311" t="s">
        <v>130</v>
      </c>
      <c r="HV30" s="283">
        <v>0</v>
      </c>
      <c r="HW30" s="314">
        <v>300</v>
      </c>
      <c r="HX30" s="285">
        <v>267</v>
      </c>
      <c r="HY30" s="286">
        <v>0</v>
      </c>
      <c r="HZ30" s="286">
        <v>52</v>
      </c>
      <c r="IA30" s="286">
        <v>47</v>
      </c>
      <c r="IB30" s="286">
        <v>0</v>
      </c>
      <c r="IC30" s="286">
        <v>5</v>
      </c>
      <c r="ID30" s="286">
        <v>11</v>
      </c>
      <c r="IE30" s="286">
        <v>0</v>
      </c>
      <c r="IF30" s="286">
        <v>37</v>
      </c>
      <c r="IG30" s="286">
        <v>0</v>
      </c>
      <c r="IH30" s="283">
        <v>0</v>
      </c>
      <c r="II30" s="286">
        <v>0</v>
      </c>
      <c r="IJ30" s="286">
        <v>83</v>
      </c>
      <c r="IK30" s="283">
        <v>0</v>
      </c>
      <c r="IL30" s="286">
        <v>0</v>
      </c>
      <c r="IM30" s="286">
        <v>9</v>
      </c>
      <c r="IN30" s="287">
        <v>0</v>
      </c>
      <c r="IO30" s="287">
        <v>0</v>
      </c>
      <c r="IP30" s="286">
        <v>0</v>
      </c>
      <c r="IQ30" s="286">
        <v>12</v>
      </c>
      <c r="IR30" s="286">
        <v>72</v>
      </c>
      <c r="IS30" s="286">
        <v>0</v>
      </c>
      <c r="IT30" s="286">
        <v>21</v>
      </c>
      <c r="IU30" s="286">
        <v>1800</v>
      </c>
      <c r="IV30" s="286">
        <v>0</v>
      </c>
      <c r="IW30" s="286">
        <v>0</v>
      </c>
      <c r="IX30" s="286">
        <v>7</v>
      </c>
      <c r="IY30" s="283">
        <v>0</v>
      </c>
      <c r="IZ30" s="322">
        <f t="shared" si="144"/>
        <v>2723</v>
      </c>
      <c r="JA30" s="288">
        <v>30</v>
      </c>
    </row>
    <row r="31" spans="1:261" x14ac:dyDescent="0.25">
      <c r="A31" s="70">
        <v>29</v>
      </c>
      <c r="B31" s="71">
        <v>31</v>
      </c>
      <c r="C31" s="274">
        <f t="shared" si="97"/>
        <v>29</v>
      </c>
      <c r="D31" s="173" t="s">
        <v>131</v>
      </c>
      <c r="E31" s="170" t="s">
        <v>132</v>
      </c>
      <c r="F31" s="170" t="s">
        <v>259</v>
      </c>
      <c r="G31" s="170" t="s">
        <v>300</v>
      </c>
      <c r="H31" s="324" t="s">
        <v>363</v>
      </c>
      <c r="I31" s="324"/>
      <c r="J31" s="171" t="s">
        <v>133</v>
      </c>
      <c r="K31" s="72">
        <v>0.374305555555556</v>
      </c>
      <c r="L31" s="73">
        <v>0.3743055555555555</v>
      </c>
      <c r="M31" s="86"/>
      <c r="N31" s="74">
        <f t="shared" si="0"/>
        <v>0</v>
      </c>
      <c r="O31" s="75">
        <f t="shared" si="1"/>
        <v>0</v>
      </c>
      <c r="P31" s="76">
        <v>93.9</v>
      </c>
      <c r="Q31" s="77"/>
      <c r="R31" s="78">
        <f t="shared" si="2"/>
        <v>281.70000000000005</v>
      </c>
      <c r="S31" s="193">
        <f t="shared" si="98"/>
        <v>63</v>
      </c>
      <c r="T31" s="79">
        <v>0.4113194444444444</v>
      </c>
      <c r="U31" s="80">
        <v>0.41237268518518522</v>
      </c>
      <c r="V31" s="81">
        <f t="shared" si="3"/>
        <v>1.0532407407408129E-3</v>
      </c>
      <c r="W31" s="77"/>
      <c r="X31" s="78">
        <f t="shared" si="4"/>
        <v>273</v>
      </c>
      <c r="Y31" s="193">
        <f t="shared" si="99"/>
        <v>47</v>
      </c>
      <c r="Z31" s="82">
        <v>0.47393518518518518</v>
      </c>
      <c r="AA31" s="83"/>
      <c r="AB31" s="84">
        <f t="shared" si="5"/>
        <v>0</v>
      </c>
      <c r="AC31" s="82">
        <v>0.47475694444444444</v>
      </c>
      <c r="AD31" s="85">
        <f t="shared" si="6"/>
        <v>8.2175925925925819E-4</v>
      </c>
      <c r="AE31" s="85">
        <f t="shared" si="7"/>
        <v>5.7870370370369261E-5</v>
      </c>
      <c r="AF31" s="86"/>
      <c r="AG31" s="87">
        <f t="shared" si="8"/>
        <v>5</v>
      </c>
      <c r="AH31" s="186">
        <f t="shared" si="146"/>
        <v>5</v>
      </c>
      <c r="AI31" s="88">
        <f t="shared" si="9"/>
        <v>5</v>
      </c>
      <c r="AJ31" s="199">
        <f t="shared" si="10"/>
        <v>25</v>
      </c>
      <c r="AK31" s="82">
        <v>0.47587962962962965</v>
      </c>
      <c r="AL31" s="85">
        <f t="shared" si="11"/>
        <v>1.1226851851852127E-3</v>
      </c>
      <c r="AM31" s="85">
        <f t="shared" si="12"/>
        <v>1.8518518518515783E-4</v>
      </c>
      <c r="AN31" s="89"/>
      <c r="AO31" s="90">
        <f t="shared" si="13"/>
        <v>16</v>
      </c>
      <c r="AP31" s="186">
        <f t="shared" si="100"/>
        <v>-16</v>
      </c>
      <c r="AQ31" s="88">
        <f t="shared" si="14"/>
        <v>16</v>
      </c>
      <c r="AR31" s="199">
        <f t="shared" si="15"/>
        <v>41</v>
      </c>
      <c r="AS31" s="82">
        <v>0.48326388888888888</v>
      </c>
      <c r="AT31" s="83"/>
      <c r="AU31" s="88">
        <f t="shared" si="16"/>
        <v>0</v>
      </c>
      <c r="AV31" s="82">
        <v>0.48412037037037042</v>
      </c>
      <c r="AW31" s="85">
        <f t="shared" si="17"/>
        <v>8.5648148148154135E-4</v>
      </c>
      <c r="AX31" s="85">
        <f t="shared" si="18"/>
        <v>9.2592592592652422E-5</v>
      </c>
      <c r="AY31" s="89"/>
      <c r="AZ31" s="90">
        <f t="shared" si="19"/>
        <v>8</v>
      </c>
      <c r="BA31" s="186">
        <f t="shared" si="101"/>
        <v>8</v>
      </c>
      <c r="BB31" s="88">
        <f t="shared" si="20"/>
        <v>8</v>
      </c>
      <c r="BC31" s="199">
        <f t="shared" si="21"/>
        <v>49</v>
      </c>
      <c r="BD31" s="82">
        <v>0.48535879629629625</v>
      </c>
      <c r="BE31" s="85">
        <f t="shared" si="22"/>
        <v>1.2384259259258235E-3</v>
      </c>
      <c r="BF31" s="85">
        <f t="shared" si="23"/>
        <v>6.9444444444547023E-5</v>
      </c>
      <c r="BG31" s="89"/>
      <c r="BH31" s="90">
        <f t="shared" si="24"/>
        <v>6</v>
      </c>
      <c r="BI31" s="186">
        <f t="shared" si="102"/>
        <v>-6</v>
      </c>
      <c r="BJ31" s="88">
        <f t="shared" si="25"/>
        <v>6</v>
      </c>
      <c r="BK31" s="199">
        <f t="shared" si="26"/>
        <v>29</v>
      </c>
      <c r="BL31" s="91">
        <v>0.50902777777777775</v>
      </c>
      <c r="BM31" s="83"/>
      <c r="BN31" s="88">
        <f t="shared" si="27"/>
        <v>0</v>
      </c>
      <c r="BO31" s="82">
        <v>0.5134953703703703</v>
      </c>
      <c r="BP31" s="85">
        <f t="shared" si="28"/>
        <v>4.4675925925925508E-3</v>
      </c>
      <c r="BQ31" s="85">
        <f t="shared" si="29"/>
        <v>1.1574074074116071E-5</v>
      </c>
      <c r="BR31" s="89"/>
      <c r="BS31" s="90">
        <f t="shared" si="30"/>
        <v>1</v>
      </c>
      <c r="BT31" s="186">
        <f t="shared" si="103"/>
        <v>-1</v>
      </c>
      <c r="BU31" s="88">
        <f t="shared" si="31"/>
        <v>1</v>
      </c>
      <c r="BV31" s="199">
        <f t="shared" si="32"/>
        <v>4</v>
      </c>
      <c r="BW31" s="82">
        <v>0.51585648148148155</v>
      </c>
      <c r="BX31" s="85">
        <f t="shared" si="33"/>
        <v>2.3611111111112582E-3</v>
      </c>
      <c r="BY31" s="85">
        <f t="shared" si="34"/>
        <v>2.6620370370385085E-4</v>
      </c>
      <c r="BZ31" s="89"/>
      <c r="CA31" s="90">
        <f t="shared" si="35"/>
        <v>23</v>
      </c>
      <c r="CB31" s="186">
        <f t="shared" si="104"/>
        <v>23</v>
      </c>
      <c r="CC31" s="88">
        <v>0</v>
      </c>
      <c r="CD31" s="199">
        <f t="shared" si="105"/>
        <v>47</v>
      </c>
      <c r="CE31" s="72">
        <v>0.54097222222222219</v>
      </c>
      <c r="CF31" s="86"/>
      <c r="CG31" s="86">
        <f t="shared" si="36"/>
        <v>0</v>
      </c>
      <c r="CH31" s="92">
        <f t="shared" si="37"/>
        <v>0</v>
      </c>
      <c r="CI31" s="243">
        <f t="shared" si="38"/>
        <v>1</v>
      </c>
      <c r="CJ31" s="82">
        <v>0.54791666666666672</v>
      </c>
      <c r="CK31" s="83"/>
      <c r="CL31" s="88">
        <f t="shared" si="39"/>
        <v>0</v>
      </c>
      <c r="CM31" s="82">
        <v>0.55011574074074077</v>
      </c>
      <c r="CN31" s="85">
        <f t="shared" si="40"/>
        <v>2.1990740740740478E-3</v>
      </c>
      <c r="CO31" s="85">
        <f t="shared" si="41"/>
        <v>3.4722222222224831E-4</v>
      </c>
      <c r="CP31" s="89"/>
      <c r="CQ31" s="90">
        <f t="shared" si="42"/>
        <v>30</v>
      </c>
      <c r="CR31" s="186">
        <f t="shared" si="43"/>
        <v>-30</v>
      </c>
      <c r="CS31" s="88">
        <f t="shared" si="44"/>
        <v>30</v>
      </c>
      <c r="CT31" s="199">
        <f t="shared" si="45"/>
        <v>59</v>
      </c>
      <c r="CU31" s="72">
        <v>0.61041666666666672</v>
      </c>
      <c r="CV31" s="86"/>
      <c r="CW31" s="86">
        <f t="shared" si="46"/>
        <v>0</v>
      </c>
      <c r="CX31" s="92">
        <f t="shared" si="47"/>
        <v>0</v>
      </c>
      <c r="CY31" s="243">
        <f t="shared" si="48"/>
        <v>1</v>
      </c>
      <c r="CZ31" s="82">
        <v>0.62013888888888891</v>
      </c>
      <c r="DA31" s="83"/>
      <c r="DB31" s="88">
        <f t="shared" si="49"/>
        <v>0</v>
      </c>
      <c r="DC31" s="82">
        <v>0.62231481481481488</v>
      </c>
      <c r="DD31" s="85">
        <f t="shared" si="50"/>
        <v>2.17592592592597E-3</v>
      </c>
      <c r="DE31" s="85">
        <f t="shared" si="51"/>
        <v>2.3148148148104206E-5</v>
      </c>
      <c r="DF31" s="89"/>
      <c r="DG31" s="90">
        <f t="shared" si="52"/>
        <v>2</v>
      </c>
      <c r="DH31" s="186">
        <f t="shared" si="106"/>
        <v>-2</v>
      </c>
      <c r="DI31" s="88">
        <f t="shared" si="53"/>
        <v>2</v>
      </c>
      <c r="DJ31" s="199">
        <f t="shared" si="54"/>
        <v>24</v>
      </c>
      <c r="DK31" s="72" t="s">
        <v>254</v>
      </c>
      <c r="DL31" s="86"/>
      <c r="DM31" s="86" t="e">
        <f>IF(DK31=0,0,IF(DK31="нет",600,IF(DK31="сход",0,IF(DK31&lt;#REF!+DN$2,MINUTE(ABS(DK31-(#REF!+DN$2)))*60,IF(DK31&gt;#REF!+DN$2,MINUTE(ABS(DK31-(#REF!+DN$2)))*60,0)))))</f>
        <v>#REF!</v>
      </c>
      <c r="DN31" s="93">
        <f t="shared" si="55"/>
        <v>0</v>
      </c>
      <c r="DO31" s="72" t="s">
        <v>254</v>
      </c>
      <c r="DP31" s="86"/>
      <c r="DQ31" s="86" t="e">
        <f>IF(DO31=0,0,IF(DO31="нет",600,IF(DO31="сход",0,IF(DO31&lt;#REF!+DR$2,MINUTE(ABS(DO31-(#REF!+DR$2)))*60,IF(DO31&gt;#REF!+DR$2,MINUTE(ABS(DO31-(#REF!+DR$2)))*60,0)))))</f>
        <v>#REF!</v>
      </c>
      <c r="DR31" s="94">
        <f t="shared" si="56"/>
        <v>0</v>
      </c>
      <c r="DS31" s="82">
        <v>0.65208333333333335</v>
      </c>
      <c r="DT31" s="83"/>
      <c r="DU31" s="63">
        <f t="shared" si="57"/>
        <v>0</v>
      </c>
      <c r="DV31" s="82">
        <v>0.6527546296296296</v>
      </c>
      <c r="DW31" s="85">
        <f t="shared" si="58"/>
        <v>6.712962962962532E-4</v>
      </c>
      <c r="DX31" s="85">
        <f t="shared" si="59"/>
        <v>1.1574074074069765E-4</v>
      </c>
      <c r="DY31" s="89"/>
      <c r="DZ31" s="90">
        <f t="shared" si="60"/>
        <v>10</v>
      </c>
      <c r="EA31" s="186">
        <f t="shared" si="107"/>
        <v>10</v>
      </c>
      <c r="EB31" s="63">
        <f t="shared" si="61"/>
        <v>10</v>
      </c>
      <c r="EC31" s="199">
        <f t="shared" si="62"/>
        <v>35</v>
      </c>
      <c r="ED31" s="82">
        <v>0.65866898148148145</v>
      </c>
      <c r="EE31" s="85">
        <f t="shared" si="63"/>
        <v>5.9143518518518512E-3</v>
      </c>
      <c r="EF31" s="85">
        <f t="shared" si="64"/>
        <v>6.9444444444444892E-5</v>
      </c>
      <c r="EG31" s="89"/>
      <c r="EH31" s="65">
        <f t="shared" si="65"/>
        <v>6</v>
      </c>
      <c r="EI31" s="186">
        <f t="shared" si="108"/>
        <v>-6</v>
      </c>
      <c r="EJ31" s="88">
        <f t="shared" si="66"/>
        <v>6</v>
      </c>
      <c r="EK31" s="199">
        <f t="shared" si="67"/>
        <v>18</v>
      </c>
      <c r="EL31" s="82">
        <v>0.68194444444444446</v>
      </c>
      <c r="EM31" s="83"/>
      <c r="EN31" s="88">
        <f t="shared" si="68"/>
        <v>0</v>
      </c>
      <c r="EO31" s="82">
        <v>0.68453703703703705</v>
      </c>
      <c r="EP31" s="85">
        <f t="shared" si="69"/>
        <v>2.5925925925925908E-3</v>
      </c>
      <c r="EQ31" s="85">
        <f t="shared" si="70"/>
        <v>1.2731481481481665E-4</v>
      </c>
      <c r="ER31" s="89"/>
      <c r="ES31" s="90">
        <f t="shared" si="71"/>
        <v>11</v>
      </c>
      <c r="ET31" s="186">
        <f t="shared" si="109"/>
        <v>-11</v>
      </c>
      <c r="EU31" s="88">
        <f t="shared" si="72"/>
        <v>11</v>
      </c>
      <c r="EV31" s="199">
        <f t="shared" si="73"/>
        <v>36</v>
      </c>
      <c r="EW31" s="82">
        <v>0.68489583333333337</v>
      </c>
      <c r="EX31" s="85">
        <f t="shared" si="74"/>
        <v>3.5879629629631538E-4</v>
      </c>
      <c r="EY31" s="85">
        <f t="shared" si="75"/>
        <v>2.083333333333524E-4</v>
      </c>
      <c r="EZ31" s="89"/>
      <c r="FA31" s="90">
        <f t="shared" si="76"/>
        <v>18</v>
      </c>
      <c r="FB31" s="186">
        <f t="shared" ref="FB31:FB43" si="151">IF(EX31&gt;$FC$2,FA31,-FA31)</f>
        <v>18</v>
      </c>
      <c r="FC31" s="88">
        <f t="shared" si="77"/>
        <v>18</v>
      </c>
      <c r="FD31" s="199">
        <f t="shared" si="78"/>
        <v>14</v>
      </c>
      <c r="FE31" s="82">
        <v>0.687037037037037</v>
      </c>
      <c r="FF31" s="85">
        <f t="shared" si="79"/>
        <v>2.1412037037036313E-3</v>
      </c>
      <c r="FG31" s="85">
        <f t="shared" si="80"/>
        <v>5.7870370370442879E-5</v>
      </c>
      <c r="FH31" s="89"/>
      <c r="FI31" s="90">
        <f t="shared" si="148"/>
        <v>5</v>
      </c>
      <c r="FJ31" s="186">
        <f t="shared" si="111"/>
        <v>-5</v>
      </c>
      <c r="FK31" s="88">
        <f t="shared" si="82"/>
        <v>5</v>
      </c>
      <c r="FL31" s="199">
        <f t="shared" si="83"/>
        <v>9</v>
      </c>
      <c r="FM31" s="82">
        <v>0.71180555555555547</v>
      </c>
      <c r="FN31" s="83"/>
      <c r="FO31" s="84">
        <f t="shared" si="84"/>
        <v>0</v>
      </c>
      <c r="FP31" s="82">
        <v>0.71424768518518522</v>
      </c>
      <c r="FQ31" s="85">
        <f t="shared" si="85"/>
        <v>2.4421296296297523E-3</v>
      </c>
      <c r="FR31" s="85">
        <f t="shared" si="86"/>
        <v>1.1574074074196736E-5</v>
      </c>
      <c r="FS31" s="89"/>
      <c r="FT31" s="90">
        <f t="shared" si="87"/>
        <v>1</v>
      </c>
      <c r="FU31" s="186">
        <f t="shared" si="88"/>
        <v>1</v>
      </c>
      <c r="FV31" s="88">
        <f t="shared" si="89"/>
        <v>1</v>
      </c>
      <c r="FW31" s="199">
        <f t="shared" si="90"/>
        <v>11</v>
      </c>
      <c r="FX31" s="72">
        <v>0.72986111111111107</v>
      </c>
      <c r="FY31" s="86">
        <v>-600</v>
      </c>
      <c r="FZ31" s="86">
        <f t="shared" si="91"/>
        <v>1320</v>
      </c>
      <c r="GA31" s="95">
        <f t="shared" si="92"/>
        <v>0</v>
      </c>
      <c r="GB31" s="333">
        <f t="shared" si="93"/>
        <v>1</v>
      </c>
      <c r="GC31" s="96">
        <f t="shared" si="94"/>
        <v>31</v>
      </c>
      <c r="GE31" s="116">
        <f t="shared" si="112"/>
        <v>281.70000000000005</v>
      </c>
      <c r="GF31" s="343">
        <f t="shared" si="113"/>
        <v>273</v>
      </c>
      <c r="GG31" s="116">
        <f t="shared" si="114"/>
        <v>5</v>
      </c>
      <c r="GH31" s="116">
        <f t="shared" si="115"/>
        <v>16</v>
      </c>
      <c r="GI31" s="337">
        <f t="shared" si="116"/>
        <v>21</v>
      </c>
      <c r="GJ31" s="337">
        <f t="shared" si="117"/>
        <v>8</v>
      </c>
      <c r="GK31" s="337">
        <f t="shared" si="118"/>
        <v>6</v>
      </c>
      <c r="GL31" s="337">
        <f t="shared" si="119"/>
        <v>14</v>
      </c>
      <c r="GM31" s="337">
        <f t="shared" si="120"/>
        <v>1</v>
      </c>
      <c r="GN31" s="337">
        <f t="shared" si="121"/>
        <v>0</v>
      </c>
      <c r="GO31" s="337">
        <f t="shared" si="122"/>
        <v>1</v>
      </c>
      <c r="GP31" s="336">
        <f t="shared" si="123"/>
        <v>30</v>
      </c>
      <c r="GQ31" s="343">
        <f t="shared" si="124"/>
        <v>2</v>
      </c>
      <c r="GR31" s="337">
        <f t="shared" si="125"/>
        <v>10</v>
      </c>
      <c r="GS31" s="337">
        <f t="shared" si="126"/>
        <v>6</v>
      </c>
      <c r="GT31" s="337">
        <f t="shared" si="127"/>
        <v>16</v>
      </c>
      <c r="GU31" s="337">
        <f t="shared" si="128"/>
        <v>11</v>
      </c>
      <c r="GV31" s="337">
        <f t="shared" si="129"/>
        <v>18</v>
      </c>
      <c r="GW31" s="337">
        <f t="shared" si="130"/>
        <v>5</v>
      </c>
      <c r="GX31" s="337">
        <f t="shared" si="131"/>
        <v>34</v>
      </c>
      <c r="GY31" s="346">
        <f t="shared" si="132"/>
        <v>1</v>
      </c>
      <c r="GZ31" s="116">
        <f t="shared" si="133"/>
        <v>139.20000000000005</v>
      </c>
      <c r="HA31" s="346">
        <f t="shared" si="95"/>
        <v>57</v>
      </c>
      <c r="HB31" s="116">
        <f t="shared" si="134"/>
        <v>86</v>
      </c>
      <c r="HC31" s="116">
        <f t="shared" si="135"/>
        <v>33</v>
      </c>
      <c r="HD31" s="346">
        <f t="shared" si="145"/>
        <v>119</v>
      </c>
      <c r="HE31" s="346">
        <f t="shared" si="96"/>
        <v>12</v>
      </c>
      <c r="HF31" s="13">
        <f t="shared" si="136"/>
        <v>0</v>
      </c>
      <c r="HG31" s="13">
        <f t="shared" si="137"/>
        <v>0</v>
      </c>
      <c r="HH31" s="346">
        <f t="shared" si="138"/>
        <v>0</v>
      </c>
      <c r="HI31" s="325">
        <f t="shared" si="139"/>
        <v>673.7</v>
      </c>
      <c r="HJ31" s="336">
        <f t="shared" si="140"/>
        <v>91.200000000000045</v>
      </c>
      <c r="HK31" s="343">
        <f t="shared" si="141"/>
        <v>48</v>
      </c>
      <c r="HL31" s="13">
        <f t="shared" si="142"/>
        <v>258.20000000000005</v>
      </c>
      <c r="HM31" s="77">
        <f t="shared" si="143"/>
        <v>17</v>
      </c>
      <c r="HN31" s="328"/>
      <c r="HO31" s="330"/>
      <c r="HP31" s="116">
        <f>VLOOKUP(HR31,$B$4:$C$70,2,0)</f>
        <v>29</v>
      </c>
      <c r="HQ31" s="281">
        <v>17</v>
      </c>
      <c r="HR31" s="282">
        <v>31</v>
      </c>
      <c r="HS31" s="311" t="s">
        <v>131</v>
      </c>
      <c r="HT31" s="312" t="s">
        <v>132</v>
      </c>
      <c r="HU31" s="311" t="s">
        <v>133</v>
      </c>
      <c r="HV31" s="283">
        <v>0</v>
      </c>
      <c r="HW31" s="314">
        <v>281.7</v>
      </c>
      <c r="HX31" s="285">
        <v>273</v>
      </c>
      <c r="HY31" s="286">
        <v>0</v>
      </c>
      <c r="HZ31" s="286">
        <v>5</v>
      </c>
      <c r="IA31" s="286">
        <v>16</v>
      </c>
      <c r="IB31" s="286">
        <v>0</v>
      </c>
      <c r="IC31" s="286">
        <v>8</v>
      </c>
      <c r="ID31" s="286">
        <v>6</v>
      </c>
      <c r="IE31" s="286">
        <v>0</v>
      </c>
      <c r="IF31" s="286">
        <v>1</v>
      </c>
      <c r="IG31" s="286">
        <v>0</v>
      </c>
      <c r="IH31" s="283">
        <v>0</v>
      </c>
      <c r="II31" s="286">
        <v>0</v>
      </c>
      <c r="IJ31" s="286">
        <v>30</v>
      </c>
      <c r="IK31" s="283">
        <v>0</v>
      </c>
      <c r="IL31" s="286">
        <v>0</v>
      </c>
      <c r="IM31" s="286">
        <v>2</v>
      </c>
      <c r="IN31" s="287">
        <v>0</v>
      </c>
      <c r="IO31" s="287">
        <v>0</v>
      </c>
      <c r="IP31" s="286">
        <v>0</v>
      </c>
      <c r="IQ31" s="286">
        <v>10</v>
      </c>
      <c r="IR31" s="286">
        <v>6</v>
      </c>
      <c r="IS31" s="286">
        <v>0</v>
      </c>
      <c r="IT31" s="286">
        <v>11</v>
      </c>
      <c r="IU31" s="286">
        <v>18</v>
      </c>
      <c r="IV31" s="286">
        <v>5</v>
      </c>
      <c r="IW31" s="286">
        <v>0</v>
      </c>
      <c r="IX31" s="286">
        <v>1</v>
      </c>
      <c r="IY31" s="283">
        <v>0</v>
      </c>
      <c r="IZ31" s="322">
        <f t="shared" si="144"/>
        <v>673.7</v>
      </c>
      <c r="JA31" s="288">
        <v>31</v>
      </c>
    </row>
    <row r="32" spans="1:261" x14ac:dyDescent="0.25">
      <c r="A32" s="70">
        <v>30</v>
      </c>
      <c r="B32" s="71">
        <v>32</v>
      </c>
      <c r="C32" s="274">
        <f t="shared" si="97"/>
        <v>30</v>
      </c>
      <c r="D32" s="173" t="s">
        <v>134</v>
      </c>
      <c r="E32" s="170" t="s">
        <v>135</v>
      </c>
      <c r="F32" s="170" t="s">
        <v>258</v>
      </c>
      <c r="G32" s="170" t="s">
        <v>301</v>
      </c>
      <c r="H32" s="324"/>
      <c r="I32" s="324"/>
      <c r="J32" s="171" t="s">
        <v>136</v>
      </c>
      <c r="K32" s="72">
        <v>0.375</v>
      </c>
      <c r="L32" s="73">
        <v>0.375</v>
      </c>
      <c r="M32" s="86"/>
      <c r="N32" s="74">
        <f t="shared" si="0"/>
        <v>0</v>
      </c>
      <c r="O32" s="75">
        <f t="shared" si="1"/>
        <v>0</v>
      </c>
      <c r="P32" s="76">
        <v>84.9</v>
      </c>
      <c r="Q32" s="77"/>
      <c r="R32" s="78">
        <f t="shared" si="2"/>
        <v>254.70000000000002</v>
      </c>
      <c r="S32" s="193">
        <f t="shared" si="98"/>
        <v>49</v>
      </c>
      <c r="T32" s="79">
        <v>0.41230324074074076</v>
      </c>
      <c r="U32" s="80">
        <v>0.41342592592592592</v>
      </c>
      <c r="V32" s="81">
        <f t="shared" si="3"/>
        <v>1.1226851851851571E-3</v>
      </c>
      <c r="W32" s="77"/>
      <c r="X32" s="78">
        <f t="shared" si="4"/>
        <v>291</v>
      </c>
      <c r="Y32" s="193">
        <f t="shared" si="99"/>
        <v>57</v>
      </c>
      <c r="Z32" s="82">
        <v>0.47546296296296298</v>
      </c>
      <c r="AA32" s="83"/>
      <c r="AB32" s="84">
        <f t="shared" si="5"/>
        <v>0</v>
      </c>
      <c r="AC32" s="82">
        <v>0.47637731481481477</v>
      </c>
      <c r="AD32" s="85">
        <f t="shared" si="6"/>
        <v>9.1435185185179124E-4</v>
      </c>
      <c r="AE32" s="85">
        <f t="shared" si="7"/>
        <v>1.5046296296290231E-4</v>
      </c>
      <c r="AF32" s="86"/>
      <c r="AG32" s="87">
        <f t="shared" si="8"/>
        <v>13</v>
      </c>
      <c r="AH32" s="186">
        <f t="shared" si="146"/>
        <v>13</v>
      </c>
      <c r="AI32" s="88">
        <f t="shared" si="9"/>
        <v>13</v>
      </c>
      <c r="AJ32" s="199">
        <f t="shared" si="10"/>
        <v>46</v>
      </c>
      <c r="AK32" s="82">
        <v>0.47743055555555558</v>
      </c>
      <c r="AL32" s="85">
        <f t="shared" si="11"/>
        <v>1.0532407407408129E-3</v>
      </c>
      <c r="AM32" s="85">
        <f t="shared" si="12"/>
        <v>2.5462962962955762E-4</v>
      </c>
      <c r="AN32" s="89"/>
      <c r="AO32" s="90">
        <f t="shared" si="13"/>
        <v>22</v>
      </c>
      <c r="AP32" s="186">
        <f t="shared" si="100"/>
        <v>-22</v>
      </c>
      <c r="AQ32" s="88">
        <f t="shared" si="14"/>
        <v>22</v>
      </c>
      <c r="AR32" s="199">
        <f t="shared" si="15"/>
        <v>54</v>
      </c>
      <c r="AS32" s="82">
        <v>0.48456018518518523</v>
      </c>
      <c r="AT32" s="83"/>
      <c r="AU32" s="88">
        <f t="shared" si="16"/>
        <v>0</v>
      </c>
      <c r="AV32" s="82">
        <v>0.48540509259259257</v>
      </c>
      <c r="AW32" s="85">
        <f t="shared" si="17"/>
        <v>8.4490740740733594E-4</v>
      </c>
      <c r="AX32" s="85">
        <f t="shared" si="18"/>
        <v>8.1018518518447013E-5</v>
      </c>
      <c r="AY32" s="89"/>
      <c r="AZ32" s="90">
        <f t="shared" si="19"/>
        <v>7</v>
      </c>
      <c r="BA32" s="186">
        <f t="shared" si="101"/>
        <v>7</v>
      </c>
      <c r="BB32" s="88">
        <f t="shared" si="20"/>
        <v>7</v>
      </c>
      <c r="BC32" s="199">
        <f t="shared" si="21"/>
        <v>47</v>
      </c>
      <c r="BD32" s="82">
        <v>0.48651620370370369</v>
      </c>
      <c r="BE32" s="85">
        <f t="shared" si="22"/>
        <v>1.1111111111111183E-3</v>
      </c>
      <c r="BF32" s="85">
        <f t="shared" si="23"/>
        <v>1.9675925925925221E-4</v>
      </c>
      <c r="BG32" s="89"/>
      <c r="BH32" s="90">
        <f t="shared" si="24"/>
        <v>17</v>
      </c>
      <c r="BI32" s="186">
        <f t="shared" si="102"/>
        <v>-17</v>
      </c>
      <c r="BJ32" s="88">
        <f t="shared" si="25"/>
        <v>17</v>
      </c>
      <c r="BK32" s="199">
        <f t="shared" si="26"/>
        <v>57</v>
      </c>
      <c r="BL32" s="91">
        <v>0.51041666666666663</v>
      </c>
      <c r="BM32" s="83"/>
      <c r="BN32" s="88">
        <f t="shared" si="27"/>
        <v>0</v>
      </c>
      <c r="BO32" s="82">
        <v>0.51490740740740737</v>
      </c>
      <c r="BP32" s="85">
        <f t="shared" si="28"/>
        <v>4.4907407407407396E-3</v>
      </c>
      <c r="BQ32" s="85">
        <f t="shared" si="29"/>
        <v>1.1574074074072703E-5</v>
      </c>
      <c r="BR32" s="89"/>
      <c r="BS32" s="90">
        <f t="shared" si="30"/>
        <v>1</v>
      </c>
      <c r="BT32" s="186">
        <f t="shared" si="103"/>
        <v>1</v>
      </c>
      <c r="BU32" s="88">
        <f t="shared" si="31"/>
        <v>1</v>
      </c>
      <c r="BV32" s="199">
        <f t="shared" si="32"/>
        <v>4</v>
      </c>
      <c r="BW32" s="82">
        <v>0.51696759259259262</v>
      </c>
      <c r="BX32" s="85">
        <f t="shared" si="33"/>
        <v>2.0601851851852482E-3</v>
      </c>
      <c r="BY32" s="85">
        <f t="shared" si="34"/>
        <v>3.4722222222159128E-5</v>
      </c>
      <c r="BZ32" s="89"/>
      <c r="CA32" s="90">
        <f t="shared" si="35"/>
        <v>3</v>
      </c>
      <c r="CB32" s="186">
        <f t="shared" si="104"/>
        <v>-3</v>
      </c>
      <c r="CC32" s="88">
        <v>0</v>
      </c>
      <c r="CD32" s="199">
        <f t="shared" si="105"/>
        <v>8</v>
      </c>
      <c r="CE32" s="72">
        <v>0.54166666666666663</v>
      </c>
      <c r="CF32" s="86"/>
      <c r="CG32" s="86">
        <f t="shared" si="36"/>
        <v>0</v>
      </c>
      <c r="CH32" s="92">
        <f t="shared" si="37"/>
        <v>0</v>
      </c>
      <c r="CI32" s="243">
        <f t="shared" si="38"/>
        <v>1</v>
      </c>
      <c r="CJ32" s="82">
        <v>0.54861111111111105</v>
      </c>
      <c r="CK32" s="83"/>
      <c r="CL32" s="88">
        <f t="shared" si="39"/>
        <v>0</v>
      </c>
      <c r="CM32" s="82">
        <v>0.55111111111111111</v>
      </c>
      <c r="CN32" s="85">
        <f t="shared" si="40"/>
        <v>2.5000000000000577E-3</v>
      </c>
      <c r="CO32" s="85">
        <f t="shared" si="41"/>
        <v>4.6296296296238337E-5</v>
      </c>
      <c r="CP32" s="89"/>
      <c r="CQ32" s="90">
        <f t="shared" si="42"/>
        <v>4</v>
      </c>
      <c r="CR32" s="186">
        <f t="shared" si="43"/>
        <v>-4</v>
      </c>
      <c r="CS32" s="88">
        <f t="shared" si="44"/>
        <v>4</v>
      </c>
      <c r="CT32" s="199">
        <f t="shared" si="45"/>
        <v>34</v>
      </c>
      <c r="CU32" s="72">
        <v>0.61111111111111105</v>
      </c>
      <c r="CV32" s="86"/>
      <c r="CW32" s="86">
        <f t="shared" si="46"/>
        <v>0</v>
      </c>
      <c r="CX32" s="92">
        <f t="shared" si="47"/>
        <v>0</v>
      </c>
      <c r="CY32" s="243">
        <f t="shared" si="48"/>
        <v>1</v>
      </c>
      <c r="CZ32" s="82">
        <v>0.62291666666666667</v>
      </c>
      <c r="DA32" s="83"/>
      <c r="DB32" s="88">
        <f t="shared" si="49"/>
        <v>0</v>
      </c>
      <c r="DC32" s="82">
        <v>0.6252199074074074</v>
      </c>
      <c r="DD32" s="85">
        <f t="shared" si="50"/>
        <v>2.3032407407407307E-3</v>
      </c>
      <c r="DE32" s="85">
        <f t="shared" si="51"/>
        <v>1.041666666666565E-4</v>
      </c>
      <c r="DF32" s="89"/>
      <c r="DG32" s="90">
        <f t="shared" si="52"/>
        <v>9</v>
      </c>
      <c r="DH32" s="186">
        <f t="shared" si="106"/>
        <v>9</v>
      </c>
      <c r="DI32" s="88">
        <f t="shared" si="53"/>
        <v>9</v>
      </c>
      <c r="DJ32" s="199">
        <f t="shared" si="54"/>
        <v>41</v>
      </c>
      <c r="DK32" s="72" t="s">
        <v>254</v>
      </c>
      <c r="DL32" s="86"/>
      <c r="DM32" s="86" t="e">
        <f>IF(DK32=0,0,IF(DK32="нет",600,IF(DK32="сход",0,IF(DK32&lt;#REF!+DN$2,MINUTE(ABS(DK32-(#REF!+DN$2)))*60,IF(DK32&gt;#REF!+DN$2,MINUTE(ABS(DK32-(#REF!+DN$2)))*60,0)))))</f>
        <v>#REF!</v>
      </c>
      <c r="DN32" s="93">
        <f t="shared" si="55"/>
        <v>0</v>
      </c>
      <c r="DO32" s="72" t="s">
        <v>254</v>
      </c>
      <c r="DP32" s="86"/>
      <c r="DQ32" s="86" t="e">
        <f>IF(DO32=0,0,IF(DO32="нет",600,IF(DO32="сход",0,IF(DO32&lt;#REF!+DR$2,MINUTE(ABS(DO32-(#REF!+DR$2)))*60,IF(DO32&gt;#REF!+DR$2,MINUTE(ABS(DO32-(#REF!+DR$2)))*60,0)))))</f>
        <v>#REF!</v>
      </c>
      <c r="DR32" s="94">
        <f t="shared" si="56"/>
        <v>0</v>
      </c>
      <c r="DS32" s="82">
        <v>0.65625</v>
      </c>
      <c r="DT32" s="83"/>
      <c r="DU32" s="63">
        <f t="shared" si="57"/>
        <v>0</v>
      </c>
      <c r="DV32" s="82">
        <v>0.65695601851851848</v>
      </c>
      <c r="DW32" s="85">
        <f t="shared" si="58"/>
        <v>7.0601851851848085E-4</v>
      </c>
      <c r="DX32" s="85">
        <f t="shared" si="59"/>
        <v>1.504629629629253E-4</v>
      </c>
      <c r="DY32" s="89"/>
      <c r="DZ32" s="90">
        <f t="shared" si="60"/>
        <v>13</v>
      </c>
      <c r="EA32" s="186">
        <f t="shared" si="107"/>
        <v>13</v>
      </c>
      <c r="EB32" s="63">
        <f t="shared" si="61"/>
        <v>13</v>
      </c>
      <c r="EC32" s="199">
        <f t="shared" si="62"/>
        <v>43</v>
      </c>
      <c r="ED32" s="82">
        <v>0.66265046296296293</v>
      </c>
      <c r="EE32" s="85">
        <f t="shared" si="63"/>
        <v>5.6944444444444464E-3</v>
      </c>
      <c r="EF32" s="85">
        <f t="shared" si="64"/>
        <v>2.8935185185184967E-4</v>
      </c>
      <c r="EG32" s="89"/>
      <c r="EH32" s="65">
        <f t="shared" si="65"/>
        <v>25</v>
      </c>
      <c r="EI32" s="186">
        <f t="shared" si="108"/>
        <v>-25</v>
      </c>
      <c r="EJ32" s="88">
        <f t="shared" si="66"/>
        <v>25</v>
      </c>
      <c r="EK32" s="199">
        <f t="shared" si="67"/>
        <v>32</v>
      </c>
      <c r="EL32" s="82">
        <v>0.68680555555555556</v>
      </c>
      <c r="EM32" s="83"/>
      <c r="EN32" s="88">
        <f t="shared" si="68"/>
        <v>0</v>
      </c>
      <c r="EO32" s="82">
        <v>0.68918981481481489</v>
      </c>
      <c r="EP32" s="85">
        <f t="shared" si="69"/>
        <v>2.3842592592593359E-3</v>
      </c>
      <c r="EQ32" s="85">
        <f t="shared" si="70"/>
        <v>3.3564814814807152E-4</v>
      </c>
      <c r="ER32" s="89"/>
      <c r="ES32" s="90">
        <f t="shared" si="71"/>
        <v>29</v>
      </c>
      <c r="ET32" s="186">
        <f t="shared" si="109"/>
        <v>-29</v>
      </c>
      <c r="EU32" s="88">
        <f t="shared" si="72"/>
        <v>29</v>
      </c>
      <c r="EV32" s="199">
        <f t="shared" si="73"/>
        <v>57</v>
      </c>
      <c r="EW32" s="82">
        <v>0.69783564814814814</v>
      </c>
      <c r="EX32" s="85">
        <f t="shared" si="74"/>
        <v>8.6458333333332416E-3</v>
      </c>
      <c r="EY32" s="85">
        <f t="shared" si="75"/>
        <v>8.4953703703702782E-3</v>
      </c>
      <c r="EZ32" s="89"/>
      <c r="FA32" s="90">
        <f t="shared" si="76"/>
        <v>734</v>
      </c>
      <c r="FB32" s="186">
        <f t="shared" si="151"/>
        <v>734</v>
      </c>
      <c r="FC32" s="88">
        <f t="shared" si="77"/>
        <v>600</v>
      </c>
      <c r="FD32" s="199">
        <f t="shared" si="78"/>
        <v>48</v>
      </c>
      <c r="FE32" s="82">
        <v>0.70004629629629633</v>
      </c>
      <c r="FF32" s="85">
        <f t="shared" si="79"/>
        <v>2.2106481481481977E-3</v>
      </c>
      <c r="FG32" s="85">
        <f t="shared" si="80"/>
        <v>1.1574074074123444E-5</v>
      </c>
      <c r="FH32" s="89"/>
      <c r="FI32" s="90">
        <f t="shared" si="148"/>
        <v>1</v>
      </c>
      <c r="FJ32" s="186">
        <f t="shared" si="111"/>
        <v>1</v>
      </c>
      <c r="FK32" s="88">
        <f t="shared" si="82"/>
        <v>1</v>
      </c>
      <c r="FL32" s="199">
        <f t="shared" si="83"/>
        <v>2</v>
      </c>
      <c r="FM32" s="82">
        <v>0.72430555555555554</v>
      </c>
      <c r="FN32" s="83"/>
      <c r="FO32" s="84">
        <f t="shared" si="84"/>
        <v>0</v>
      </c>
      <c r="FP32" s="82">
        <v>0.72715277777777787</v>
      </c>
      <c r="FQ32" s="85">
        <f t="shared" si="85"/>
        <v>2.8472222222223342E-3</v>
      </c>
      <c r="FR32" s="85">
        <f t="shared" si="86"/>
        <v>4.1666666666677864E-4</v>
      </c>
      <c r="FS32" s="89"/>
      <c r="FT32" s="90">
        <f t="shared" si="87"/>
        <v>36</v>
      </c>
      <c r="FU32" s="186">
        <f t="shared" si="88"/>
        <v>36</v>
      </c>
      <c r="FV32" s="88">
        <f t="shared" si="89"/>
        <v>36</v>
      </c>
      <c r="FW32" s="199">
        <f t="shared" si="90"/>
        <v>56</v>
      </c>
      <c r="FX32" s="72">
        <v>0.7284722222222223</v>
      </c>
      <c r="FY32" s="86">
        <v>-600</v>
      </c>
      <c r="FZ32" s="86">
        <f t="shared" si="91"/>
        <v>1140</v>
      </c>
      <c r="GA32" s="95">
        <f t="shared" si="92"/>
        <v>0</v>
      </c>
      <c r="GB32" s="333">
        <f t="shared" si="93"/>
        <v>1</v>
      </c>
      <c r="GC32" s="96">
        <f t="shared" si="94"/>
        <v>32</v>
      </c>
      <c r="GE32" s="116">
        <f t="shared" si="112"/>
        <v>254.70000000000002</v>
      </c>
      <c r="GF32" s="343">
        <f t="shared" si="113"/>
        <v>291</v>
      </c>
      <c r="GG32" s="116">
        <f t="shared" si="114"/>
        <v>13</v>
      </c>
      <c r="GH32" s="116">
        <f t="shared" si="115"/>
        <v>22</v>
      </c>
      <c r="GI32" s="337">
        <f t="shared" si="116"/>
        <v>35</v>
      </c>
      <c r="GJ32" s="337">
        <f t="shared" si="117"/>
        <v>7</v>
      </c>
      <c r="GK32" s="337">
        <f t="shared" si="118"/>
        <v>17</v>
      </c>
      <c r="GL32" s="337">
        <f t="shared" si="119"/>
        <v>24</v>
      </c>
      <c r="GM32" s="337">
        <f t="shared" si="120"/>
        <v>1</v>
      </c>
      <c r="GN32" s="337">
        <f t="shared" si="121"/>
        <v>0</v>
      </c>
      <c r="GO32" s="337">
        <f t="shared" si="122"/>
        <v>1</v>
      </c>
      <c r="GP32" s="336">
        <f t="shared" si="123"/>
        <v>4</v>
      </c>
      <c r="GQ32" s="343">
        <f t="shared" si="124"/>
        <v>9</v>
      </c>
      <c r="GR32" s="337">
        <f t="shared" si="125"/>
        <v>13</v>
      </c>
      <c r="GS32" s="337">
        <f t="shared" si="126"/>
        <v>25</v>
      </c>
      <c r="GT32" s="337">
        <f t="shared" si="127"/>
        <v>38</v>
      </c>
      <c r="GU32" s="337">
        <f t="shared" si="128"/>
        <v>29</v>
      </c>
      <c r="GV32" s="337">
        <f t="shared" si="129"/>
        <v>600</v>
      </c>
      <c r="GW32" s="337">
        <f t="shared" si="130"/>
        <v>1</v>
      </c>
      <c r="GX32" s="337">
        <f t="shared" si="131"/>
        <v>630</v>
      </c>
      <c r="GY32" s="346">
        <f t="shared" si="132"/>
        <v>36</v>
      </c>
      <c r="GZ32" s="116">
        <f t="shared" si="133"/>
        <v>130.20000000000002</v>
      </c>
      <c r="HA32" s="346">
        <f t="shared" si="95"/>
        <v>55</v>
      </c>
      <c r="HB32" s="116">
        <f t="shared" si="134"/>
        <v>728</v>
      </c>
      <c r="HC32" s="116">
        <f t="shared" si="135"/>
        <v>49</v>
      </c>
      <c r="HD32" s="346">
        <f t="shared" si="145"/>
        <v>777</v>
      </c>
      <c r="HE32" s="346">
        <f t="shared" si="96"/>
        <v>41</v>
      </c>
      <c r="HF32" s="13">
        <f t="shared" si="136"/>
        <v>0</v>
      </c>
      <c r="HG32" s="13">
        <f t="shared" si="137"/>
        <v>0</v>
      </c>
      <c r="HH32" s="346">
        <f t="shared" si="138"/>
        <v>0</v>
      </c>
      <c r="HI32" s="325">
        <f t="shared" si="139"/>
        <v>1322.7</v>
      </c>
      <c r="HJ32" s="336">
        <f t="shared" si="140"/>
        <v>64.200000000000017</v>
      </c>
      <c r="HK32" s="343">
        <f t="shared" si="141"/>
        <v>66</v>
      </c>
      <c r="HL32" s="13">
        <f t="shared" si="142"/>
        <v>907.2</v>
      </c>
      <c r="HM32" s="77">
        <f t="shared" si="143"/>
        <v>42</v>
      </c>
      <c r="HN32" s="328"/>
      <c r="HO32" s="330"/>
      <c r="HP32" s="116">
        <f>VLOOKUP(HR32,$B$4:$C$70,2,0)</f>
        <v>30</v>
      </c>
      <c r="HQ32" s="281">
        <v>42</v>
      </c>
      <c r="HR32" s="282">
        <v>32</v>
      </c>
      <c r="HS32" s="311" t="s">
        <v>134</v>
      </c>
      <c r="HT32" s="312" t="s">
        <v>135</v>
      </c>
      <c r="HU32" s="311" t="s">
        <v>136</v>
      </c>
      <c r="HV32" s="283">
        <v>0</v>
      </c>
      <c r="HW32" s="314">
        <v>254.7</v>
      </c>
      <c r="HX32" s="285">
        <v>291</v>
      </c>
      <c r="HY32" s="286">
        <v>0</v>
      </c>
      <c r="HZ32" s="286">
        <v>13</v>
      </c>
      <c r="IA32" s="286">
        <v>22</v>
      </c>
      <c r="IB32" s="286">
        <v>0</v>
      </c>
      <c r="IC32" s="286">
        <v>7</v>
      </c>
      <c r="ID32" s="286">
        <v>17</v>
      </c>
      <c r="IE32" s="286">
        <v>0</v>
      </c>
      <c r="IF32" s="286">
        <v>1</v>
      </c>
      <c r="IG32" s="286">
        <v>0</v>
      </c>
      <c r="IH32" s="283">
        <v>0</v>
      </c>
      <c r="II32" s="286">
        <v>0</v>
      </c>
      <c r="IJ32" s="286">
        <v>4</v>
      </c>
      <c r="IK32" s="283">
        <v>0</v>
      </c>
      <c r="IL32" s="286">
        <v>0</v>
      </c>
      <c r="IM32" s="286">
        <v>9</v>
      </c>
      <c r="IN32" s="287">
        <v>0</v>
      </c>
      <c r="IO32" s="287">
        <v>0</v>
      </c>
      <c r="IP32" s="286">
        <v>0</v>
      </c>
      <c r="IQ32" s="286">
        <v>13</v>
      </c>
      <c r="IR32" s="286">
        <v>25</v>
      </c>
      <c r="IS32" s="286">
        <v>0</v>
      </c>
      <c r="IT32" s="286">
        <v>29</v>
      </c>
      <c r="IU32" s="286">
        <v>600</v>
      </c>
      <c r="IV32" s="286">
        <v>1</v>
      </c>
      <c r="IW32" s="286">
        <v>0</v>
      </c>
      <c r="IX32" s="286">
        <v>36</v>
      </c>
      <c r="IY32" s="283">
        <v>0</v>
      </c>
      <c r="IZ32" s="322">
        <f t="shared" si="144"/>
        <v>1322.7</v>
      </c>
      <c r="JA32" s="288">
        <v>32</v>
      </c>
    </row>
    <row r="33" spans="1:261" x14ac:dyDescent="0.25">
      <c r="A33" s="47">
        <v>31</v>
      </c>
      <c r="B33" s="48">
        <v>33</v>
      </c>
      <c r="C33" s="274">
        <f t="shared" si="97"/>
        <v>31</v>
      </c>
      <c r="D33" s="173" t="s">
        <v>137</v>
      </c>
      <c r="E33" s="174" t="s">
        <v>138</v>
      </c>
      <c r="F33" s="170" t="s">
        <v>259</v>
      </c>
      <c r="G33" s="170" t="s">
        <v>300</v>
      </c>
      <c r="H33" s="324"/>
      <c r="I33" s="324"/>
      <c r="J33" s="175" t="s">
        <v>139</v>
      </c>
      <c r="K33" s="49">
        <v>0.375694444444444</v>
      </c>
      <c r="L33" s="50">
        <v>0.3756944444444445</v>
      </c>
      <c r="M33" s="61"/>
      <c r="N33" s="51">
        <f t="shared" si="0"/>
        <v>0</v>
      </c>
      <c r="O33" s="52">
        <f t="shared" si="1"/>
        <v>0</v>
      </c>
      <c r="P33" s="53">
        <v>72.3</v>
      </c>
      <c r="Q33" s="54"/>
      <c r="R33" s="55">
        <f t="shared" si="2"/>
        <v>216.89999999999998</v>
      </c>
      <c r="S33" s="194">
        <f t="shared" si="98"/>
        <v>6</v>
      </c>
      <c r="T33" s="56">
        <v>0.41437499999999999</v>
      </c>
      <c r="U33" s="57">
        <v>0.4153587962962963</v>
      </c>
      <c r="V33" s="58">
        <f t="shared" si="3"/>
        <v>9.8379629629630205E-4</v>
      </c>
      <c r="W33" s="54"/>
      <c r="X33" s="55">
        <f t="shared" si="4"/>
        <v>255</v>
      </c>
      <c r="Y33" s="194">
        <f t="shared" si="99"/>
        <v>23</v>
      </c>
      <c r="Z33" s="42">
        <v>0.48439814814814813</v>
      </c>
      <c r="AA33" s="36"/>
      <c r="AB33" s="59">
        <f t="shared" si="5"/>
        <v>0</v>
      </c>
      <c r="AC33" s="42">
        <v>0.48525462962962962</v>
      </c>
      <c r="AD33" s="60">
        <f t="shared" si="6"/>
        <v>8.5648148148148584E-4</v>
      </c>
      <c r="AE33" s="60">
        <f t="shared" si="7"/>
        <v>9.2592592592596911E-5</v>
      </c>
      <c r="AF33" s="61"/>
      <c r="AG33" s="62">
        <f t="shared" si="8"/>
        <v>8</v>
      </c>
      <c r="AH33" s="187">
        <f t="shared" si="146"/>
        <v>8</v>
      </c>
      <c r="AI33" s="63">
        <f t="shared" si="9"/>
        <v>8</v>
      </c>
      <c r="AJ33" s="200">
        <f t="shared" si="10"/>
        <v>37</v>
      </c>
      <c r="AK33" s="42">
        <v>0.48621527777777779</v>
      </c>
      <c r="AL33" s="60">
        <f t="shared" si="11"/>
        <v>9.6064814814816879E-4</v>
      </c>
      <c r="AM33" s="60">
        <f t="shared" si="12"/>
        <v>3.4722222222220169E-4</v>
      </c>
      <c r="AN33" s="64"/>
      <c r="AO33" s="65">
        <f t="shared" si="13"/>
        <v>30</v>
      </c>
      <c r="AP33" s="186">
        <f t="shared" si="100"/>
        <v>-30</v>
      </c>
      <c r="AQ33" s="63">
        <f t="shared" si="14"/>
        <v>30</v>
      </c>
      <c r="AR33" s="200">
        <f t="shared" si="15"/>
        <v>63</v>
      </c>
      <c r="AS33" s="42">
        <v>0.49260416666666668</v>
      </c>
      <c r="AT33" s="36"/>
      <c r="AU33" s="63">
        <f t="shared" si="16"/>
        <v>0</v>
      </c>
      <c r="AV33" s="42">
        <v>0.49336805555555557</v>
      </c>
      <c r="AW33" s="60">
        <f t="shared" si="17"/>
        <v>7.6388888888889728E-4</v>
      </c>
      <c r="AX33" s="60">
        <f t="shared" si="18"/>
        <v>8.3483567281383841E-18</v>
      </c>
      <c r="AY33" s="64"/>
      <c r="AZ33" s="65">
        <f t="shared" si="19"/>
        <v>0</v>
      </c>
      <c r="BA33" s="186">
        <f t="shared" si="101"/>
        <v>0</v>
      </c>
      <c r="BB33" s="63">
        <f t="shared" si="20"/>
        <v>0</v>
      </c>
      <c r="BC33" s="200">
        <f t="shared" si="21"/>
        <v>1</v>
      </c>
      <c r="BD33" s="42">
        <v>0.49465277777777777</v>
      </c>
      <c r="BE33" s="60">
        <f t="shared" si="22"/>
        <v>1.284722222222201E-3</v>
      </c>
      <c r="BF33" s="60">
        <f t="shared" si="23"/>
        <v>2.3148148148169475E-5</v>
      </c>
      <c r="BG33" s="64"/>
      <c r="BH33" s="65">
        <f t="shared" si="24"/>
        <v>2</v>
      </c>
      <c r="BI33" s="186">
        <f t="shared" si="102"/>
        <v>-2</v>
      </c>
      <c r="BJ33" s="63">
        <f t="shared" si="25"/>
        <v>2</v>
      </c>
      <c r="BK33" s="200">
        <f t="shared" si="26"/>
        <v>12</v>
      </c>
      <c r="BL33" s="35">
        <v>0.51736111111111105</v>
      </c>
      <c r="BM33" s="36"/>
      <c r="BN33" s="63">
        <f t="shared" si="27"/>
        <v>0</v>
      </c>
      <c r="BO33" s="42">
        <v>0.52203703703703697</v>
      </c>
      <c r="BP33" s="60">
        <f t="shared" si="28"/>
        <v>4.6759259259259167E-3</v>
      </c>
      <c r="BQ33" s="60">
        <f t="shared" si="29"/>
        <v>1.9675925925924983E-4</v>
      </c>
      <c r="BR33" s="64"/>
      <c r="BS33" s="65">
        <f t="shared" si="30"/>
        <v>17</v>
      </c>
      <c r="BT33" s="186">
        <f t="shared" si="103"/>
        <v>17</v>
      </c>
      <c r="BU33" s="63">
        <f t="shared" si="31"/>
        <v>17</v>
      </c>
      <c r="BV33" s="200">
        <f t="shared" si="32"/>
        <v>47</v>
      </c>
      <c r="BW33" s="42">
        <v>0.5241203703703704</v>
      </c>
      <c r="BX33" s="60">
        <f t="shared" si="33"/>
        <v>2.083333333333437E-3</v>
      </c>
      <c r="BY33" s="60">
        <f t="shared" si="34"/>
        <v>1.1574074073970354E-5</v>
      </c>
      <c r="BZ33" s="64"/>
      <c r="CA33" s="65">
        <f t="shared" si="35"/>
        <v>1</v>
      </c>
      <c r="CB33" s="186">
        <f t="shared" si="104"/>
        <v>-1</v>
      </c>
      <c r="CC33" s="88">
        <v>0</v>
      </c>
      <c r="CD33" s="200">
        <f t="shared" si="105"/>
        <v>3</v>
      </c>
      <c r="CE33" s="49">
        <v>0.54236111111111118</v>
      </c>
      <c r="CF33" s="61"/>
      <c r="CG33" s="61">
        <f t="shared" si="36"/>
        <v>0</v>
      </c>
      <c r="CH33" s="66">
        <f t="shared" si="37"/>
        <v>0</v>
      </c>
      <c r="CI33" s="244">
        <f t="shared" si="38"/>
        <v>1</v>
      </c>
      <c r="CJ33" s="42">
        <v>0.55208333333333337</v>
      </c>
      <c r="CK33" s="36"/>
      <c r="CL33" s="63">
        <f t="shared" si="39"/>
        <v>0</v>
      </c>
      <c r="CM33" s="42">
        <v>0.55461805555555554</v>
      </c>
      <c r="CN33" s="60">
        <f t="shared" si="40"/>
        <v>2.5347222222221744E-3</v>
      </c>
      <c r="CO33" s="60">
        <f t="shared" si="41"/>
        <v>1.1574074074121709E-5</v>
      </c>
      <c r="CP33" s="64"/>
      <c r="CQ33" s="65">
        <f t="shared" si="42"/>
        <v>1</v>
      </c>
      <c r="CR33" s="186">
        <f t="shared" si="43"/>
        <v>-1</v>
      </c>
      <c r="CS33" s="63">
        <f t="shared" si="44"/>
        <v>1</v>
      </c>
      <c r="CT33" s="200">
        <f t="shared" si="45"/>
        <v>6</v>
      </c>
      <c r="CU33" s="49">
        <v>0.6118055555555556</v>
      </c>
      <c r="CV33" s="61"/>
      <c r="CW33" s="61">
        <f t="shared" si="46"/>
        <v>0</v>
      </c>
      <c r="CX33" s="66">
        <f t="shared" si="47"/>
        <v>0</v>
      </c>
      <c r="CY33" s="244">
        <f t="shared" si="48"/>
        <v>1</v>
      </c>
      <c r="CZ33" s="42">
        <v>0.62361111111111112</v>
      </c>
      <c r="DA33" s="36"/>
      <c r="DB33" s="63">
        <f t="shared" si="49"/>
        <v>0</v>
      </c>
      <c r="DC33" s="42">
        <v>0.62581018518518516</v>
      </c>
      <c r="DD33" s="60">
        <f t="shared" si="50"/>
        <v>2.1990740740740478E-3</v>
      </c>
      <c r="DE33" s="60">
        <f t="shared" si="51"/>
        <v>2.6454533008646308E-17</v>
      </c>
      <c r="DF33" s="64"/>
      <c r="DG33" s="65">
        <f t="shared" si="52"/>
        <v>0</v>
      </c>
      <c r="DH33" s="186">
        <f t="shared" si="106"/>
        <v>0</v>
      </c>
      <c r="DI33" s="63">
        <f t="shared" si="53"/>
        <v>0</v>
      </c>
      <c r="DJ33" s="200">
        <f t="shared" si="54"/>
        <v>1</v>
      </c>
      <c r="DK33" s="49" t="s">
        <v>253</v>
      </c>
      <c r="DL33" s="61"/>
      <c r="DM33" s="61">
        <f>IF(DK33=0,0,IF(DK33="нет",600,IF(DK33="сход",0,IF(DK33&lt;#REF!+DN$2,MINUTE(ABS(DK33-(#REF!+DN$2)))*60,IF(DK33&gt;#REF!+DN$2,MINUTE(ABS(DK33-(#REF!+DN$2)))*60,0)))))</f>
        <v>600</v>
      </c>
      <c r="DN33" s="93">
        <v>0</v>
      </c>
      <c r="DO33" s="72" t="s">
        <v>254</v>
      </c>
      <c r="DP33" s="61"/>
      <c r="DQ33" s="61" t="e">
        <f>IF(DO33=0,0,IF(DO33="нет",600,IF(DO33="сход",0,IF(DO33&lt;#REF!+DR$2,MINUTE(ABS(DO33-(#REF!+DR$2)))*60,IF(DO33&gt;#REF!+DR$2,MINUTE(ABS(DO33-(#REF!+DR$2)))*60,0)))))</f>
        <v>#REF!</v>
      </c>
      <c r="DR33" s="94">
        <f t="shared" si="56"/>
        <v>0</v>
      </c>
      <c r="DS33" s="42">
        <v>0.65555555555555556</v>
      </c>
      <c r="DT33" s="36"/>
      <c r="DU33" s="63">
        <f t="shared" si="57"/>
        <v>0</v>
      </c>
      <c r="DV33" s="42">
        <v>0.65618055555555554</v>
      </c>
      <c r="DW33" s="60">
        <f t="shared" si="58"/>
        <v>6.2499999999998668E-4</v>
      </c>
      <c r="DX33" s="60">
        <f t="shared" si="59"/>
        <v>6.9444444444431122E-5</v>
      </c>
      <c r="DY33" s="64"/>
      <c r="DZ33" s="65">
        <f t="shared" si="60"/>
        <v>6</v>
      </c>
      <c r="EA33" s="186">
        <f t="shared" si="107"/>
        <v>6</v>
      </c>
      <c r="EB33" s="63">
        <f t="shared" si="61"/>
        <v>6</v>
      </c>
      <c r="EC33" s="200">
        <f t="shared" si="62"/>
        <v>18</v>
      </c>
      <c r="ED33" s="42">
        <v>0.66150462962962964</v>
      </c>
      <c r="EE33" s="60">
        <f t="shared" si="63"/>
        <v>5.3240740740740922E-3</v>
      </c>
      <c r="EF33" s="60">
        <f t="shared" si="64"/>
        <v>6.5972222222220392E-4</v>
      </c>
      <c r="EG33" s="64"/>
      <c r="EH33" s="65">
        <f t="shared" si="65"/>
        <v>57</v>
      </c>
      <c r="EI33" s="186">
        <f t="shared" si="108"/>
        <v>-57</v>
      </c>
      <c r="EJ33" s="63">
        <f t="shared" si="66"/>
        <v>57</v>
      </c>
      <c r="EK33" s="200">
        <f t="shared" si="67"/>
        <v>39</v>
      </c>
      <c r="EL33" s="42">
        <v>0.68541666666666667</v>
      </c>
      <c r="EM33" s="36"/>
      <c r="EN33" s="63">
        <f t="shared" si="68"/>
        <v>0</v>
      </c>
      <c r="EO33" s="42">
        <v>0.687962962962963</v>
      </c>
      <c r="EP33" s="60">
        <f t="shared" si="69"/>
        <v>2.5462962962963243E-3</v>
      </c>
      <c r="EQ33" s="60">
        <f t="shared" si="70"/>
        <v>1.7361111111108317E-4</v>
      </c>
      <c r="ER33" s="64"/>
      <c r="ES33" s="65">
        <f t="shared" si="71"/>
        <v>15</v>
      </c>
      <c r="ET33" s="186">
        <f t="shared" si="109"/>
        <v>-15</v>
      </c>
      <c r="EU33" s="63">
        <f t="shared" si="72"/>
        <v>15</v>
      </c>
      <c r="EV33" s="200">
        <f t="shared" si="73"/>
        <v>47</v>
      </c>
      <c r="EW33" s="42">
        <v>0.69469907407407405</v>
      </c>
      <c r="EX33" s="85">
        <f t="shared" si="74"/>
        <v>6.7361111111110539E-3</v>
      </c>
      <c r="EY33" s="85">
        <f t="shared" si="75"/>
        <v>6.5856481481480905E-3</v>
      </c>
      <c r="EZ33" s="64"/>
      <c r="FA33" s="90">
        <f t="shared" si="76"/>
        <v>569</v>
      </c>
      <c r="FB33" s="186">
        <f t="shared" si="151"/>
        <v>569</v>
      </c>
      <c r="FC33" s="88">
        <f t="shared" si="77"/>
        <v>569</v>
      </c>
      <c r="FD33" s="200">
        <f t="shared" si="78"/>
        <v>47</v>
      </c>
      <c r="FE33" s="42">
        <v>0.70000000000000007</v>
      </c>
      <c r="FF33" s="60">
        <f t="shared" si="79"/>
        <v>5.3009259259260144E-3</v>
      </c>
      <c r="FG33" s="60">
        <f t="shared" si="80"/>
        <v>3.1018518518519402E-3</v>
      </c>
      <c r="FH33" s="64"/>
      <c r="FI33" s="90">
        <f t="shared" si="148"/>
        <v>268</v>
      </c>
      <c r="FJ33" s="186">
        <f t="shared" si="111"/>
        <v>268</v>
      </c>
      <c r="FK33" s="88">
        <f t="shared" si="82"/>
        <v>268</v>
      </c>
      <c r="FL33" s="200">
        <f t="shared" si="83"/>
        <v>50</v>
      </c>
      <c r="FM33" s="42">
        <v>0.72569444444444453</v>
      </c>
      <c r="FN33" s="36"/>
      <c r="FO33" s="84">
        <f t="shared" si="84"/>
        <v>0</v>
      </c>
      <c r="FP33" s="42">
        <v>0.72809027777777768</v>
      </c>
      <c r="FQ33" s="60">
        <f t="shared" si="85"/>
        <v>2.3958333333331527E-3</v>
      </c>
      <c r="FR33" s="60">
        <f t="shared" si="86"/>
        <v>3.4722222222402857E-5</v>
      </c>
      <c r="FS33" s="64"/>
      <c r="FT33" s="65">
        <f t="shared" si="87"/>
        <v>3</v>
      </c>
      <c r="FU33" s="186">
        <f t="shared" si="88"/>
        <v>-3</v>
      </c>
      <c r="FV33" s="88">
        <f t="shared" si="89"/>
        <v>3</v>
      </c>
      <c r="FW33" s="200">
        <f t="shared" si="90"/>
        <v>23</v>
      </c>
      <c r="FX33" s="49">
        <v>0.72916666666666663</v>
      </c>
      <c r="FY33" s="61">
        <v>-600</v>
      </c>
      <c r="FZ33" s="61">
        <f t="shared" si="91"/>
        <v>1140</v>
      </c>
      <c r="GA33" s="67">
        <f t="shared" si="92"/>
        <v>0</v>
      </c>
      <c r="GB33" s="334">
        <f t="shared" si="93"/>
        <v>1</v>
      </c>
      <c r="GC33" s="68">
        <f t="shared" si="94"/>
        <v>33</v>
      </c>
      <c r="GE33" s="116">
        <f t="shared" si="112"/>
        <v>216.89999999999998</v>
      </c>
      <c r="GF33" s="343">
        <f t="shared" si="113"/>
        <v>255</v>
      </c>
      <c r="GG33" s="116">
        <f t="shared" si="114"/>
        <v>8</v>
      </c>
      <c r="GH33" s="116">
        <f t="shared" si="115"/>
        <v>30</v>
      </c>
      <c r="GI33" s="337">
        <f t="shared" si="116"/>
        <v>38</v>
      </c>
      <c r="GJ33" s="337">
        <f t="shared" si="117"/>
        <v>0</v>
      </c>
      <c r="GK33" s="337">
        <f t="shared" si="118"/>
        <v>2</v>
      </c>
      <c r="GL33" s="337">
        <f t="shared" si="119"/>
        <v>2</v>
      </c>
      <c r="GM33" s="337">
        <f t="shared" si="120"/>
        <v>17</v>
      </c>
      <c r="GN33" s="337">
        <f t="shared" si="121"/>
        <v>0</v>
      </c>
      <c r="GO33" s="337">
        <f t="shared" si="122"/>
        <v>17</v>
      </c>
      <c r="GP33" s="336">
        <f t="shared" si="123"/>
        <v>1</v>
      </c>
      <c r="GQ33" s="343">
        <f t="shared" si="124"/>
        <v>0</v>
      </c>
      <c r="GR33" s="337">
        <f t="shared" si="125"/>
        <v>6</v>
      </c>
      <c r="GS33" s="337">
        <f t="shared" si="126"/>
        <v>57</v>
      </c>
      <c r="GT33" s="337">
        <f t="shared" si="127"/>
        <v>63</v>
      </c>
      <c r="GU33" s="337">
        <f t="shared" si="128"/>
        <v>15</v>
      </c>
      <c r="GV33" s="337">
        <f t="shared" si="129"/>
        <v>569</v>
      </c>
      <c r="GW33" s="337">
        <f t="shared" si="130"/>
        <v>268</v>
      </c>
      <c r="GX33" s="337">
        <f t="shared" si="131"/>
        <v>852</v>
      </c>
      <c r="GY33" s="346">
        <f t="shared" si="132"/>
        <v>3</v>
      </c>
      <c r="GZ33" s="116">
        <f t="shared" si="133"/>
        <v>56.399999999999977</v>
      </c>
      <c r="HA33" s="346">
        <f t="shared" si="95"/>
        <v>11</v>
      </c>
      <c r="HB33" s="116">
        <f t="shared" si="134"/>
        <v>972</v>
      </c>
      <c r="HC33" s="116">
        <f t="shared" si="135"/>
        <v>4</v>
      </c>
      <c r="HD33" s="346">
        <f t="shared" si="145"/>
        <v>976</v>
      </c>
      <c r="HE33" s="346">
        <f t="shared" si="96"/>
        <v>46</v>
      </c>
      <c r="HF33" s="13">
        <f t="shared" si="136"/>
        <v>0</v>
      </c>
      <c r="HG33" s="13">
        <f t="shared" si="137"/>
        <v>0</v>
      </c>
      <c r="HH33" s="346">
        <f t="shared" si="138"/>
        <v>0</v>
      </c>
      <c r="HI33" s="325">
        <f t="shared" si="139"/>
        <v>1447.9</v>
      </c>
      <c r="HJ33" s="336">
        <f t="shared" si="140"/>
        <v>26.399999999999977</v>
      </c>
      <c r="HK33" s="343">
        <f t="shared" si="141"/>
        <v>30</v>
      </c>
      <c r="HL33" s="13">
        <f t="shared" si="142"/>
        <v>1032.4000000000001</v>
      </c>
      <c r="HM33" s="77">
        <f t="shared" si="143"/>
        <v>45</v>
      </c>
      <c r="HN33" s="328"/>
      <c r="HO33" s="330"/>
      <c r="HP33" s="116">
        <f>VLOOKUP(HR33,$B$4:$C$70,2,0)</f>
        <v>31</v>
      </c>
      <c r="HQ33" s="281">
        <v>45</v>
      </c>
      <c r="HR33" s="282">
        <v>33</v>
      </c>
      <c r="HS33" s="311" t="s">
        <v>137</v>
      </c>
      <c r="HT33" s="312" t="s">
        <v>138</v>
      </c>
      <c r="HU33" s="311" t="s">
        <v>139</v>
      </c>
      <c r="HV33" s="283">
        <v>0</v>
      </c>
      <c r="HW33" s="314">
        <v>216.9</v>
      </c>
      <c r="HX33" s="285">
        <v>255</v>
      </c>
      <c r="HY33" s="286">
        <v>0</v>
      </c>
      <c r="HZ33" s="286">
        <v>8</v>
      </c>
      <c r="IA33" s="286">
        <v>30</v>
      </c>
      <c r="IB33" s="286">
        <v>0</v>
      </c>
      <c r="IC33" s="286">
        <v>0</v>
      </c>
      <c r="ID33" s="286">
        <v>2</v>
      </c>
      <c r="IE33" s="286">
        <v>0</v>
      </c>
      <c r="IF33" s="286">
        <v>17</v>
      </c>
      <c r="IG33" s="286">
        <v>0</v>
      </c>
      <c r="IH33" s="283">
        <v>0</v>
      </c>
      <c r="II33" s="286">
        <v>0</v>
      </c>
      <c r="IJ33" s="286">
        <v>1</v>
      </c>
      <c r="IK33" s="283">
        <v>0</v>
      </c>
      <c r="IL33" s="286">
        <v>0</v>
      </c>
      <c r="IM33" s="286">
        <v>0</v>
      </c>
      <c r="IN33" s="287">
        <v>0</v>
      </c>
      <c r="IO33" s="287">
        <v>0</v>
      </c>
      <c r="IP33" s="286">
        <v>0</v>
      </c>
      <c r="IQ33" s="286">
        <v>6</v>
      </c>
      <c r="IR33" s="286">
        <v>57</v>
      </c>
      <c r="IS33" s="286">
        <v>0</v>
      </c>
      <c r="IT33" s="286">
        <v>15</v>
      </c>
      <c r="IU33" s="286">
        <v>569</v>
      </c>
      <c r="IV33" s="286">
        <v>268</v>
      </c>
      <c r="IW33" s="286">
        <v>0</v>
      </c>
      <c r="IX33" s="286">
        <v>3</v>
      </c>
      <c r="IY33" s="283">
        <v>0</v>
      </c>
      <c r="IZ33" s="322">
        <f t="shared" si="144"/>
        <v>1447.9</v>
      </c>
      <c r="JA33" s="288">
        <v>33</v>
      </c>
    </row>
    <row r="34" spans="1:261" x14ac:dyDescent="0.25">
      <c r="A34" s="70">
        <v>32</v>
      </c>
      <c r="B34" s="71">
        <v>34</v>
      </c>
      <c r="C34" s="273">
        <f t="shared" si="97"/>
        <v>32</v>
      </c>
      <c r="D34" s="172" t="s">
        <v>140</v>
      </c>
      <c r="E34" s="170" t="s">
        <v>141</v>
      </c>
      <c r="F34" s="170" t="s">
        <v>258</v>
      </c>
      <c r="G34" s="170" t="s">
        <v>301</v>
      </c>
      <c r="H34" s="324"/>
      <c r="I34" s="324"/>
      <c r="J34" s="171" t="s">
        <v>142</v>
      </c>
      <c r="K34" s="72">
        <v>0.37638888888888899</v>
      </c>
      <c r="L34" s="73">
        <v>0.37638888888888888</v>
      </c>
      <c r="M34" s="86"/>
      <c r="N34" s="74">
        <f t="shared" si="0"/>
        <v>0</v>
      </c>
      <c r="O34" s="75">
        <f t="shared" si="1"/>
        <v>0</v>
      </c>
      <c r="P34" s="76">
        <v>89.1</v>
      </c>
      <c r="Q34" s="77"/>
      <c r="R34" s="78">
        <f t="shared" si="2"/>
        <v>267.29999999999995</v>
      </c>
      <c r="S34" s="193">
        <f t="shared" si="98"/>
        <v>59</v>
      </c>
      <c r="T34" s="79">
        <v>0.42598379629629629</v>
      </c>
      <c r="U34" s="80">
        <v>0.42712962962962964</v>
      </c>
      <c r="V34" s="81">
        <f t="shared" si="3"/>
        <v>1.1458333333333459E-3</v>
      </c>
      <c r="W34" s="77"/>
      <c r="X34" s="78">
        <f t="shared" si="4"/>
        <v>297</v>
      </c>
      <c r="Y34" s="193">
        <f t="shared" si="99"/>
        <v>61</v>
      </c>
      <c r="Z34" s="82">
        <v>0.48784722222222227</v>
      </c>
      <c r="AA34" s="83"/>
      <c r="AB34" s="84">
        <f t="shared" si="5"/>
        <v>0</v>
      </c>
      <c r="AC34" s="82">
        <v>0.4886921296296296</v>
      </c>
      <c r="AD34" s="85">
        <f t="shared" si="6"/>
        <v>8.4490740740733594E-4</v>
      </c>
      <c r="AE34" s="85">
        <f t="shared" si="7"/>
        <v>8.1018518518447013E-5</v>
      </c>
      <c r="AF34" s="86"/>
      <c r="AG34" s="87">
        <f t="shared" si="8"/>
        <v>7</v>
      </c>
      <c r="AH34" s="186">
        <f t="shared" si="146"/>
        <v>7</v>
      </c>
      <c r="AI34" s="88">
        <f t="shared" si="9"/>
        <v>7</v>
      </c>
      <c r="AJ34" s="199">
        <f t="shared" si="10"/>
        <v>32</v>
      </c>
      <c r="AK34" s="82">
        <v>0.48975694444444445</v>
      </c>
      <c r="AL34" s="85">
        <f t="shared" si="11"/>
        <v>1.0648148148148517E-3</v>
      </c>
      <c r="AM34" s="85">
        <f t="shared" si="12"/>
        <v>2.4305555555551874E-4</v>
      </c>
      <c r="AN34" s="89"/>
      <c r="AO34" s="90">
        <f t="shared" si="13"/>
        <v>21</v>
      </c>
      <c r="AP34" s="186">
        <f t="shared" si="100"/>
        <v>-21</v>
      </c>
      <c r="AQ34" s="88">
        <f t="shared" si="14"/>
        <v>21</v>
      </c>
      <c r="AR34" s="199">
        <f t="shared" si="15"/>
        <v>50</v>
      </c>
      <c r="AS34" s="82">
        <v>0.49769675925925921</v>
      </c>
      <c r="AT34" s="83"/>
      <c r="AU34" s="88">
        <f t="shared" si="16"/>
        <v>0</v>
      </c>
      <c r="AV34" s="82">
        <v>0.49849537037037034</v>
      </c>
      <c r="AW34" s="85">
        <f t="shared" si="17"/>
        <v>7.9861111111112493E-4</v>
      </c>
      <c r="AX34" s="85">
        <f t="shared" si="18"/>
        <v>3.4722222222235998E-5</v>
      </c>
      <c r="AY34" s="89"/>
      <c r="AZ34" s="90">
        <f t="shared" si="19"/>
        <v>3</v>
      </c>
      <c r="BA34" s="186">
        <f t="shared" si="101"/>
        <v>3</v>
      </c>
      <c r="BB34" s="88">
        <f t="shared" si="20"/>
        <v>3</v>
      </c>
      <c r="BC34" s="199">
        <f t="shared" si="21"/>
        <v>35</v>
      </c>
      <c r="BD34" s="82">
        <v>0.49961805555555555</v>
      </c>
      <c r="BE34" s="85">
        <f t="shared" si="22"/>
        <v>1.1226851851852127E-3</v>
      </c>
      <c r="BF34" s="85">
        <f t="shared" si="23"/>
        <v>1.8518518518515783E-4</v>
      </c>
      <c r="BG34" s="89"/>
      <c r="BH34" s="90">
        <f t="shared" si="24"/>
        <v>16</v>
      </c>
      <c r="BI34" s="186">
        <f t="shared" si="102"/>
        <v>-16</v>
      </c>
      <c r="BJ34" s="88">
        <f t="shared" si="25"/>
        <v>16</v>
      </c>
      <c r="BK34" s="199">
        <f t="shared" si="26"/>
        <v>55</v>
      </c>
      <c r="BL34" s="91">
        <v>0.51944444444444449</v>
      </c>
      <c r="BM34" s="83"/>
      <c r="BN34" s="88">
        <f t="shared" si="27"/>
        <v>0</v>
      </c>
      <c r="BO34" s="82">
        <v>0.52366898148148155</v>
      </c>
      <c r="BP34" s="85">
        <f t="shared" si="28"/>
        <v>4.2245370370370683E-3</v>
      </c>
      <c r="BQ34" s="85">
        <f t="shared" si="29"/>
        <v>2.546296296295986E-4</v>
      </c>
      <c r="BR34" s="89"/>
      <c r="BS34" s="90">
        <f t="shared" si="30"/>
        <v>22</v>
      </c>
      <c r="BT34" s="186">
        <f t="shared" si="103"/>
        <v>-22</v>
      </c>
      <c r="BU34" s="88">
        <f t="shared" si="31"/>
        <v>22</v>
      </c>
      <c r="BV34" s="199">
        <f t="shared" si="32"/>
        <v>51</v>
      </c>
      <c r="BW34" s="82">
        <v>0.52584490740740741</v>
      </c>
      <c r="BX34" s="85">
        <f t="shared" si="33"/>
        <v>2.175925925925859E-3</v>
      </c>
      <c r="BY34" s="85">
        <f t="shared" si="34"/>
        <v>8.1018518518451675E-5</v>
      </c>
      <c r="BZ34" s="89"/>
      <c r="CA34" s="90">
        <f t="shared" si="35"/>
        <v>7</v>
      </c>
      <c r="CB34" s="186">
        <f t="shared" si="104"/>
        <v>7</v>
      </c>
      <c r="CC34" s="88">
        <v>0</v>
      </c>
      <c r="CD34" s="199">
        <f t="shared" si="105"/>
        <v>15</v>
      </c>
      <c r="CE34" s="72">
        <v>0.54305555555555551</v>
      </c>
      <c r="CF34" s="86"/>
      <c r="CG34" s="86">
        <f t="shared" si="36"/>
        <v>0</v>
      </c>
      <c r="CH34" s="92">
        <f t="shared" si="37"/>
        <v>0</v>
      </c>
      <c r="CI34" s="243">
        <f t="shared" si="38"/>
        <v>1</v>
      </c>
      <c r="CJ34" s="82">
        <v>0.55069444444444449</v>
      </c>
      <c r="CK34" s="83"/>
      <c r="CL34" s="88">
        <f t="shared" si="39"/>
        <v>0</v>
      </c>
      <c r="CM34" s="82">
        <v>0.55321759259259262</v>
      </c>
      <c r="CN34" s="85">
        <f t="shared" si="40"/>
        <v>2.5231481481481355E-3</v>
      </c>
      <c r="CO34" s="85">
        <f t="shared" si="41"/>
        <v>2.3148148148160585E-5</v>
      </c>
      <c r="CP34" s="89"/>
      <c r="CQ34" s="90">
        <f t="shared" si="42"/>
        <v>2</v>
      </c>
      <c r="CR34" s="186">
        <f t="shared" si="43"/>
        <v>-2</v>
      </c>
      <c r="CS34" s="88">
        <f t="shared" si="44"/>
        <v>2</v>
      </c>
      <c r="CT34" s="199">
        <f t="shared" si="45"/>
        <v>17</v>
      </c>
      <c r="CU34" s="72">
        <v>0.61249999999999993</v>
      </c>
      <c r="CV34" s="86"/>
      <c r="CW34" s="86">
        <f t="shared" si="46"/>
        <v>0</v>
      </c>
      <c r="CX34" s="92">
        <f t="shared" si="47"/>
        <v>0</v>
      </c>
      <c r="CY34" s="243">
        <f t="shared" si="48"/>
        <v>1</v>
      </c>
      <c r="CZ34" s="82">
        <v>0.62708333333333333</v>
      </c>
      <c r="DA34" s="83"/>
      <c r="DB34" s="88">
        <f t="shared" si="49"/>
        <v>0</v>
      </c>
      <c r="DC34" s="82">
        <v>0.62960648148148146</v>
      </c>
      <c r="DD34" s="85">
        <f t="shared" si="50"/>
        <v>2.5231481481481355E-3</v>
      </c>
      <c r="DE34" s="85">
        <f t="shared" si="51"/>
        <v>3.2407407407406127E-4</v>
      </c>
      <c r="DF34" s="89"/>
      <c r="DG34" s="90">
        <f t="shared" si="52"/>
        <v>28</v>
      </c>
      <c r="DH34" s="186">
        <f t="shared" si="106"/>
        <v>28</v>
      </c>
      <c r="DI34" s="88">
        <f t="shared" si="53"/>
        <v>28</v>
      </c>
      <c r="DJ34" s="199">
        <f t="shared" si="54"/>
        <v>60</v>
      </c>
      <c r="DK34" s="72" t="s">
        <v>254</v>
      </c>
      <c r="DL34" s="86"/>
      <c r="DM34" s="86" t="e">
        <f>IF(DK34=0,0,IF(DK34="нет",600,IF(DK34="сход",0,IF(DK34&lt;#REF!+DN$2,MINUTE(ABS(DK34-(#REF!+DN$2)))*60,IF(DK34&gt;#REF!+DN$2,MINUTE(ABS(DK34-(#REF!+DN$2)))*60,0)))))</f>
        <v>#REF!</v>
      </c>
      <c r="DN34" s="93">
        <f t="shared" si="55"/>
        <v>0</v>
      </c>
      <c r="DO34" s="72" t="s">
        <v>254</v>
      </c>
      <c r="DP34" s="86"/>
      <c r="DQ34" s="86" t="e">
        <f>IF(DO34=0,0,IF(DO34="нет",600,IF(DO34="сход",0,IF(DO34&lt;#REF!+DR$2,MINUTE(ABS(DO34-(#REF!+DR$2)))*60,IF(DO34&gt;#REF!+DR$2,MINUTE(ABS(DO34-(#REF!+DR$2)))*60,0)))))</f>
        <v>#REF!</v>
      </c>
      <c r="DR34" s="94">
        <f t="shared" si="56"/>
        <v>0</v>
      </c>
      <c r="DS34" s="82">
        <v>0.65902777777777777</v>
      </c>
      <c r="DT34" s="83"/>
      <c r="DU34" s="63">
        <f t="shared" si="57"/>
        <v>0</v>
      </c>
      <c r="DV34" s="82">
        <v>0.65981481481481474</v>
      </c>
      <c r="DW34" s="85">
        <f t="shared" si="58"/>
        <v>7.8703703703697503E-4</v>
      </c>
      <c r="DX34" s="85">
        <f t="shared" si="59"/>
        <v>2.3148148148141947E-4</v>
      </c>
      <c r="DY34" s="89"/>
      <c r="DZ34" s="90">
        <f t="shared" si="60"/>
        <v>20</v>
      </c>
      <c r="EA34" s="186">
        <f t="shared" si="107"/>
        <v>20</v>
      </c>
      <c r="EB34" s="63">
        <f t="shared" si="61"/>
        <v>20</v>
      </c>
      <c r="EC34" s="199">
        <f t="shared" si="62"/>
        <v>53</v>
      </c>
      <c r="ED34" s="82">
        <v>0.66302083333333328</v>
      </c>
      <c r="EE34" s="85">
        <f t="shared" si="63"/>
        <v>3.2060185185185386E-3</v>
      </c>
      <c r="EF34" s="85">
        <f t="shared" si="64"/>
        <v>2.7777777777777575E-3</v>
      </c>
      <c r="EG34" s="89"/>
      <c r="EH34" s="65">
        <f t="shared" si="65"/>
        <v>240</v>
      </c>
      <c r="EI34" s="186">
        <f t="shared" si="108"/>
        <v>-240</v>
      </c>
      <c r="EJ34" s="88">
        <f t="shared" si="66"/>
        <v>240</v>
      </c>
      <c r="EK34" s="199">
        <f t="shared" si="67"/>
        <v>66</v>
      </c>
      <c r="EL34" s="82">
        <v>0.68611111111111101</v>
      </c>
      <c r="EM34" s="83"/>
      <c r="EN34" s="88">
        <f t="shared" si="68"/>
        <v>0</v>
      </c>
      <c r="EO34" s="82">
        <v>0.68849537037037034</v>
      </c>
      <c r="EP34" s="85">
        <f t="shared" si="69"/>
        <v>2.3842592592593359E-3</v>
      </c>
      <c r="EQ34" s="85">
        <f t="shared" si="70"/>
        <v>3.3564814814807152E-4</v>
      </c>
      <c r="ER34" s="89"/>
      <c r="ES34" s="90">
        <f t="shared" si="71"/>
        <v>29</v>
      </c>
      <c r="ET34" s="186">
        <f t="shared" si="109"/>
        <v>-29</v>
      </c>
      <c r="EU34" s="88">
        <f t="shared" si="72"/>
        <v>29</v>
      </c>
      <c r="EV34" s="199">
        <f t="shared" si="73"/>
        <v>57</v>
      </c>
      <c r="EW34" s="82">
        <v>0.69857638888888884</v>
      </c>
      <c r="EX34" s="85">
        <f t="shared" si="74"/>
        <v>1.0081018518518503E-2</v>
      </c>
      <c r="EY34" s="85">
        <f t="shared" si="75"/>
        <v>9.9305555555555397E-3</v>
      </c>
      <c r="EZ34" s="89"/>
      <c r="FA34" s="90">
        <f t="shared" si="76"/>
        <v>858</v>
      </c>
      <c r="FB34" s="186">
        <f t="shared" si="151"/>
        <v>858</v>
      </c>
      <c r="FC34" s="88">
        <f t="shared" si="77"/>
        <v>600</v>
      </c>
      <c r="FD34" s="199">
        <f t="shared" si="78"/>
        <v>48</v>
      </c>
      <c r="FE34" s="82">
        <v>0.70083333333333331</v>
      </c>
      <c r="FF34" s="85">
        <f t="shared" si="79"/>
        <v>2.2569444444444642E-3</v>
      </c>
      <c r="FG34" s="85">
        <f t="shared" si="80"/>
        <v>5.787037037038997E-5</v>
      </c>
      <c r="FH34" s="89"/>
      <c r="FI34" s="90">
        <f t="shared" si="148"/>
        <v>5</v>
      </c>
      <c r="FJ34" s="186">
        <f t="shared" si="111"/>
        <v>5</v>
      </c>
      <c r="FK34" s="88">
        <f t="shared" si="82"/>
        <v>5</v>
      </c>
      <c r="FL34" s="199">
        <f t="shared" si="83"/>
        <v>9</v>
      </c>
      <c r="FM34" s="82">
        <v>0.72361111111111109</v>
      </c>
      <c r="FN34" s="83"/>
      <c r="FO34" s="84">
        <f t="shared" si="84"/>
        <v>0</v>
      </c>
      <c r="FP34" s="82">
        <v>0.72633101851851845</v>
      </c>
      <c r="FQ34" s="85">
        <f t="shared" si="85"/>
        <v>2.7199074074073515E-3</v>
      </c>
      <c r="FR34" s="85">
        <f t="shared" si="86"/>
        <v>2.8935185185179589E-4</v>
      </c>
      <c r="FS34" s="89"/>
      <c r="FT34" s="90">
        <f t="shared" si="87"/>
        <v>25</v>
      </c>
      <c r="FU34" s="186">
        <f t="shared" si="88"/>
        <v>25</v>
      </c>
      <c r="FV34" s="88">
        <f t="shared" si="89"/>
        <v>25</v>
      </c>
      <c r="FW34" s="199">
        <f t="shared" si="90"/>
        <v>49</v>
      </c>
      <c r="FX34" s="72">
        <v>0.7270833333333333</v>
      </c>
      <c r="FY34" s="86">
        <v>-600</v>
      </c>
      <c r="FZ34" s="86">
        <f t="shared" si="91"/>
        <v>900</v>
      </c>
      <c r="GA34" s="95">
        <f t="shared" si="92"/>
        <v>0</v>
      </c>
      <c r="GB34" s="333">
        <f t="shared" si="93"/>
        <v>1</v>
      </c>
      <c r="GC34" s="96">
        <f t="shared" si="94"/>
        <v>34</v>
      </c>
      <c r="GE34" s="116">
        <f t="shared" si="112"/>
        <v>267.29999999999995</v>
      </c>
      <c r="GF34" s="343">
        <f t="shared" si="113"/>
        <v>297</v>
      </c>
      <c r="GG34" s="116">
        <f t="shared" si="114"/>
        <v>7</v>
      </c>
      <c r="GH34" s="116">
        <f t="shared" si="115"/>
        <v>21</v>
      </c>
      <c r="GI34" s="337">
        <f t="shared" si="116"/>
        <v>28</v>
      </c>
      <c r="GJ34" s="337">
        <f t="shared" si="117"/>
        <v>3</v>
      </c>
      <c r="GK34" s="337">
        <f t="shared" si="118"/>
        <v>16</v>
      </c>
      <c r="GL34" s="337">
        <f t="shared" si="119"/>
        <v>19</v>
      </c>
      <c r="GM34" s="337">
        <f t="shared" si="120"/>
        <v>22</v>
      </c>
      <c r="GN34" s="337">
        <f t="shared" si="121"/>
        <v>0</v>
      </c>
      <c r="GO34" s="337">
        <f t="shared" si="122"/>
        <v>22</v>
      </c>
      <c r="GP34" s="336">
        <f t="shared" si="123"/>
        <v>2</v>
      </c>
      <c r="GQ34" s="343">
        <f t="shared" si="124"/>
        <v>28</v>
      </c>
      <c r="GR34" s="337">
        <f t="shared" si="125"/>
        <v>20</v>
      </c>
      <c r="GS34" s="337">
        <f t="shared" si="126"/>
        <v>240</v>
      </c>
      <c r="GT34" s="337">
        <f t="shared" si="127"/>
        <v>260</v>
      </c>
      <c r="GU34" s="337">
        <f t="shared" si="128"/>
        <v>29</v>
      </c>
      <c r="GV34" s="337">
        <f t="shared" si="129"/>
        <v>600</v>
      </c>
      <c r="GW34" s="337">
        <f t="shared" si="130"/>
        <v>5</v>
      </c>
      <c r="GX34" s="337">
        <f t="shared" si="131"/>
        <v>634</v>
      </c>
      <c r="GY34" s="346">
        <f t="shared" si="132"/>
        <v>25</v>
      </c>
      <c r="GZ34" s="116">
        <f t="shared" si="133"/>
        <v>148.79999999999995</v>
      </c>
      <c r="HA34" s="346">
        <f t="shared" si="95"/>
        <v>60</v>
      </c>
      <c r="HB34" s="116">
        <f t="shared" si="134"/>
        <v>963</v>
      </c>
      <c r="HC34" s="116">
        <f t="shared" si="135"/>
        <v>55</v>
      </c>
      <c r="HD34" s="346">
        <f t="shared" si="145"/>
        <v>1018</v>
      </c>
      <c r="HE34" s="346">
        <f t="shared" si="96"/>
        <v>47</v>
      </c>
      <c r="HF34" s="13">
        <f t="shared" si="136"/>
        <v>0</v>
      </c>
      <c r="HG34" s="13">
        <f t="shared" si="137"/>
        <v>0</v>
      </c>
      <c r="HH34" s="346">
        <f t="shared" si="138"/>
        <v>0</v>
      </c>
      <c r="HI34" s="325">
        <f t="shared" si="139"/>
        <v>1582.3</v>
      </c>
      <c r="HJ34" s="336">
        <f t="shared" si="140"/>
        <v>76.799999999999955</v>
      </c>
      <c r="HK34" s="343">
        <f t="shared" si="141"/>
        <v>72</v>
      </c>
      <c r="HL34" s="13">
        <f t="shared" si="142"/>
        <v>1166.8</v>
      </c>
      <c r="HM34" s="77">
        <f t="shared" si="143"/>
        <v>47</v>
      </c>
      <c r="HN34" s="328"/>
      <c r="HO34" s="330"/>
      <c r="HP34" s="116">
        <f>VLOOKUP(HR34,$B$4:$C$70,2,0)</f>
        <v>32</v>
      </c>
      <c r="HQ34" s="281">
        <v>47</v>
      </c>
      <c r="HR34" s="282">
        <v>34</v>
      </c>
      <c r="HS34" s="311" t="s">
        <v>140</v>
      </c>
      <c r="HT34" s="312" t="s">
        <v>141</v>
      </c>
      <c r="HU34" s="311" t="s">
        <v>142</v>
      </c>
      <c r="HV34" s="283">
        <v>0</v>
      </c>
      <c r="HW34" s="314">
        <v>267.3</v>
      </c>
      <c r="HX34" s="285">
        <v>297</v>
      </c>
      <c r="HY34" s="286">
        <v>0</v>
      </c>
      <c r="HZ34" s="286">
        <v>7</v>
      </c>
      <c r="IA34" s="286">
        <v>21</v>
      </c>
      <c r="IB34" s="286">
        <v>0</v>
      </c>
      <c r="IC34" s="286">
        <v>3</v>
      </c>
      <c r="ID34" s="286">
        <v>16</v>
      </c>
      <c r="IE34" s="286">
        <v>0</v>
      </c>
      <c r="IF34" s="286">
        <v>22</v>
      </c>
      <c r="IG34" s="286">
        <v>0</v>
      </c>
      <c r="IH34" s="283">
        <v>0</v>
      </c>
      <c r="II34" s="286">
        <v>0</v>
      </c>
      <c r="IJ34" s="286">
        <v>2</v>
      </c>
      <c r="IK34" s="283">
        <v>0</v>
      </c>
      <c r="IL34" s="286">
        <v>0</v>
      </c>
      <c r="IM34" s="286">
        <v>28</v>
      </c>
      <c r="IN34" s="287">
        <v>0</v>
      </c>
      <c r="IO34" s="287">
        <v>0</v>
      </c>
      <c r="IP34" s="286">
        <v>0</v>
      </c>
      <c r="IQ34" s="286">
        <v>20</v>
      </c>
      <c r="IR34" s="286">
        <v>240</v>
      </c>
      <c r="IS34" s="286">
        <v>0</v>
      </c>
      <c r="IT34" s="286">
        <v>29</v>
      </c>
      <c r="IU34" s="286">
        <v>600</v>
      </c>
      <c r="IV34" s="286">
        <v>5</v>
      </c>
      <c r="IW34" s="286">
        <v>0</v>
      </c>
      <c r="IX34" s="286">
        <v>25</v>
      </c>
      <c r="IY34" s="283">
        <v>0</v>
      </c>
      <c r="IZ34" s="322">
        <f t="shared" si="144"/>
        <v>1582.3</v>
      </c>
      <c r="JA34" s="288">
        <v>34</v>
      </c>
    </row>
    <row r="35" spans="1:261" x14ac:dyDescent="0.25">
      <c r="A35" s="70">
        <v>33</v>
      </c>
      <c r="B35" s="71">
        <v>35</v>
      </c>
      <c r="C35" s="273">
        <f t="shared" si="97"/>
        <v>33</v>
      </c>
      <c r="D35" s="172" t="s">
        <v>143</v>
      </c>
      <c r="E35" s="170" t="s">
        <v>144</v>
      </c>
      <c r="F35" s="170" t="s">
        <v>258</v>
      </c>
      <c r="G35" s="170" t="s">
        <v>303</v>
      </c>
      <c r="H35" s="324"/>
      <c r="I35" s="324"/>
      <c r="J35" s="171" t="s">
        <v>57</v>
      </c>
      <c r="K35" s="72">
        <v>0.37708333333333299</v>
      </c>
      <c r="L35" s="73">
        <v>0.37708333333333338</v>
      </c>
      <c r="M35" s="86"/>
      <c r="N35" s="74">
        <f t="shared" ref="N35:N66" si="152">IF(L35=0,0,MINUTE(ABS(L35-K35))*60)</f>
        <v>0</v>
      </c>
      <c r="O35" s="75">
        <f t="shared" ref="O35:O66" si="153">((IF(L35="нет",600,IF(N35&gt;600,600,N35)))+M35)</f>
        <v>0</v>
      </c>
      <c r="P35" s="76">
        <v>79.599999999999994</v>
      </c>
      <c r="Q35" s="77"/>
      <c r="R35" s="78">
        <f t="shared" ref="R35:R66" si="154">P35*3+Q35</f>
        <v>238.79999999999998</v>
      </c>
      <c r="S35" s="193">
        <f t="shared" si="98"/>
        <v>25</v>
      </c>
      <c r="T35" s="79">
        <v>0.41319444444444442</v>
      </c>
      <c r="U35" s="80">
        <v>0.41417824074074078</v>
      </c>
      <c r="V35" s="81">
        <f t="shared" si="3"/>
        <v>9.8379629629635756E-4</v>
      </c>
      <c r="W35" s="77"/>
      <c r="X35" s="78">
        <f t="shared" si="4"/>
        <v>255</v>
      </c>
      <c r="Y35" s="193">
        <f t="shared" si="99"/>
        <v>23</v>
      </c>
      <c r="Z35" s="82">
        <v>0.48347222222222225</v>
      </c>
      <c r="AA35" s="83"/>
      <c r="AB35" s="84">
        <f t="shared" ref="AB35:AB66" si="155">IF(Z35="нет",600,AA35)</f>
        <v>0</v>
      </c>
      <c r="AC35" s="82">
        <v>0.48429398148148151</v>
      </c>
      <c r="AD35" s="85">
        <f t="shared" ref="AD35:AD66" si="156">IF(AC35=0,0,(AC35-Z35))</f>
        <v>8.2175925925925819E-4</v>
      </c>
      <c r="AE35" s="85">
        <f t="shared" ref="AE35:AE66" si="157">IF(AD35=0,0,ABS(AI$2-AD35))</f>
        <v>5.7870370370369261E-5</v>
      </c>
      <c r="AF35" s="86"/>
      <c r="AG35" s="87">
        <f t="shared" ref="AG35:AG66" si="158">((IF(AC35="нет",600,IF(AE35=0,0,HOUR(AE35)*3600+MINUTE(AE35)*60+SECOND(AE35))))+AF35)</f>
        <v>5</v>
      </c>
      <c r="AH35" s="186">
        <f t="shared" si="146"/>
        <v>5</v>
      </c>
      <c r="AI35" s="88">
        <f t="shared" ref="AI35:AI66" si="159">IF(AG35&gt;600,600,AG35)</f>
        <v>5</v>
      </c>
      <c r="AJ35" s="199">
        <f t="shared" si="10"/>
        <v>25</v>
      </c>
      <c r="AK35" s="82">
        <v>0.48557870370370365</v>
      </c>
      <c r="AL35" s="85">
        <f t="shared" ref="AL35:AL66" si="160">IF(AK35=0,0,(AK35-AC35))</f>
        <v>1.2847222222221455E-3</v>
      </c>
      <c r="AM35" s="85">
        <f t="shared" ref="AM35:AM66" si="161">IF(AL35=0,0,ABS(AQ$2-AL35))</f>
        <v>2.3148148148224986E-5</v>
      </c>
      <c r="AN35" s="89"/>
      <c r="AO35" s="90">
        <f t="shared" ref="AO35:AO66" si="162">((IF(AK35="нет",600,IF(AM35=0,0,HOUR(AM35)*3600+MINUTE(AM35)*60+SECOND(AM35))))+AN35)</f>
        <v>2</v>
      </c>
      <c r="AP35" s="186">
        <f t="shared" si="100"/>
        <v>-2</v>
      </c>
      <c r="AQ35" s="88">
        <f t="shared" ref="AQ35:AQ66" si="163">IF(AO35&gt;600,600,AO35)</f>
        <v>2</v>
      </c>
      <c r="AR35" s="199">
        <f t="shared" si="15"/>
        <v>5</v>
      </c>
      <c r="AS35" s="82">
        <v>0.49219907407407404</v>
      </c>
      <c r="AT35" s="83"/>
      <c r="AU35" s="88">
        <f t="shared" ref="AU35:AU66" si="164">IF(AS35="нет",600,AT35)</f>
        <v>0</v>
      </c>
      <c r="AV35" s="82">
        <v>0.49297453703703703</v>
      </c>
      <c r="AW35" s="85">
        <f t="shared" ref="AW35:AW66" si="165">IF(AV35=0,0,(AV35-AS35))</f>
        <v>7.7546296296299166E-4</v>
      </c>
      <c r="AX35" s="85">
        <f t="shared" si="18"/>
        <v>1.1574074074102735E-5</v>
      </c>
      <c r="AY35" s="89"/>
      <c r="AZ35" s="90">
        <f t="shared" ref="AZ35:AZ66" si="166">((IF(AV35="нет",600,IF(AX35=0,0,HOUR(AX35)*3600+MINUTE(AX35)*60+SECOND(AX35))))+AY35)</f>
        <v>1</v>
      </c>
      <c r="BA35" s="186">
        <f t="shared" si="101"/>
        <v>1</v>
      </c>
      <c r="BB35" s="88">
        <f t="shared" si="20"/>
        <v>1</v>
      </c>
      <c r="BC35" s="199">
        <f t="shared" si="21"/>
        <v>11</v>
      </c>
      <c r="BD35" s="82">
        <v>0.49424768518518519</v>
      </c>
      <c r="BE35" s="85">
        <f t="shared" si="22"/>
        <v>1.2731481481481621E-3</v>
      </c>
      <c r="BF35" s="85">
        <f t="shared" ref="BF35:BF66" si="167">IF(BE35=0,0,ABS(BJ$2-BE35))</f>
        <v>3.4722222222208351E-5</v>
      </c>
      <c r="BG35" s="89"/>
      <c r="BH35" s="90">
        <f t="shared" ref="BH35:BH66" si="168">((IF(BD35="нет",600,IF(BF35=0,0,HOUR(BF35)*3600+MINUTE(BF35)*60+SECOND(BF35))))+BG35)</f>
        <v>3</v>
      </c>
      <c r="BI35" s="186">
        <f t="shared" si="102"/>
        <v>-3</v>
      </c>
      <c r="BJ35" s="88">
        <f t="shared" ref="BJ35:BJ66" si="169">IF(BH35&gt;600,600,BH35)</f>
        <v>3</v>
      </c>
      <c r="BK35" s="199">
        <f t="shared" si="26"/>
        <v>18</v>
      </c>
      <c r="BL35" s="91">
        <v>0.51527777777777783</v>
      </c>
      <c r="BM35" s="83"/>
      <c r="BN35" s="88">
        <f t="shared" ref="BN35:BN66" si="170">IF(BL35="нет",600,BM35)</f>
        <v>0</v>
      </c>
      <c r="BO35" s="82">
        <v>0.51962962962962966</v>
      </c>
      <c r="BP35" s="85">
        <f t="shared" ref="BP35:BP66" si="171">IF(BO35=0,0,(BO35-BL35))</f>
        <v>4.351851851851829E-3</v>
      </c>
      <c r="BQ35" s="85">
        <f t="shared" ref="BQ35:BQ66" si="172">IF(BP35=0,0,ABS(BU$2-BP35))</f>
        <v>1.273148148148379E-4</v>
      </c>
      <c r="BR35" s="89"/>
      <c r="BS35" s="90">
        <f t="shared" ref="BS35:BS66" si="173">((IF(BO35="нет",600,IF(BQ35=0,0,HOUR(BQ35)*3600+MINUTE(BQ35)*60+SECOND(BQ35))))+BR35)</f>
        <v>11</v>
      </c>
      <c r="BT35" s="186">
        <f t="shared" si="103"/>
        <v>-11</v>
      </c>
      <c r="BU35" s="88">
        <f t="shared" ref="BU35:BU66" si="174">IF(BS35&gt;600,600,BS35)</f>
        <v>11</v>
      </c>
      <c r="BV35" s="199">
        <f t="shared" si="32"/>
        <v>38</v>
      </c>
      <c r="BW35" s="82">
        <v>0.52152777777777781</v>
      </c>
      <c r="BX35" s="85">
        <f t="shared" ref="BX35:BX66" si="175">IF(BW35=0,0,(BW35-BO35))</f>
        <v>1.8981481481481488E-3</v>
      </c>
      <c r="BY35" s="85">
        <f t="shared" ref="BY35:BY66" si="176">IF(BX35=0,0,ABS(CC$2-BX35))</f>
        <v>1.967592592592585E-4</v>
      </c>
      <c r="BZ35" s="89"/>
      <c r="CA35" s="90">
        <f t="shared" ref="CA35:CA66" si="177">((IF(BW35="нет",600,IF(BY35=0,0,HOUR(BY35)*3600+MINUTE(BY35)*60+SECOND(BY35))))+BZ35)</f>
        <v>17</v>
      </c>
      <c r="CB35" s="186">
        <f t="shared" si="104"/>
        <v>-17</v>
      </c>
      <c r="CC35" s="88">
        <v>0</v>
      </c>
      <c r="CD35" s="199">
        <f t="shared" si="105"/>
        <v>34</v>
      </c>
      <c r="CE35" s="72">
        <v>0.54375000000000007</v>
      </c>
      <c r="CF35" s="86"/>
      <c r="CG35" s="86">
        <f t="shared" si="36"/>
        <v>0</v>
      </c>
      <c r="CH35" s="92">
        <f t="shared" ref="CH35:CH66" si="178">((IF(CE35="сход",0,IF(CE35="нет",600,IF(CG35&gt;600,600,CG35))))+CF35)</f>
        <v>0</v>
      </c>
      <c r="CI35" s="243">
        <f t="shared" si="38"/>
        <v>1</v>
      </c>
      <c r="CJ35" s="82">
        <v>0.55277777777777781</v>
      </c>
      <c r="CK35" s="83"/>
      <c r="CL35" s="88">
        <f t="shared" ref="CL35:CL66" si="179">IF(CJ35="нет",600,CK35)</f>
        <v>0</v>
      </c>
      <c r="CM35" s="82">
        <v>0.55519675925925926</v>
      </c>
      <c r="CN35" s="85">
        <f t="shared" ref="CN35:CN66" si="180">IF(CM35=0,0,(CM35-CJ35))</f>
        <v>2.4189814814814525E-3</v>
      </c>
      <c r="CO35" s="85">
        <f t="shared" ref="CO35:CO66" si="181">IF(CN35=0,0,ABS(CS$2-CN35))</f>
        <v>1.2731481481484353E-4</v>
      </c>
      <c r="CP35" s="89"/>
      <c r="CQ35" s="90">
        <f t="shared" ref="CQ35:CQ66" si="182">((IF(CM35="нет",600,IF(CO35=0,0,HOUR(CO35)*3600+MINUTE(CO35)*60+SECOND(CO35))))+CP35)</f>
        <v>11</v>
      </c>
      <c r="CR35" s="186">
        <f t="shared" si="43"/>
        <v>-11</v>
      </c>
      <c r="CS35" s="88">
        <f t="shared" ref="CS35:CS66" si="183">IF(CQ35&gt;600,600,CQ35)</f>
        <v>11</v>
      </c>
      <c r="CT35" s="199">
        <f t="shared" si="45"/>
        <v>47</v>
      </c>
      <c r="CU35" s="72">
        <v>0.61319444444444449</v>
      </c>
      <c r="CV35" s="86"/>
      <c r="CW35" s="86">
        <f t="shared" ref="CW35:CW66" si="184">IF(CU35=0,0,IF(CU35="нет",600,IF(CU35="сход",0,IF(CU35&lt;CE35+CX$2,MINUTE(ABS(CU35-(CE35+CX$2)))*60,IF(CU35&gt;CE35+CX$2,MINUTE(ABS(CU35-(CE35+CX$2)))*60,0)))))</f>
        <v>0</v>
      </c>
      <c r="CX35" s="92">
        <f t="shared" ref="CX35:CX66" si="185">((IF(CU35="сход",0,IF(CU35="нет",600,IF(CW35&gt;600,600,CW35))))+CV35)</f>
        <v>0</v>
      </c>
      <c r="CY35" s="243">
        <f t="shared" si="48"/>
        <v>1</v>
      </c>
      <c r="CZ35" s="82">
        <v>0.62430555555555556</v>
      </c>
      <c r="DA35" s="83"/>
      <c r="DB35" s="88">
        <f t="shared" ref="DB35:DB66" si="186">IF(CZ35="нет",600,DA35)</f>
        <v>0</v>
      </c>
      <c r="DC35" s="82">
        <v>0.62650462962962961</v>
      </c>
      <c r="DD35" s="85">
        <f t="shared" ref="DD35:DD66" si="187">IF(DC35=0,0,(DC35-CZ35))</f>
        <v>2.1990740740740478E-3</v>
      </c>
      <c r="DE35" s="85">
        <f t="shared" ref="DE35:DE66" si="188">IF(DD35=0,0,ABS(DI$2-DD35))</f>
        <v>2.6454533008646308E-17</v>
      </c>
      <c r="DF35" s="89"/>
      <c r="DG35" s="90">
        <f t="shared" ref="DG35:DG66" si="189">((IF(DC35="нет",600,IF(DE35=0,0,HOUR(DE35)*3600+MINUTE(DE35)*60+SECOND(DE35))))+DF35)</f>
        <v>0</v>
      </c>
      <c r="DH35" s="186">
        <f t="shared" si="106"/>
        <v>0</v>
      </c>
      <c r="DI35" s="88">
        <f t="shared" ref="DI35:DI66" si="190">IF(DG35&gt;600,600,DG35)</f>
        <v>0</v>
      </c>
      <c r="DJ35" s="199">
        <f t="shared" si="54"/>
        <v>1</v>
      </c>
      <c r="DK35" s="72" t="s">
        <v>254</v>
      </c>
      <c r="DL35" s="86"/>
      <c r="DM35" s="86" t="e">
        <f>IF(DK35=0,0,IF(DK35="нет",600,IF(DK35="сход",0,IF(DK35&lt;#REF!+DN$2,MINUTE(ABS(DK35-(#REF!+DN$2)))*60,IF(DK35&gt;#REF!+DN$2,MINUTE(ABS(DK35-(#REF!+DN$2)))*60,0)))))</f>
        <v>#REF!</v>
      </c>
      <c r="DN35" s="93">
        <f t="shared" ref="DN35:DN65" si="191">((IF(DK35="сход",0,IF(DK35="нет",900,0)))+DL35)</f>
        <v>0</v>
      </c>
      <c r="DO35" s="72" t="s">
        <v>254</v>
      </c>
      <c r="DP35" s="86"/>
      <c r="DQ35" s="86" t="e">
        <f>IF(DO35=0,0,IF(DO35="нет",600,IF(DO35="сход",0,IF(DO35&lt;#REF!+DR$2,MINUTE(ABS(DO35-(#REF!+DR$2)))*60,IF(DO35&gt;#REF!+DR$2,MINUTE(ABS(DO35-(#REF!+DR$2)))*60,0)))))</f>
        <v>#REF!</v>
      </c>
      <c r="DR35" s="94">
        <f t="shared" ref="DR35:DR66" si="192">((IF(DO35="сход",0,IF(DO35="нет",900,0)))+DP35)</f>
        <v>0</v>
      </c>
      <c r="DS35" s="82">
        <v>0.65763888888888888</v>
      </c>
      <c r="DT35" s="83"/>
      <c r="DU35" s="63">
        <f t="shared" ref="DU35:DU66" si="193">IF(DS35="нет",900,DT35)</f>
        <v>0</v>
      </c>
      <c r="DV35" s="82">
        <v>0.65828703703703706</v>
      </c>
      <c r="DW35" s="85">
        <f t="shared" ref="DW35:DW66" si="194">IF(DV35=0,0,(DV35-DS35))</f>
        <v>6.4814814814817545E-4</v>
      </c>
      <c r="DX35" s="85">
        <f t="shared" ref="DX35:DX66" si="195">IF(DW35=0,0,ABS(EB$2-DW35))</f>
        <v>9.2592592592619896E-5</v>
      </c>
      <c r="DY35" s="89"/>
      <c r="DZ35" s="90">
        <f t="shared" ref="DZ35:DZ66" si="196">((IF(DV35="нет",600,IF(DX35=0,0,HOUR(DX35)*3600+MINUTE(DX35)*60+SECOND(DX35))))+DY35)</f>
        <v>8</v>
      </c>
      <c r="EA35" s="186">
        <f t="shared" si="107"/>
        <v>8</v>
      </c>
      <c r="EB35" s="63">
        <f t="shared" ref="EB35:EB65" si="197">IF(DS35="нет",0,IF(DZ35&gt;600,600,DZ35))</f>
        <v>8</v>
      </c>
      <c r="EC35" s="199">
        <f t="shared" si="62"/>
        <v>25</v>
      </c>
      <c r="ED35" s="82">
        <v>0.66295138888888883</v>
      </c>
      <c r="EE35" s="85">
        <f t="shared" ref="EE35:EE65" si="198">IF(ED35=0,0,(ED35-DV35))</f>
        <v>4.6643518518517668E-3</v>
      </c>
      <c r="EF35" s="85">
        <f t="shared" ref="EF35:EF65" si="199">IF(EE35=0,0,ABS(EJ$2-EE35))</f>
        <v>1.3194444444445293E-3</v>
      </c>
      <c r="EG35" s="89"/>
      <c r="EH35" s="65">
        <f t="shared" ref="EH35:EH66" si="200">((IF(ED35="нет",900,IF(EF35=0,0,HOUR(EF35)*3600+MINUTE(EF35)*60+SECOND(EF35))))+EG35)</f>
        <v>114</v>
      </c>
      <c r="EI35" s="186">
        <f t="shared" si="108"/>
        <v>-114</v>
      </c>
      <c r="EJ35" s="88">
        <f t="shared" ref="EJ35:EJ65" si="201">IF(EH35&gt;600,600,EH35)</f>
        <v>114</v>
      </c>
      <c r="EK35" s="199">
        <f t="shared" si="67"/>
        <v>52</v>
      </c>
      <c r="EL35" s="82">
        <v>0.68819444444444444</v>
      </c>
      <c r="EM35" s="83"/>
      <c r="EN35" s="88">
        <f t="shared" ref="EN35:EN66" si="202">IF(EL35="нет",600,EM35)</f>
        <v>0</v>
      </c>
      <c r="EO35" s="82">
        <v>0.69096064814814817</v>
      </c>
      <c r="EP35" s="85">
        <f t="shared" ref="EP35:EP66" si="203">IF(EO35=0,0,(EO35-EL35))</f>
        <v>2.766203703703729E-3</v>
      </c>
      <c r="EQ35" s="85">
        <f t="shared" ref="EQ35:EQ66" si="204">IF(EP35=0,0,ABS(EU$2-EP35))</f>
        <v>4.6296296296321603E-5</v>
      </c>
      <c r="ER35" s="89"/>
      <c r="ES35" s="90">
        <f t="shared" ref="ES35:ES66" si="205">((IF(EO35="нет",600,IF(EQ35=0,0,HOUR(EQ35)*3600+MINUTE(EQ35)*60+SECOND(EQ35))))+ER35)</f>
        <v>4</v>
      </c>
      <c r="ET35" s="186">
        <f t="shared" si="109"/>
        <v>-4</v>
      </c>
      <c r="EU35" s="88">
        <f t="shared" ref="EU35:EU66" si="206">IF(ES35&gt;600,600,ES35)</f>
        <v>4</v>
      </c>
      <c r="EV35" s="199">
        <f t="shared" si="73"/>
        <v>23</v>
      </c>
      <c r="EW35" s="82">
        <v>0.69614583333333335</v>
      </c>
      <c r="EX35" s="85">
        <f t="shared" ref="EX35:EX65" si="207">IF(EW35=0,0,(EW35-EO35))</f>
        <v>5.1851851851851816E-3</v>
      </c>
      <c r="EY35" s="85">
        <f t="shared" ref="EY35:EY65" si="208">IF(EX35=0,0,ABS(FC$2-EX35))</f>
        <v>5.0347222222222182E-3</v>
      </c>
      <c r="EZ35" s="89"/>
      <c r="FA35" s="90">
        <f t="shared" ref="FA35:FA66" si="209">((IF(EW35="нет",1800,IF(EY35=0,0,HOUR(EY35)*3600+MINUTE(EY35)*60+SECOND(EY35))))+EZ35)</f>
        <v>435</v>
      </c>
      <c r="FB35" s="186">
        <f t="shared" si="151"/>
        <v>435</v>
      </c>
      <c r="FC35" s="88">
        <f t="shared" ref="FC35:FC66" si="210">IF(EW35="нет",1800,IF(FA35&gt;600,600+EZ35,FA35))</f>
        <v>435</v>
      </c>
      <c r="FD35" s="199">
        <f t="shared" si="78"/>
        <v>44</v>
      </c>
      <c r="FE35" s="82">
        <v>0.6985069444444445</v>
      </c>
      <c r="FF35" s="85">
        <f t="shared" ref="FF35:FF66" si="211">IF(FE35=0,0,(FE35-EW35))</f>
        <v>2.3611111111111471E-3</v>
      </c>
      <c r="FG35" s="85">
        <f t="shared" ref="FG35:FG66" si="212">IF(FF35=0,0,ABS(FK$2-FF35))</f>
        <v>1.6203703703707292E-4</v>
      </c>
      <c r="FH35" s="89"/>
      <c r="FI35" s="90">
        <f t="shared" si="148"/>
        <v>14</v>
      </c>
      <c r="FJ35" s="186">
        <f t="shared" si="111"/>
        <v>14</v>
      </c>
      <c r="FK35" s="88">
        <f t="shared" ref="FK35:FK43" si="213">IF(EW35="нет",0,IF(FI35&gt;600,600+FH35,FI35))</f>
        <v>14</v>
      </c>
      <c r="FL35" s="199">
        <f t="shared" si="83"/>
        <v>25</v>
      </c>
      <c r="FM35" s="82">
        <v>0.72083333333333333</v>
      </c>
      <c r="FN35" s="83"/>
      <c r="FO35" s="84">
        <f t="shared" ref="FO35:FO66" si="214">IF(FM35="нет",900,FN35)</f>
        <v>0</v>
      </c>
      <c r="FP35" s="82">
        <v>0.72326388888888893</v>
      </c>
      <c r="FQ35" s="85">
        <f t="shared" si="85"/>
        <v>2.4305555555556024E-3</v>
      </c>
      <c r="FR35" s="85">
        <f t="shared" ref="FR35:FR66" si="215">IF(FQ35=0,0,ABS(FV$2-FQ35))</f>
        <v>4.6837533851373792E-17</v>
      </c>
      <c r="FS35" s="89"/>
      <c r="FT35" s="90">
        <f t="shared" ref="FT35:FT66" si="216">((IF(FP35="нет",600,IF(FR35=0,0,HOUR(FR35)*3600+MINUTE(FR35)*60+SECOND(FR35))))+FS35)</f>
        <v>0</v>
      </c>
      <c r="FU35" s="186">
        <f t="shared" si="88"/>
        <v>0</v>
      </c>
      <c r="FV35" s="88">
        <f t="shared" si="89"/>
        <v>0</v>
      </c>
      <c r="FW35" s="199">
        <f t="shared" si="90"/>
        <v>1</v>
      </c>
      <c r="FX35" s="72">
        <v>0.72430555555555554</v>
      </c>
      <c r="FY35" s="86">
        <v>-600</v>
      </c>
      <c r="FZ35" s="86">
        <f t="shared" si="91"/>
        <v>600</v>
      </c>
      <c r="GA35" s="95">
        <f t="shared" ref="GA35:GA66" si="217">((IF(FX35="сход",0,IF(FX35="нет",600,IF(FZ35&gt;600,600,FZ35))))+FY35)</f>
        <v>0</v>
      </c>
      <c r="GB35" s="333">
        <f t="shared" si="93"/>
        <v>1</v>
      </c>
      <c r="GC35" s="96">
        <f t="shared" si="94"/>
        <v>35</v>
      </c>
      <c r="GE35" s="116">
        <f t="shared" si="112"/>
        <v>238.79999999999998</v>
      </c>
      <c r="GF35" s="343">
        <f t="shared" si="113"/>
        <v>255</v>
      </c>
      <c r="GG35" s="116">
        <f t="shared" si="114"/>
        <v>5</v>
      </c>
      <c r="GH35" s="116">
        <f t="shared" si="115"/>
        <v>2</v>
      </c>
      <c r="GI35" s="337">
        <f t="shared" si="116"/>
        <v>7</v>
      </c>
      <c r="GJ35" s="337">
        <f t="shared" si="117"/>
        <v>1</v>
      </c>
      <c r="GK35" s="337">
        <f t="shared" si="118"/>
        <v>3</v>
      </c>
      <c r="GL35" s="337">
        <f t="shared" si="119"/>
        <v>4</v>
      </c>
      <c r="GM35" s="337">
        <f t="shared" si="120"/>
        <v>11</v>
      </c>
      <c r="GN35" s="337">
        <f t="shared" si="121"/>
        <v>0</v>
      </c>
      <c r="GO35" s="337">
        <f t="shared" si="122"/>
        <v>11</v>
      </c>
      <c r="GP35" s="336">
        <f t="shared" si="123"/>
        <v>11</v>
      </c>
      <c r="GQ35" s="343">
        <f t="shared" si="124"/>
        <v>0</v>
      </c>
      <c r="GR35" s="337">
        <f t="shared" si="125"/>
        <v>8</v>
      </c>
      <c r="GS35" s="337">
        <f t="shared" si="126"/>
        <v>114</v>
      </c>
      <c r="GT35" s="337">
        <f t="shared" si="127"/>
        <v>122</v>
      </c>
      <c r="GU35" s="337">
        <f t="shared" si="128"/>
        <v>4</v>
      </c>
      <c r="GV35" s="337">
        <f t="shared" si="129"/>
        <v>435</v>
      </c>
      <c r="GW35" s="337">
        <f t="shared" si="130"/>
        <v>14</v>
      </c>
      <c r="GX35" s="337">
        <f t="shared" si="131"/>
        <v>453</v>
      </c>
      <c r="GY35" s="346">
        <f t="shared" si="132"/>
        <v>0</v>
      </c>
      <c r="GZ35" s="116">
        <f t="shared" si="133"/>
        <v>78.299999999999983</v>
      </c>
      <c r="HA35" s="346">
        <f t="shared" si="95"/>
        <v>24</v>
      </c>
      <c r="HB35" s="116">
        <f t="shared" si="134"/>
        <v>597</v>
      </c>
      <c r="HC35" s="116">
        <f t="shared" si="135"/>
        <v>11</v>
      </c>
      <c r="HD35" s="346">
        <f t="shared" si="145"/>
        <v>608</v>
      </c>
      <c r="HE35" s="346">
        <f t="shared" si="96"/>
        <v>39</v>
      </c>
      <c r="HF35" s="13">
        <f t="shared" si="136"/>
        <v>0</v>
      </c>
      <c r="HG35" s="13">
        <f t="shared" si="137"/>
        <v>0</v>
      </c>
      <c r="HH35" s="346">
        <f t="shared" si="138"/>
        <v>0</v>
      </c>
      <c r="HI35" s="325">
        <f t="shared" si="139"/>
        <v>1101.8</v>
      </c>
      <c r="HJ35" s="336">
        <f t="shared" si="140"/>
        <v>48.299999999999983</v>
      </c>
      <c r="HK35" s="343">
        <f t="shared" si="141"/>
        <v>30</v>
      </c>
      <c r="HL35" s="13">
        <f t="shared" si="142"/>
        <v>686.3</v>
      </c>
      <c r="HM35" s="77">
        <f t="shared" si="143"/>
        <v>36</v>
      </c>
      <c r="HN35" s="328"/>
      <c r="HO35" s="330"/>
      <c r="HP35" s="116">
        <f>VLOOKUP(HR35,$B$4:$C$70,2,0)</f>
        <v>33</v>
      </c>
      <c r="HQ35" s="281">
        <v>36</v>
      </c>
      <c r="HR35" s="282">
        <v>35</v>
      </c>
      <c r="HS35" s="311" t="s">
        <v>143</v>
      </c>
      <c r="HT35" s="312" t="s">
        <v>144</v>
      </c>
      <c r="HU35" s="311" t="s">
        <v>57</v>
      </c>
      <c r="HV35" s="283">
        <v>0</v>
      </c>
      <c r="HW35" s="314">
        <v>238.8</v>
      </c>
      <c r="HX35" s="285">
        <v>255</v>
      </c>
      <c r="HY35" s="286">
        <v>0</v>
      </c>
      <c r="HZ35" s="286">
        <v>5</v>
      </c>
      <c r="IA35" s="286">
        <v>2</v>
      </c>
      <c r="IB35" s="286">
        <v>0</v>
      </c>
      <c r="IC35" s="286">
        <v>1</v>
      </c>
      <c r="ID35" s="286">
        <v>3</v>
      </c>
      <c r="IE35" s="286">
        <v>0</v>
      </c>
      <c r="IF35" s="286">
        <v>11</v>
      </c>
      <c r="IG35" s="286">
        <v>0</v>
      </c>
      <c r="IH35" s="283">
        <v>0</v>
      </c>
      <c r="II35" s="286">
        <v>0</v>
      </c>
      <c r="IJ35" s="286">
        <v>11</v>
      </c>
      <c r="IK35" s="283">
        <v>0</v>
      </c>
      <c r="IL35" s="286">
        <v>0</v>
      </c>
      <c r="IM35" s="286">
        <v>0</v>
      </c>
      <c r="IN35" s="287">
        <v>0</v>
      </c>
      <c r="IO35" s="287">
        <v>0</v>
      </c>
      <c r="IP35" s="286">
        <v>0</v>
      </c>
      <c r="IQ35" s="286">
        <v>8</v>
      </c>
      <c r="IR35" s="286">
        <v>114</v>
      </c>
      <c r="IS35" s="286">
        <v>0</v>
      </c>
      <c r="IT35" s="286">
        <v>4</v>
      </c>
      <c r="IU35" s="286">
        <v>435</v>
      </c>
      <c r="IV35" s="286">
        <v>14</v>
      </c>
      <c r="IW35" s="286">
        <v>0</v>
      </c>
      <c r="IX35" s="286">
        <v>0</v>
      </c>
      <c r="IY35" s="283">
        <v>0</v>
      </c>
      <c r="IZ35" s="322">
        <f t="shared" si="144"/>
        <v>1101.8</v>
      </c>
      <c r="JA35" s="288">
        <v>35</v>
      </c>
    </row>
    <row r="36" spans="1:261" x14ac:dyDescent="0.25">
      <c r="A36" s="47">
        <v>34</v>
      </c>
      <c r="B36" s="48">
        <v>84</v>
      </c>
      <c r="C36" s="274">
        <f t="shared" si="97"/>
        <v>34</v>
      </c>
      <c r="D36" s="173" t="s">
        <v>145</v>
      </c>
      <c r="E36" s="174" t="s">
        <v>146</v>
      </c>
      <c r="F36" s="170" t="s">
        <v>259</v>
      </c>
      <c r="G36" s="170" t="s">
        <v>301</v>
      </c>
      <c r="H36" s="324" t="s">
        <v>363</v>
      </c>
      <c r="I36" s="324"/>
      <c r="J36" s="175" t="s">
        <v>147</v>
      </c>
      <c r="K36" s="49">
        <v>0.37777777777777799</v>
      </c>
      <c r="L36" s="50">
        <v>0.37777777777777777</v>
      </c>
      <c r="M36" s="61"/>
      <c r="N36" s="51">
        <f t="shared" si="152"/>
        <v>0</v>
      </c>
      <c r="O36" s="52">
        <f t="shared" si="153"/>
        <v>0</v>
      </c>
      <c r="P36" s="53">
        <v>84.1</v>
      </c>
      <c r="Q36" s="54"/>
      <c r="R36" s="55">
        <f t="shared" si="154"/>
        <v>252.29999999999998</v>
      </c>
      <c r="S36" s="194">
        <f t="shared" si="98"/>
        <v>45</v>
      </c>
      <c r="T36" s="56">
        <v>0.42784722222222221</v>
      </c>
      <c r="U36" s="57">
        <v>0.42880787037037038</v>
      </c>
      <c r="V36" s="58">
        <f t="shared" ref="V36:V67" si="218">IF(U36=0,0,(U36-T36))</f>
        <v>9.6064814814816879E-4</v>
      </c>
      <c r="W36" s="54"/>
      <c r="X36" s="55">
        <f t="shared" ref="X36:X57" si="219">((IF(T36="нет",600,IF(V36=0,0,HOUR(V36)*3600+MINUTE(V36)*60+SECOND(V36))))*3+W36)</f>
        <v>249</v>
      </c>
      <c r="Y36" s="194">
        <f t="shared" si="99"/>
        <v>14</v>
      </c>
      <c r="Z36" s="42">
        <v>0.48178240740740735</v>
      </c>
      <c r="AA36" s="36"/>
      <c r="AB36" s="59">
        <f t="shared" si="155"/>
        <v>0</v>
      </c>
      <c r="AC36" s="42">
        <v>0.48255787037037035</v>
      </c>
      <c r="AD36" s="60">
        <f t="shared" si="156"/>
        <v>7.7546296296299166E-4</v>
      </c>
      <c r="AE36" s="60">
        <f t="shared" si="157"/>
        <v>1.1574074074102735E-5</v>
      </c>
      <c r="AF36" s="61"/>
      <c r="AG36" s="62">
        <f t="shared" si="158"/>
        <v>1</v>
      </c>
      <c r="AH36" s="187">
        <f t="shared" si="146"/>
        <v>1</v>
      </c>
      <c r="AI36" s="63">
        <f t="shared" si="159"/>
        <v>1</v>
      </c>
      <c r="AJ36" s="200">
        <f t="shared" si="10"/>
        <v>5</v>
      </c>
      <c r="AK36" s="42">
        <v>0.48370370370370369</v>
      </c>
      <c r="AL36" s="60">
        <f t="shared" si="160"/>
        <v>1.1458333333333459E-3</v>
      </c>
      <c r="AM36" s="60">
        <f t="shared" si="161"/>
        <v>1.6203703703702456E-4</v>
      </c>
      <c r="AN36" s="64"/>
      <c r="AO36" s="65">
        <f t="shared" si="162"/>
        <v>14</v>
      </c>
      <c r="AP36" s="186">
        <f t="shared" si="100"/>
        <v>-14</v>
      </c>
      <c r="AQ36" s="63">
        <f t="shared" si="163"/>
        <v>14</v>
      </c>
      <c r="AR36" s="200">
        <f t="shared" si="15"/>
        <v>37</v>
      </c>
      <c r="AS36" s="42">
        <v>0.49341435185185184</v>
      </c>
      <c r="AT36" s="36"/>
      <c r="AU36" s="63">
        <f t="shared" si="164"/>
        <v>0</v>
      </c>
      <c r="AV36" s="42">
        <v>0.49416666666666664</v>
      </c>
      <c r="AW36" s="60">
        <f t="shared" si="165"/>
        <v>7.5231481481480289E-4</v>
      </c>
      <c r="AX36" s="60">
        <f t="shared" ref="AX36:AX67" si="220">IF(AW36=0,0,ABS(BB$2-AW36))</f>
        <v>1.1574074074086039E-5</v>
      </c>
      <c r="AY36" s="64"/>
      <c r="AZ36" s="65">
        <f t="shared" si="166"/>
        <v>1</v>
      </c>
      <c r="BA36" s="186">
        <f t="shared" si="101"/>
        <v>-1</v>
      </c>
      <c r="BB36" s="63">
        <f t="shared" ref="BB36:BB67" si="221">IF(AZ36&gt;600,600,AZ36)</f>
        <v>1</v>
      </c>
      <c r="BC36" s="200">
        <f t="shared" si="21"/>
        <v>11</v>
      </c>
      <c r="BD36" s="42">
        <v>0.49547453703703703</v>
      </c>
      <c r="BE36" s="60">
        <f t="shared" ref="BE36:BE67" si="222">IF(BD36=0,0,(BD36-AV36))</f>
        <v>1.3078703703703898E-3</v>
      </c>
      <c r="BF36" s="60">
        <f t="shared" si="167"/>
        <v>1.9298798670241979E-17</v>
      </c>
      <c r="BG36" s="64"/>
      <c r="BH36" s="65">
        <f t="shared" si="168"/>
        <v>0</v>
      </c>
      <c r="BI36" s="186">
        <f t="shared" si="102"/>
        <v>0</v>
      </c>
      <c r="BJ36" s="63">
        <f t="shared" si="169"/>
        <v>0</v>
      </c>
      <c r="BK36" s="200">
        <f t="shared" si="26"/>
        <v>1</v>
      </c>
      <c r="BL36" s="35">
        <v>0.51666666666666672</v>
      </c>
      <c r="BM36" s="36"/>
      <c r="BN36" s="63">
        <f t="shared" si="170"/>
        <v>0</v>
      </c>
      <c r="BO36" s="42">
        <v>0.52111111111111108</v>
      </c>
      <c r="BP36" s="60">
        <f t="shared" si="171"/>
        <v>4.444444444444362E-3</v>
      </c>
      <c r="BQ36" s="60">
        <f t="shared" si="172"/>
        <v>3.4722222222304845E-5</v>
      </c>
      <c r="BR36" s="64"/>
      <c r="BS36" s="65">
        <f t="shared" si="173"/>
        <v>3</v>
      </c>
      <c r="BT36" s="186">
        <f t="shared" si="103"/>
        <v>-3</v>
      </c>
      <c r="BU36" s="63">
        <f t="shared" si="174"/>
        <v>3</v>
      </c>
      <c r="BV36" s="200">
        <f t="shared" si="32"/>
        <v>15</v>
      </c>
      <c r="BW36" s="42">
        <v>0.52342592592592596</v>
      </c>
      <c r="BX36" s="60">
        <f t="shared" si="175"/>
        <v>2.3148148148148806E-3</v>
      </c>
      <c r="BY36" s="60">
        <f t="shared" si="176"/>
        <v>2.199074074074733E-4</v>
      </c>
      <c r="BZ36" s="64"/>
      <c r="CA36" s="65">
        <f t="shared" si="177"/>
        <v>19</v>
      </c>
      <c r="CB36" s="186">
        <f t="shared" si="104"/>
        <v>19</v>
      </c>
      <c r="CC36" s="88">
        <v>0</v>
      </c>
      <c r="CD36" s="200">
        <f t="shared" si="105"/>
        <v>41</v>
      </c>
      <c r="CE36" s="49">
        <v>0.5444444444444444</v>
      </c>
      <c r="CF36" s="61"/>
      <c r="CG36" s="61">
        <f t="shared" ref="CG36:CG67" si="223">IF(CE36=0,0,IF(CE36="нет",600,IF(CE36="сход",0,IF(CE36&lt;L36+CH$2,MINUTE(ABS(CE36-(L36+CH$2)))*60,IF(CE36&gt;L36+CH$2,MINUTE(ABS(CE36-(L36+CH$2)))*60,0)))))</f>
        <v>0</v>
      </c>
      <c r="CH36" s="66">
        <f t="shared" si="178"/>
        <v>0</v>
      </c>
      <c r="CI36" s="244">
        <f t="shared" si="38"/>
        <v>1</v>
      </c>
      <c r="CJ36" s="42">
        <v>0.55347222222222225</v>
      </c>
      <c r="CK36" s="36"/>
      <c r="CL36" s="63">
        <f t="shared" si="179"/>
        <v>0</v>
      </c>
      <c r="CM36" s="42">
        <v>0.55601851851851858</v>
      </c>
      <c r="CN36" s="60">
        <f t="shared" si="180"/>
        <v>2.5462962962963243E-3</v>
      </c>
      <c r="CO36" s="60">
        <f t="shared" si="181"/>
        <v>2.8189256484623115E-17</v>
      </c>
      <c r="CP36" s="64"/>
      <c r="CQ36" s="65">
        <f t="shared" si="182"/>
        <v>0</v>
      </c>
      <c r="CR36" s="186">
        <f t="shared" ref="CR36:CR66" si="224">IF(CN36&gt;$CS$2,CQ36,-CQ36)</f>
        <v>0</v>
      </c>
      <c r="CS36" s="63">
        <f t="shared" si="183"/>
        <v>0</v>
      </c>
      <c r="CT36" s="200">
        <f t="shared" si="45"/>
        <v>1</v>
      </c>
      <c r="CU36" s="49">
        <v>0.61388888888888882</v>
      </c>
      <c r="CV36" s="61"/>
      <c r="CW36" s="61">
        <f t="shared" si="184"/>
        <v>0</v>
      </c>
      <c r="CX36" s="66">
        <f t="shared" si="185"/>
        <v>0</v>
      </c>
      <c r="CY36" s="244">
        <f t="shared" si="48"/>
        <v>1</v>
      </c>
      <c r="CZ36" s="42">
        <v>0.625</v>
      </c>
      <c r="DA36" s="36"/>
      <c r="DB36" s="63">
        <f t="shared" si="186"/>
        <v>0</v>
      </c>
      <c r="DC36" s="42">
        <v>0.6272106481481482</v>
      </c>
      <c r="DD36" s="60">
        <f t="shared" si="187"/>
        <v>2.2106481481481977E-3</v>
      </c>
      <c r="DE36" s="60">
        <f t="shared" si="188"/>
        <v>1.1574074074123444E-5</v>
      </c>
      <c r="DF36" s="64"/>
      <c r="DG36" s="65">
        <f t="shared" si="189"/>
        <v>1</v>
      </c>
      <c r="DH36" s="186">
        <f t="shared" si="106"/>
        <v>1</v>
      </c>
      <c r="DI36" s="63">
        <f t="shared" si="190"/>
        <v>1</v>
      </c>
      <c r="DJ36" s="200">
        <f t="shared" si="54"/>
        <v>10</v>
      </c>
      <c r="DK36" s="49" t="s">
        <v>254</v>
      </c>
      <c r="DL36" s="61"/>
      <c r="DM36" s="61" t="e">
        <f>IF(DK36=0,0,IF(DK36="нет",600,IF(DK36="сход",0,IF(DK36&lt;#REF!+DN$2,MINUTE(ABS(DK36-(#REF!+DN$2)))*60,IF(DK36&gt;#REF!+DN$2,MINUTE(ABS(DK36-(#REF!+DN$2)))*60,0)))))</f>
        <v>#REF!</v>
      </c>
      <c r="DN36" s="93">
        <f t="shared" si="191"/>
        <v>0</v>
      </c>
      <c r="DO36" s="49" t="s">
        <v>254</v>
      </c>
      <c r="DP36" s="61"/>
      <c r="DQ36" s="61" t="e">
        <f>IF(DO36=0,0,IF(DO36="нет",600,IF(DO36="сход",0,IF(DO36&lt;#REF!+DR$2,MINUTE(ABS(DO36-(#REF!+DR$2)))*60,IF(DO36&gt;#REF!+DR$2,MINUTE(ABS(DO36-(#REF!+DR$2)))*60,0)))))</f>
        <v>#REF!</v>
      </c>
      <c r="DR36" s="94">
        <f t="shared" si="192"/>
        <v>0</v>
      </c>
      <c r="DS36" s="42">
        <v>0.66319444444444442</v>
      </c>
      <c r="DT36" s="36"/>
      <c r="DU36" s="63">
        <f t="shared" si="193"/>
        <v>0</v>
      </c>
      <c r="DV36" s="42">
        <v>0.66372685185185187</v>
      </c>
      <c r="DW36" s="60">
        <f t="shared" si="194"/>
        <v>5.3240740740745363E-4</v>
      </c>
      <c r="DX36" s="60">
        <f t="shared" si="195"/>
        <v>2.3148148148101929E-5</v>
      </c>
      <c r="DY36" s="64"/>
      <c r="DZ36" s="65">
        <f t="shared" si="196"/>
        <v>2</v>
      </c>
      <c r="EA36" s="186">
        <f t="shared" si="107"/>
        <v>-2</v>
      </c>
      <c r="EB36" s="63">
        <f t="shared" si="197"/>
        <v>2</v>
      </c>
      <c r="EC36" s="200">
        <f t="shared" si="62"/>
        <v>7</v>
      </c>
      <c r="ED36" s="42">
        <v>0.66972222222222222</v>
      </c>
      <c r="EE36" s="60">
        <f t="shared" si="198"/>
        <v>5.9953703703703454E-3</v>
      </c>
      <c r="EF36" s="60">
        <f t="shared" si="199"/>
        <v>1.1574074074049284E-5</v>
      </c>
      <c r="EG36" s="64"/>
      <c r="EH36" s="65">
        <f t="shared" si="200"/>
        <v>1</v>
      </c>
      <c r="EI36" s="186">
        <f t="shared" si="108"/>
        <v>1</v>
      </c>
      <c r="EJ36" s="63">
        <f t="shared" si="201"/>
        <v>1</v>
      </c>
      <c r="EK36" s="200">
        <f t="shared" si="67"/>
        <v>4</v>
      </c>
      <c r="EL36" s="42">
        <v>0.6972222222222223</v>
      </c>
      <c r="EM36" s="36"/>
      <c r="EN36" s="63">
        <f t="shared" si="202"/>
        <v>0</v>
      </c>
      <c r="EO36" s="42">
        <v>0.69991898148148157</v>
      </c>
      <c r="EP36" s="60">
        <f t="shared" si="203"/>
        <v>2.6967592592592737E-3</v>
      </c>
      <c r="EQ36" s="60">
        <f t="shared" si="204"/>
        <v>2.3148148148133697E-5</v>
      </c>
      <c r="ER36" s="64"/>
      <c r="ES36" s="65">
        <f t="shared" si="205"/>
        <v>2</v>
      </c>
      <c r="ET36" s="186">
        <f t="shared" si="109"/>
        <v>-2</v>
      </c>
      <c r="EU36" s="63">
        <f t="shared" si="206"/>
        <v>2</v>
      </c>
      <c r="EV36" s="200">
        <f t="shared" si="73"/>
        <v>13</v>
      </c>
      <c r="EW36" s="42">
        <v>0.70023148148148151</v>
      </c>
      <c r="EX36" s="85">
        <f t="shared" si="207"/>
        <v>3.1249999999993783E-4</v>
      </c>
      <c r="EY36" s="85">
        <f t="shared" si="208"/>
        <v>1.6203703703697485E-4</v>
      </c>
      <c r="EZ36" s="64"/>
      <c r="FA36" s="90">
        <f t="shared" si="209"/>
        <v>14</v>
      </c>
      <c r="FB36" s="186">
        <f t="shared" si="151"/>
        <v>14</v>
      </c>
      <c r="FC36" s="88">
        <f t="shared" si="210"/>
        <v>14</v>
      </c>
      <c r="FD36" s="200">
        <f t="shared" si="78"/>
        <v>6</v>
      </c>
      <c r="FE36" s="42">
        <v>0.70225694444444453</v>
      </c>
      <c r="FF36" s="60">
        <f t="shared" si="211"/>
        <v>2.0254629629630205E-3</v>
      </c>
      <c r="FG36" s="60">
        <f t="shared" si="212"/>
        <v>1.7361111111105368E-4</v>
      </c>
      <c r="FH36" s="64"/>
      <c r="FI36" s="90">
        <f t="shared" si="148"/>
        <v>15</v>
      </c>
      <c r="FJ36" s="186">
        <f t="shared" si="111"/>
        <v>-15</v>
      </c>
      <c r="FK36" s="88">
        <f t="shared" si="213"/>
        <v>15</v>
      </c>
      <c r="FL36" s="200">
        <f t="shared" si="83"/>
        <v>29</v>
      </c>
      <c r="FM36" s="42">
        <v>0.72777777777777775</v>
      </c>
      <c r="FN36" s="36"/>
      <c r="FO36" s="84">
        <f t="shared" si="214"/>
        <v>0</v>
      </c>
      <c r="FP36" s="42">
        <v>0.73020833333333324</v>
      </c>
      <c r="FQ36" s="60">
        <f t="shared" ref="FQ36:FQ67" si="225">IF(FP36=0,0,(FP36-FM36))</f>
        <v>2.4305555555554914E-3</v>
      </c>
      <c r="FR36" s="60">
        <f t="shared" si="215"/>
        <v>6.4184768611141862E-17</v>
      </c>
      <c r="FS36" s="64"/>
      <c r="FT36" s="65">
        <f t="shared" si="216"/>
        <v>0</v>
      </c>
      <c r="FU36" s="186">
        <f t="shared" ref="FU36:FU67" si="226">IF(FQ36&gt;$FV$2,FT36,-FT36)</f>
        <v>0</v>
      </c>
      <c r="FV36" s="88">
        <f t="shared" ref="FV36:FV66" si="227">IF(FM36="нет",0,IF(FT36&gt;600,600,FT36))</f>
        <v>0</v>
      </c>
      <c r="FW36" s="200">
        <f t="shared" si="90"/>
        <v>1</v>
      </c>
      <c r="FX36" s="49">
        <v>0.7319444444444444</v>
      </c>
      <c r="FY36" s="61">
        <v>-600</v>
      </c>
      <c r="FZ36" s="61">
        <f t="shared" ref="FZ36:FZ67" si="228">IF(FX36=0,0,IF(FX36="нет",600,IF(FX36="сход",0,IF(FX36&lt;CU36+GA$2,MINUTE(ABS(FX36-(CU36+GA$2)))*60,IF(FX36&gt;CU36+GA$2,MINUTE(ABS(FX36-(CU36+GA$2)))*60,0)))))</f>
        <v>1200</v>
      </c>
      <c r="GA36" s="67">
        <f t="shared" si="217"/>
        <v>0</v>
      </c>
      <c r="GB36" s="334">
        <f t="shared" si="93"/>
        <v>1</v>
      </c>
      <c r="GC36" s="68">
        <f t="shared" ref="GC36:GC67" si="229">B36</f>
        <v>84</v>
      </c>
      <c r="GE36" s="116">
        <f t="shared" si="112"/>
        <v>252.29999999999998</v>
      </c>
      <c r="GF36" s="343">
        <f t="shared" si="113"/>
        <v>249</v>
      </c>
      <c r="GG36" s="116">
        <f t="shared" si="114"/>
        <v>1</v>
      </c>
      <c r="GH36" s="116">
        <f t="shared" si="115"/>
        <v>14</v>
      </c>
      <c r="GI36" s="337">
        <f t="shared" si="116"/>
        <v>15</v>
      </c>
      <c r="GJ36" s="337">
        <f t="shared" si="117"/>
        <v>1</v>
      </c>
      <c r="GK36" s="337">
        <f t="shared" si="118"/>
        <v>0</v>
      </c>
      <c r="GL36" s="337">
        <f t="shared" si="119"/>
        <v>1</v>
      </c>
      <c r="GM36" s="337">
        <f t="shared" si="120"/>
        <v>3</v>
      </c>
      <c r="GN36" s="337">
        <f t="shared" si="121"/>
        <v>0</v>
      </c>
      <c r="GO36" s="337">
        <f t="shared" si="122"/>
        <v>3</v>
      </c>
      <c r="GP36" s="336">
        <f t="shared" si="123"/>
        <v>0</v>
      </c>
      <c r="GQ36" s="343">
        <f t="shared" si="124"/>
        <v>1</v>
      </c>
      <c r="GR36" s="337">
        <f t="shared" si="125"/>
        <v>2</v>
      </c>
      <c r="GS36" s="337">
        <f t="shared" si="126"/>
        <v>1</v>
      </c>
      <c r="GT36" s="337">
        <f t="shared" si="127"/>
        <v>3</v>
      </c>
      <c r="GU36" s="337">
        <f t="shared" si="128"/>
        <v>2</v>
      </c>
      <c r="GV36" s="337">
        <f t="shared" si="129"/>
        <v>14</v>
      </c>
      <c r="GW36" s="337">
        <f t="shared" si="130"/>
        <v>15</v>
      </c>
      <c r="GX36" s="337">
        <f t="shared" si="131"/>
        <v>31</v>
      </c>
      <c r="GY36" s="346">
        <f t="shared" si="132"/>
        <v>0</v>
      </c>
      <c r="GZ36" s="116">
        <f t="shared" si="133"/>
        <v>85.799999999999983</v>
      </c>
      <c r="HA36" s="346">
        <f t="shared" si="95"/>
        <v>27</v>
      </c>
      <c r="HB36" s="116">
        <f t="shared" si="134"/>
        <v>53</v>
      </c>
      <c r="HC36" s="116">
        <f t="shared" si="135"/>
        <v>1</v>
      </c>
      <c r="HD36" s="346">
        <f t="shared" si="145"/>
        <v>54</v>
      </c>
      <c r="HE36" s="346">
        <f t="shared" si="96"/>
        <v>5</v>
      </c>
      <c r="HF36" s="13">
        <f t="shared" si="136"/>
        <v>0</v>
      </c>
      <c r="HG36" s="13">
        <f t="shared" si="137"/>
        <v>0</v>
      </c>
      <c r="HH36" s="346">
        <f t="shared" si="138"/>
        <v>0</v>
      </c>
      <c r="HI36" s="325">
        <f t="shared" si="139"/>
        <v>555.29999999999995</v>
      </c>
      <c r="HJ36" s="336">
        <f t="shared" si="140"/>
        <v>61.799999999999983</v>
      </c>
      <c r="HK36" s="343">
        <f t="shared" si="141"/>
        <v>24</v>
      </c>
      <c r="HL36" s="13">
        <f t="shared" si="142"/>
        <v>139.79999999999998</v>
      </c>
      <c r="HM36" s="77">
        <f t="shared" si="143"/>
        <v>3</v>
      </c>
      <c r="HN36" s="328"/>
      <c r="HO36" s="330"/>
      <c r="HP36" s="116">
        <f>VLOOKUP(HR36,$B$4:$C$70,2,0)</f>
        <v>34</v>
      </c>
      <c r="HQ36" s="281">
        <v>3</v>
      </c>
      <c r="HR36" s="282">
        <v>84</v>
      </c>
      <c r="HS36" s="311" t="s">
        <v>145</v>
      </c>
      <c r="HT36" s="312" t="s">
        <v>146</v>
      </c>
      <c r="HU36" s="311" t="s">
        <v>147</v>
      </c>
      <c r="HV36" s="283">
        <v>0</v>
      </c>
      <c r="HW36" s="314">
        <v>252.3</v>
      </c>
      <c r="HX36" s="285">
        <v>249</v>
      </c>
      <c r="HY36" s="286">
        <v>0</v>
      </c>
      <c r="HZ36" s="286">
        <v>1</v>
      </c>
      <c r="IA36" s="286">
        <v>14</v>
      </c>
      <c r="IB36" s="286">
        <v>0</v>
      </c>
      <c r="IC36" s="286">
        <v>1</v>
      </c>
      <c r="ID36" s="286">
        <v>0</v>
      </c>
      <c r="IE36" s="286">
        <v>0</v>
      </c>
      <c r="IF36" s="286">
        <v>3</v>
      </c>
      <c r="IG36" s="286">
        <v>0</v>
      </c>
      <c r="IH36" s="283">
        <v>0</v>
      </c>
      <c r="II36" s="286">
        <v>0</v>
      </c>
      <c r="IJ36" s="286">
        <v>0</v>
      </c>
      <c r="IK36" s="283">
        <v>0</v>
      </c>
      <c r="IL36" s="286">
        <v>0</v>
      </c>
      <c r="IM36" s="286">
        <v>1</v>
      </c>
      <c r="IN36" s="287">
        <v>0</v>
      </c>
      <c r="IO36" s="287">
        <v>0</v>
      </c>
      <c r="IP36" s="286">
        <v>0</v>
      </c>
      <c r="IQ36" s="286">
        <v>2</v>
      </c>
      <c r="IR36" s="286">
        <v>1</v>
      </c>
      <c r="IS36" s="286">
        <v>0</v>
      </c>
      <c r="IT36" s="286">
        <v>2</v>
      </c>
      <c r="IU36" s="286">
        <v>14</v>
      </c>
      <c r="IV36" s="286">
        <v>15</v>
      </c>
      <c r="IW36" s="286">
        <v>0</v>
      </c>
      <c r="IX36" s="286">
        <v>0</v>
      </c>
      <c r="IY36" s="283">
        <v>0</v>
      </c>
      <c r="IZ36" s="322">
        <f t="shared" si="144"/>
        <v>555.29999999999995</v>
      </c>
      <c r="JA36" s="288">
        <v>84</v>
      </c>
    </row>
    <row r="37" spans="1:261" x14ac:dyDescent="0.25">
      <c r="A37" s="70">
        <v>35</v>
      </c>
      <c r="B37" s="71">
        <v>37</v>
      </c>
      <c r="C37" s="273">
        <f t="shared" si="97"/>
        <v>35</v>
      </c>
      <c r="D37" s="172" t="s">
        <v>148</v>
      </c>
      <c r="E37" s="170" t="s">
        <v>149</v>
      </c>
      <c r="F37" s="170" t="s">
        <v>259</v>
      </c>
      <c r="G37" s="170" t="s">
        <v>300</v>
      </c>
      <c r="H37" s="324"/>
      <c r="I37" s="324"/>
      <c r="J37" s="171" t="s">
        <v>150</v>
      </c>
      <c r="K37" s="72">
        <v>0.37847222222222199</v>
      </c>
      <c r="L37" s="73">
        <v>0.37847222222222227</v>
      </c>
      <c r="M37" s="86"/>
      <c r="N37" s="74">
        <f t="shared" si="152"/>
        <v>0</v>
      </c>
      <c r="O37" s="75">
        <f t="shared" si="153"/>
        <v>0</v>
      </c>
      <c r="P37" s="76">
        <v>84</v>
      </c>
      <c r="Q37" s="77"/>
      <c r="R37" s="78">
        <f t="shared" si="154"/>
        <v>252</v>
      </c>
      <c r="S37" s="193">
        <f t="shared" si="98"/>
        <v>43</v>
      </c>
      <c r="T37" s="79">
        <v>0.41539351851851852</v>
      </c>
      <c r="U37" s="80">
        <v>0.41641203703703705</v>
      </c>
      <c r="V37" s="81">
        <f t="shared" si="218"/>
        <v>1.0185185185185297E-3</v>
      </c>
      <c r="W37" s="77"/>
      <c r="X37" s="78">
        <f t="shared" si="219"/>
        <v>264</v>
      </c>
      <c r="Y37" s="193">
        <f t="shared" si="99"/>
        <v>34</v>
      </c>
      <c r="Z37" s="82">
        <v>0.4810532407407408</v>
      </c>
      <c r="AA37" s="83"/>
      <c r="AB37" s="84">
        <f t="shared" si="155"/>
        <v>0</v>
      </c>
      <c r="AC37" s="82">
        <v>0.48200231481481487</v>
      </c>
      <c r="AD37" s="85">
        <f t="shared" si="156"/>
        <v>9.490740740740744E-4</v>
      </c>
      <c r="AE37" s="85">
        <f t="shared" si="157"/>
        <v>1.8518518518518547E-4</v>
      </c>
      <c r="AF37" s="86"/>
      <c r="AG37" s="87">
        <f t="shared" si="158"/>
        <v>16</v>
      </c>
      <c r="AH37" s="186">
        <f t="shared" si="146"/>
        <v>16</v>
      </c>
      <c r="AI37" s="88">
        <f t="shared" si="159"/>
        <v>16</v>
      </c>
      <c r="AJ37" s="199">
        <f t="shared" si="10"/>
        <v>50</v>
      </c>
      <c r="AK37" s="82">
        <v>0.48310185185185189</v>
      </c>
      <c r="AL37" s="85">
        <f t="shared" si="160"/>
        <v>1.0995370370370239E-3</v>
      </c>
      <c r="AM37" s="85">
        <f t="shared" si="161"/>
        <v>2.083333333333466E-4</v>
      </c>
      <c r="AN37" s="89"/>
      <c r="AO37" s="90">
        <f t="shared" si="162"/>
        <v>18</v>
      </c>
      <c r="AP37" s="186">
        <f t="shared" si="100"/>
        <v>-18</v>
      </c>
      <c r="AQ37" s="88">
        <f t="shared" si="163"/>
        <v>18</v>
      </c>
      <c r="AR37" s="199">
        <f t="shared" si="15"/>
        <v>45</v>
      </c>
      <c r="AS37" s="82">
        <v>0.48998842592592595</v>
      </c>
      <c r="AT37" s="83"/>
      <c r="AU37" s="88">
        <f t="shared" si="164"/>
        <v>0</v>
      </c>
      <c r="AV37" s="82">
        <v>0.49077546296296298</v>
      </c>
      <c r="AW37" s="85">
        <f t="shared" si="165"/>
        <v>7.8703703703703054E-4</v>
      </c>
      <c r="AX37" s="85">
        <f t="shared" si="220"/>
        <v>2.3148148148141611E-5</v>
      </c>
      <c r="AY37" s="89"/>
      <c r="AZ37" s="90">
        <f t="shared" si="166"/>
        <v>2</v>
      </c>
      <c r="BA37" s="186">
        <f t="shared" si="101"/>
        <v>2</v>
      </c>
      <c r="BB37" s="88">
        <f t="shared" si="221"/>
        <v>2</v>
      </c>
      <c r="BC37" s="199">
        <f t="shared" si="21"/>
        <v>27</v>
      </c>
      <c r="BD37" s="82">
        <v>0.49200231481481477</v>
      </c>
      <c r="BE37" s="85">
        <f t="shared" si="222"/>
        <v>1.2268518518517846E-3</v>
      </c>
      <c r="BF37" s="85">
        <f t="shared" si="167"/>
        <v>8.1018518518585899E-5</v>
      </c>
      <c r="BG37" s="89"/>
      <c r="BH37" s="90">
        <f t="shared" si="168"/>
        <v>7</v>
      </c>
      <c r="BI37" s="186">
        <f t="shared" si="102"/>
        <v>-7</v>
      </c>
      <c r="BJ37" s="88">
        <f t="shared" si="169"/>
        <v>7</v>
      </c>
      <c r="BK37" s="199">
        <f t="shared" si="26"/>
        <v>31</v>
      </c>
      <c r="BL37" s="91">
        <v>0.52083333333333337</v>
      </c>
      <c r="BM37" s="83"/>
      <c r="BN37" s="88">
        <f t="shared" si="170"/>
        <v>0</v>
      </c>
      <c r="BO37" s="82">
        <v>0.52531249999999996</v>
      </c>
      <c r="BP37" s="85">
        <f t="shared" si="171"/>
        <v>4.4791666666665897E-3</v>
      </c>
      <c r="BQ37" s="85">
        <f t="shared" si="172"/>
        <v>7.7195194680967916E-17</v>
      </c>
      <c r="BR37" s="89"/>
      <c r="BS37" s="90">
        <f t="shared" si="173"/>
        <v>0</v>
      </c>
      <c r="BT37" s="186">
        <f t="shared" si="103"/>
        <v>0</v>
      </c>
      <c r="BU37" s="88">
        <f t="shared" si="174"/>
        <v>0</v>
      </c>
      <c r="BV37" s="199">
        <f t="shared" si="32"/>
        <v>1</v>
      </c>
      <c r="BW37" s="82">
        <v>0.52771990740740737</v>
      </c>
      <c r="BX37" s="85">
        <f t="shared" si="175"/>
        <v>2.4074074074074137E-3</v>
      </c>
      <c r="BY37" s="85">
        <f t="shared" si="176"/>
        <v>3.1250000000000635E-4</v>
      </c>
      <c r="BZ37" s="89"/>
      <c r="CA37" s="90">
        <f t="shared" si="177"/>
        <v>27</v>
      </c>
      <c r="CB37" s="186">
        <f t="shared" si="104"/>
        <v>27</v>
      </c>
      <c r="CC37" s="88">
        <v>0</v>
      </c>
      <c r="CD37" s="199">
        <f t="shared" si="105"/>
        <v>51</v>
      </c>
      <c r="CE37" s="72">
        <v>0.54513888888888895</v>
      </c>
      <c r="CF37" s="86"/>
      <c r="CG37" s="86">
        <f t="shared" si="223"/>
        <v>0</v>
      </c>
      <c r="CH37" s="92">
        <f t="shared" si="178"/>
        <v>0</v>
      </c>
      <c r="CI37" s="243">
        <f t="shared" si="38"/>
        <v>1</v>
      </c>
      <c r="CJ37" s="82">
        <v>0.55625000000000002</v>
      </c>
      <c r="CK37" s="83"/>
      <c r="CL37" s="88">
        <f t="shared" si="179"/>
        <v>0</v>
      </c>
      <c r="CM37" s="82">
        <v>0.55885416666666665</v>
      </c>
      <c r="CN37" s="85">
        <f t="shared" si="180"/>
        <v>2.6041666666666297E-3</v>
      </c>
      <c r="CO37" s="85">
        <f t="shared" si="181"/>
        <v>5.7870370370333591E-5</v>
      </c>
      <c r="CP37" s="89"/>
      <c r="CQ37" s="90">
        <f t="shared" si="182"/>
        <v>5</v>
      </c>
      <c r="CR37" s="186">
        <f t="shared" si="224"/>
        <v>5</v>
      </c>
      <c r="CS37" s="88">
        <f t="shared" si="183"/>
        <v>5</v>
      </c>
      <c r="CT37" s="199">
        <f t="shared" si="45"/>
        <v>36</v>
      </c>
      <c r="CU37" s="72">
        <v>0.61458333333333337</v>
      </c>
      <c r="CV37" s="86"/>
      <c r="CW37" s="86">
        <f t="shared" si="184"/>
        <v>0</v>
      </c>
      <c r="CX37" s="92">
        <f t="shared" si="185"/>
        <v>0</v>
      </c>
      <c r="CY37" s="243">
        <f t="shared" si="48"/>
        <v>1</v>
      </c>
      <c r="CZ37" s="82">
        <v>0.62847222222222221</v>
      </c>
      <c r="DA37" s="83"/>
      <c r="DB37" s="88">
        <f t="shared" si="186"/>
        <v>0</v>
      </c>
      <c r="DC37" s="82">
        <v>0.63081018518518517</v>
      </c>
      <c r="DD37" s="85">
        <f t="shared" si="187"/>
        <v>2.3379629629629584E-3</v>
      </c>
      <c r="DE37" s="85">
        <f t="shared" si="188"/>
        <v>1.3888888888888415E-4</v>
      </c>
      <c r="DF37" s="89"/>
      <c r="DG37" s="90">
        <f t="shared" si="189"/>
        <v>12</v>
      </c>
      <c r="DH37" s="186">
        <f t="shared" si="106"/>
        <v>12</v>
      </c>
      <c r="DI37" s="88">
        <f t="shared" si="190"/>
        <v>12</v>
      </c>
      <c r="DJ37" s="199">
        <f t="shared" si="54"/>
        <v>44</v>
      </c>
      <c r="DK37" s="72" t="s">
        <v>254</v>
      </c>
      <c r="DL37" s="86"/>
      <c r="DM37" s="86" t="e">
        <f>IF(DK37=0,0,IF(DK37="нет",600,IF(DK37="сход",0,IF(DK37&lt;#REF!+DN$2,MINUTE(ABS(DK37-(#REF!+DN$2)))*60,IF(DK37&gt;#REF!+DN$2,MINUTE(ABS(DK37-(#REF!+DN$2)))*60,0)))))</f>
        <v>#REF!</v>
      </c>
      <c r="DN37" s="93">
        <f t="shared" si="191"/>
        <v>0</v>
      </c>
      <c r="DO37" s="72" t="s">
        <v>254</v>
      </c>
      <c r="DP37" s="86"/>
      <c r="DQ37" s="86" t="e">
        <f>IF(DO37=0,0,IF(DO37="нет",600,IF(DO37="сход",0,IF(DO37&lt;#REF!+DR$2,MINUTE(ABS(DO37-(#REF!+DR$2)))*60,IF(DO37&gt;#REF!+DR$2,MINUTE(ABS(DO37-(#REF!+DR$2)))*60,0)))))</f>
        <v>#REF!</v>
      </c>
      <c r="DR37" s="94">
        <f t="shared" si="192"/>
        <v>0</v>
      </c>
      <c r="DS37" s="82">
        <v>0.66111111111111109</v>
      </c>
      <c r="DT37" s="83"/>
      <c r="DU37" s="63">
        <f t="shared" si="193"/>
        <v>0</v>
      </c>
      <c r="DV37" s="82">
        <v>0.66181712962962969</v>
      </c>
      <c r="DW37" s="85">
        <f t="shared" si="194"/>
        <v>7.0601851851859188E-4</v>
      </c>
      <c r="DX37" s="85">
        <f t="shared" si="195"/>
        <v>1.5046296296303632E-4</v>
      </c>
      <c r="DY37" s="89"/>
      <c r="DZ37" s="90">
        <f t="shared" si="196"/>
        <v>13</v>
      </c>
      <c r="EA37" s="186">
        <f t="shared" si="107"/>
        <v>13</v>
      </c>
      <c r="EB37" s="63">
        <f t="shared" si="197"/>
        <v>13</v>
      </c>
      <c r="EC37" s="199">
        <f t="shared" si="62"/>
        <v>43</v>
      </c>
      <c r="ED37" s="82">
        <v>0.66666666666666663</v>
      </c>
      <c r="EE37" s="85">
        <f t="shared" si="198"/>
        <v>4.8495370370369439E-3</v>
      </c>
      <c r="EF37" s="85">
        <f t="shared" si="199"/>
        <v>1.1342592592593521E-3</v>
      </c>
      <c r="EG37" s="89"/>
      <c r="EH37" s="65">
        <f t="shared" si="200"/>
        <v>98</v>
      </c>
      <c r="EI37" s="186">
        <f t="shared" si="108"/>
        <v>-98</v>
      </c>
      <c r="EJ37" s="88">
        <f t="shared" si="201"/>
        <v>98</v>
      </c>
      <c r="EK37" s="199">
        <f t="shared" si="67"/>
        <v>48</v>
      </c>
      <c r="EL37" s="82">
        <v>0.69652777777777775</v>
      </c>
      <c r="EM37" s="83"/>
      <c r="EN37" s="88">
        <f t="shared" si="202"/>
        <v>0</v>
      </c>
      <c r="EO37" s="82">
        <v>0.6991087962962963</v>
      </c>
      <c r="EP37" s="85">
        <f t="shared" si="203"/>
        <v>2.5810185185185519E-3</v>
      </c>
      <c r="EQ37" s="85">
        <f t="shared" si="204"/>
        <v>1.3888888888885552E-4</v>
      </c>
      <c r="ER37" s="89"/>
      <c r="ES37" s="90">
        <f t="shared" si="205"/>
        <v>12</v>
      </c>
      <c r="ET37" s="186">
        <f t="shared" si="109"/>
        <v>-12</v>
      </c>
      <c r="EU37" s="88">
        <f t="shared" si="206"/>
        <v>12</v>
      </c>
      <c r="EV37" s="199">
        <f t="shared" si="73"/>
        <v>38</v>
      </c>
      <c r="EW37" s="82">
        <v>0.69969907407407417</v>
      </c>
      <c r="EX37" s="85">
        <f t="shared" si="207"/>
        <v>5.9027777777787005E-4</v>
      </c>
      <c r="EY37" s="85">
        <f t="shared" si="208"/>
        <v>4.3981481481490708E-4</v>
      </c>
      <c r="EZ37" s="89"/>
      <c r="FA37" s="90">
        <f t="shared" si="209"/>
        <v>38</v>
      </c>
      <c r="FB37" s="186">
        <f t="shared" si="151"/>
        <v>38</v>
      </c>
      <c r="FC37" s="88">
        <f t="shared" si="210"/>
        <v>38</v>
      </c>
      <c r="FD37" s="199">
        <f t="shared" si="78"/>
        <v>24</v>
      </c>
      <c r="FE37" s="82">
        <v>0.70384259259259263</v>
      </c>
      <c r="FF37" s="85">
        <f t="shared" si="211"/>
        <v>4.1435185185184631E-3</v>
      </c>
      <c r="FG37" s="85">
        <f t="shared" si="212"/>
        <v>1.9444444444443889E-3</v>
      </c>
      <c r="FH37" s="89"/>
      <c r="FI37" s="90">
        <f t="shared" si="148"/>
        <v>168</v>
      </c>
      <c r="FJ37" s="186">
        <f t="shared" si="111"/>
        <v>168</v>
      </c>
      <c r="FK37" s="88">
        <f t="shared" si="213"/>
        <v>168</v>
      </c>
      <c r="FL37" s="199">
        <f t="shared" si="83"/>
        <v>45</v>
      </c>
      <c r="FM37" s="82">
        <v>0.72986111111111107</v>
      </c>
      <c r="FN37" s="83"/>
      <c r="FO37" s="84">
        <f t="shared" si="214"/>
        <v>0</v>
      </c>
      <c r="FP37" s="82">
        <v>0.73244212962962962</v>
      </c>
      <c r="FQ37" s="85">
        <f t="shared" si="225"/>
        <v>2.5810185185185519E-3</v>
      </c>
      <c r="FR37" s="85">
        <f t="shared" si="215"/>
        <v>1.5046296296299631E-4</v>
      </c>
      <c r="FS37" s="89"/>
      <c r="FT37" s="90">
        <f t="shared" si="216"/>
        <v>13</v>
      </c>
      <c r="FU37" s="186">
        <f t="shared" si="226"/>
        <v>13</v>
      </c>
      <c r="FV37" s="88">
        <f t="shared" si="227"/>
        <v>13</v>
      </c>
      <c r="FW37" s="199">
        <f t="shared" si="90"/>
        <v>40</v>
      </c>
      <c r="FX37" s="72">
        <v>0.73472222222222217</v>
      </c>
      <c r="FY37" s="86">
        <v>-600</v>
      </c>
      <c r="FZ37" s="86">
        <f t="shared" si="228"/>
        <v>1380</v>
      </c>
      <c r="GA37" s="95">
        <f t="shared" si="217"/>
        <v>0</v>
      </c>
      <c r="GB37" s="333">
        <f t="shared" si="93"/>
        <v>1</v>
      </c>
      <c r="GC37" s="96">
        <f t="shared" si="229"/>
        <v>37</v>
      </c>
      <c r="GE37" s="116">
        <f t="shared" si="112"/>
        <v>252</v>
      </c>
      <c r="GF37" s="343">
        <f t="shared" si="113"/>
        <v>264</v>
      </c>
      <c r="GG37" s="116">
        <f t="shared" si="114"/>
        <v>16</v>
      </c>
      <c r="GH37" s="116">
        <f t="shared" si="115"/>
        <v>18</v>
      </c>
      <c r="GI37" s="337">
        <f t="shared" si="116"/>
        <v>34</v>
      </c>
      <c r="GJ37" s="337">
        <f t="shared" si="117"/>
        <v>2</v>
      </c>
      <c r="GK37" s="337">
        <f t="shared" si="118"/>
        <v>7</v>
      </c>
      <c r="GL37" s="337">
        <f t="shared" si="119"/>
        <v>9</v>
      </c>
      <c r="GM37" s="337">
        <f t="shared" si="120"/>
        <v>0</v>
      </c>
      <c r="GN37" s="337">
        <f t="shared" si="121"/>
        <v>0</v>
      </c>
      <c r="GO37" s="337">
        <f t="shared" si="122"/>
        <v>0</v>
      </c>
      <c r="GP37" s="336">
        <f t="shared" si="123"/>
        <v>5</v>
      </c>
      <c r="GQ37" s="343">
        <f t="shared" si="124"/>
        <v>12</v>
      </c>
      <c r="GR37" s="337">
        <f t="shared" si="125"/>
        <v>13</v>
      </c>
      <c r="GS37" s="337">
        <f t="shared" si="126"/>
        <v>98</v>
      </c>
      <c r="GT37" s="337">
        <f t="shared" si="127"/>
        <v>111</v>
      </c>
      <c r="GU37" s="337">
        <f t="shared" si="128"/>
        <v>12</v>
      </c>
      <c r="GV37" s="337">
        <f t="shared" si="129"/>
        <v>38</v>
      </c>
      <c r="GW37" s="337">
        <f t="shared" si="130"/>
        <v>168</v>
      </c>
      <c r="GX37" s="337">
        <f t="shared" si="131"/>
        <v>218</v>
      </c>
      <c r="GY37" s="346">
        <f t="shared" si="132"/>
        <v>13</v>
      </c>
      <c r="GZ37" s="116">
        <f t="shared" si="133"/>
        <v>100.5</v>
      </c>
      <c r="HA37" s="346">
        <f t="shared" si="95"/>
        <v>38</v>
      </c>
      <c r="HB37" s="116">
        <f t="shared" si="134"/>
        <v>372</v>
      </c>
      <c r="HC37" s="116">
        <f t="shared" si="135"/>
        <v>30</v>
      </c>
      <c r="HD37" s="346">
        <f t="shared" si="145"/>
        <v>402</v>
      </c>
      <c r="HE37" s="346">
        <f t="shared" si="96"/>
        <v>31</v>
      </c>
      <c r="HF37" s="13">
        <f t="shared" si="136"/>
        <v>0</v>
      </c>
      <c r="HG37" s="13">
        <f t="shared" si="137"/>
        <v>0</v>
      </c>
      <c r="HH37" s="346">
        <f t="shared" si="138"/>
        <v>0</v>
      </c>
      <c r="HI37" s="325">
        <f t="shared" si="139"/>
        <v>918</v>
      </c>
      <c r="HJ37" s="336">
        <f t="shared" si="140"/>
        <v>61.5</v>
      </c>
      <c r="HK37" s="343">
        <f t="shared" si="141"/>
        <v>39</v>
      </c>
      <c r="HL37" s="13">
        <f t="shared" si="142"/>
        <v>502.5</v>
      </c>
      <c r="HM37" s="77">
        <f t="shared" si="143"/>
        <v>30</v>
      </c>
      <c r="HN37" s="328"/>
      <c r="HO37" s="330"/>
      <c r="HP37" s="116">
        <f>VLOOKUP(HR37,$B$4:$C$70,2,0)</f>
        <v>35</v>
      </c>
      <c r="HQ37" s="281">
        <v>30</v>
      </c>
      <c r="HR37" s="282">
        <v>37</v>
      </c>
      <c r="HS37" s="311" t="s">
        <v>148</v>
      </c>
      <c r="HT37" s="312" t="s">
        <v>149</v>
      </c>
      <c r="HU37" s="311" t="s">
        <v>150</v>
      </c>
      <c r="HV37" s="283">
        <v>0</v>
      </c>
      <c r="HW37" s="314">
        <v>252</v>
      </c>
      <c r="HX37" s="285">
        <v>264</v>
      </c>
      <c r="HY37" s="286">
        <v>0</v>
      </c>
      <c r="HZ37" s="286">
        <v>16</v>
      </c>
      <c r="IA37" s="286">
        <v>18</v>
      </c>
      <c r="IB37" s="286">
        <v>0</v>
      </c>
      <c r="IC37" s="286">
        <v>2</v>
      </c>
      <c r="ID37" s="286">
        <v>7</v>
      </c>
      <c r="IE37" s="286">
        <v>0</v>
      </c>
      <c r="IF37" s="286">
        <v>0</v>
      </c>
      <c r="IG37" s="286">
        <v>0</v>
      </c>
      <c r="IH37" s="283">
        <v>0</v>
      </c>
      <c r="II37" s="286">
        <v>0</v>
      </c>
      <c r="IJ37" s="286">
        <v>5</v>
      </c>
      <c r="IK37" s="283">
        <v>0</v>
      </c>
      <c r="IL37" s="286">
        <v>0</v>
      </c>
      <c r="IM37" s="286">
        <v>12</v>
      </c>
      <c r="IN37" s="287">
        <v>0</v>
      </c>
      <c r="IO37" s="287">
        <v>0</v>
      </c>
      <c r="IP37" s="286">
        <v>0</v>
      </c>
      <c r="IQ37" s="286">
        <v>13</v>
      </c>
      <c r="IR37" s="286">
        <v>98</v>
      </c>
      <c r="IS37" s="286">
        <v>0</v>
      </c>
      <c r="IT37" s="286">
        <v>12</v>
      </c>
      <c r="IU37" s="286">
        <v>38</v>
      </c>
      <c r="IV37" s="286">
        <v>168</v>
      </c>
      <c r="IW37" s="286">
        <v>0</v>
      </c>
      <c r="IX37" s="286">
        <v>13</v>
      </c>
      <c r="IY37" s="283">
        <v>0</v>
      </c>
      <c r="IZ37" s="322">
        <f t="shared" si="144"/>
        <v>918</v>
      </c>
      <c r="JA37" s="288">
        <v>37</v>
      </c>
    </row>
    <row r="38" spans="1:261" x14ac:dyDescent="0.25">
      <c r="A38" s="70">
        <v>36</v>
      </c>
      <c r="B38" s="71">
        <v>38</v>
      </c>
      <c r="C38" s="273">
        <f t="shared" si="97"/>
        <v>36</v>
      </c>
      <c r="D38" s="172" t="s">
        <v>151</v>
      </c>
      <c r="E38" s="170" t="s">
        <v>152</v>
      </c>
      <c r="F38" s="170" t="s">
        <v>260</v>
      </c>
      <c r="G38" s="170" t="s">
        <v>300</v>
      </c>
      <c r="H38" s="324" t="s">
        <v>378</v>
      </c>
      <c r="I38" s="324"/>
      <c r="J38" s="171" t="s">
        <v>153</v>
      </c>
      <c r="K38" s="72">
        <v>0.37916666666666698</v>
      </c>
      <c r="L38" s="73">
        <v>0.37916666666666665</v>
      </c>
      <c r="M38" s="86"/>
      <c r="N38" s="74">
        <f t="shared" si="152"/>
        <v>0</v>
      </c>
      <c r="O38" s="75">
        <f t="shared" si="153"/>
        <v>0</v>
      </c>
      <c r="P38" s="76">
        <v>88.3</v>
      </c>
      <c r="Q38" s="77"/>
      <c r="R38" s="78">
        <f t="shared" si="154"/>
        <v>264.89999999999998</v>
      </c>
      <c r="S38" s="193">
        <f t="shared" si="98"/>
        <v>56</v>
      </c>
      <c r="T38" s="79">
        <v>0.41783564814814816</v>
      </c>
      <c r="U38" s="80">
        <v>0.41893518518518519</v>
      </c>
      <c r="V38" s="81">
        <f t="shared" si="218"/>
        <v>1.0995370370370239E-3</v>
      </c>
      <c r="W38" s="77"/>
      <c r="X38" s="78">
        <f t="shared" si="219"/>
        <v>285</v>
      </c>
      <c r="Y38" s="193">
        <f t="shared" si="99"/>
        <v>52</v>
      </c>
      <c r="Z38" s="82">
        <v>0.49078703703703702</v>
      </c>
      <c r="AA38" s="83"/>
      <c r="AB38" s="84">
        <f t="shared" si="155"/>
        <v>0</v>
      </c>
      <c r="AC38" s="82">
        <v>0.49179398148148151</v>
      </c>
      <c r="AD38" s="85">
        <f t="shared" si="156"/>
        <v>1.0069444444444908E-3</v>
      </c>
      <c r="AE38" s="85">
        <f t="shared" si="157"/>
        <v>2.430555555556019E-4</v>
      </c>
      <c r="AF38" s="86"/>
      <c r="AG38" s="87">
        <f t="shared" si="158"/>
        <v>21</v>
      </c>
      <c r="AH38" s="186">
        <f t="shared" si="146"/>
        <v>21</v>
      </c>
      <c r="AI38" s="88">
        <f t="shared" si="159"/>
        <v>21</v>
      </c>
      <c r="AJ38" s="199">
        <f t="shared" si="10"/>
        <v>56</v>
      </c>
      <c r="AK38" s="82">
        <v>0.49297453703703703</v>
      </c>
      <c r="AL38" s="85">
        <f t="shared" si="160"/>
        <v>1.1805555555555181E-3</v>
      </c>
      <c r="AM38" s="85">
        <f t="shared" si="161"/>
        <v>1.2731481481485243E-4</v>
      </c>
      <c r="AN38" s="89"/>
      <c r="AO38" s="90">
        <f t="shared" si="162"/>
        <v>11</v>
      </c>
      <c r="AP38" s="186">
        <f t="shared" si="100"/>
        <v>-11</v>
      </c>
      <c r="AQ38" s="88">
        <f t="shared" si="163"/>
        <v>11</v>
      </c>
      <c r="AR38" s="199">
        <f t="shared" si="15"/>
        <v>31</v>
      </c>
      <c r="AS38" s="82">
        <v>0.50060185185185191</v>
      </c>
      <c r="AT38" s="83"/>
      <c r="AU38" s="88">
        <f t="shared" si="164"/>
        <v>0</v>
      </c>
      <c r="AV38" s="82">
        <v>0.50156250000000002</v>
      </c>
      <c r="AW38" s="85">
        <f t="shared" si="165"/>
        <v>9.6064814814811328E-4</v>
      </c>
      <c r="AX38" s="85">
        <f t="shared" si="220"/>
        <v>1.9675925925922435E-4</v>
      </c>
      <c r="AY38" s="89"/>
      <c r="AZ38" s="90">
        <f t="shared" si="166"/>
        <v>17</v>
      </c>
      <c r="BA38" s="186">
        <f t="shared" si="101"/>
        <v>17</v>
      </c>
      <c r="BB38" s="88">
        <f t="shared" si="221"/>
        <v>17</v>
      </c>
      <c r="BC38" s="199">
        <f t="shared" si="21"/>
        <v>61</v>
      </c>
      <c r="BD38" s="82">
        <v>0.50262731481481482</v>
      </c>
      <c r="BE38" s="85">
        <f t="shared" si="222"/>
        <v>1.0648148148147962E-3</v>
      </c>
      <c r="BF38" s="85">
        <f t="shared" si="167"/>
        <v>2.4305555555557425E-4</v>
      </c>
      <c r="BG38" s="89"/>
      <c r="BH38" s="90">
        <f t="shared" si="168"/>
        <v>21</v>
      </c>
      <c r="BI38" s="186">
        <f t="shared" si="102"/>
        <v>-21</v>
      </c>
      <c r="BJ38" s="88">
        <f t="shared" si="169"/>
        <v>21</v>
      </c>
      <c r="BK38" s="199">
        <f t="shared" si="26"/>
        <v>60</v>
      </c>
      <c r="BL38" s="91">
        <v>0.52430555555555558</v>
      </c>
      <c r="BM38" s="83"/>
      <c r="BN38" s="88">
        <f t="shared" si="170"/>
        <v>0</v>
      </c>
      <c r="BO38" s="82">
        <v>0.52884259259259259</v>
      </c>
      <c r="BP38" s="85">
        <f t="shared" si="171"/>
        <v>4.5370370370370061E-3</v>
      </c>
      <c r="BQ38" s="85">
        <f t="shared" si="172"/>
        <v>5.7870370370339229E-5</v>
      </c>
      <c r="BR38" s="89"/>
      <c r="BS38" s="90">
        <f t="shared" si="173"/>
        <v>5</v>
      </c>
      <c r="BT38" s="186">
        <f t="shared" si="103"/>
        <v>5</v>
      </c>
      <c r="BU38" s="88">
        <f t="shared" si="174"/>
        <v>5</v>
      </c>
      <c r="BV38" s="199">
        <f t="shared" si="32"/>
        <v>22</v>
      </c>
      <c r="BW38" s="82">
        <v>0.53109953703703705</v>
      </c>
      <c r="BX38" s="85">
        <f t="shared" si="175"/>
        <v>2.2569444444444642E-3</v>
      </c>
      <c r="BY38" s="85">
        <f t="shared" si="176"/>
        <v>1.6203703703705687E-4</v>
      </c>
      <c r="BZ38" s="89"/>
      <c r="CA38" s="90">
        <f t="shared" si="177"/>
        <v>14</v>
      </c>
      <c r="CB38" s="186">
        <f t="shared" si="104"/>
        <v>14</v>
      </c>
      <c r="CC38" s="88">
        <v>0</v>
      </c>
      <c r="CD38" s="199">
        <f t="shared" si="105"/>
        <v>29</v>
      </c>
      <c r="CE38" s="72">
        <v>0.54583333333333328</v>
      </c>
      <c r="CF38" s="86"/>
      <c r="CG38" s="86">
        <f t="shared" si="223"/>
        <v>0</v>
      </c>
      <c r="CH38" s="92">
        <f t="shared" si="178"/>
        <v>0</v>
      </c>
      <c r="CI38" s="243">
        <f t="shared" si="38"/>
        <v>1</v>
      </c>
      <c r="CJ38" s="82">
        <v>0.55486111111111114</v>
      </c>
      <c r="CK38" s="83"/>
      <c r="CL38" s="88">
        <f t="shared" si="179"/>
        <v>0</v>
      </c>
      <c r="CM38" s="82">
        <v>0.55747685185185192</v>
      </c>
      <c r="CN38" s="85">
        <f t="shared" si="180"/>
        <v>2.6157407407407796E-3</v>
      </c>
      <c r="CO38" s="85">
        <f t="shared" si="181"/>
        <v>6.9444444444483489E-5</v>
      </c>
      <c r="CP38" s="89"/>
      <c r="CQ38" s="90">
        <f t="shared" si="182"/>
        <v>6</v>
      </c>
      <c r="CR38" s="186">
        <f t="shared" si="224"/>
        <v>6</v>
      </c>
      <c r="CS38" s="88">
        <f t="shared" si="183"/>
        <v>6</v>
      </c>
      <c r="CT38" s="199">
        <f t="shared" si="45"/>
        <v>40</v>
      </c>
      <c r="CU38" s="72">
        <v>0.61527777777777781</v>
      </c>
      <c r="CV38" s="86"/>
      <c r="CW38" s="86">
        <f t="shared" si="184"/>
        <v>0</v>
      </c>
      <c r="CX38" s="92">
        <f t="shared" si="185"/>
        <v>0</v>
      </c>
      <c r="CY38" s="243">
        <f t="shared" si="48"/>
        <v>1</v>
      </c>
      <c r="CZ38" s="82">
        <v>0.62638888888888888</v>
      </c>
      <c r="DA38" s="83"/>
      <c r="DB38" s="88">
        <f t="shared" si="186"/>
        <v>0</v>
      </c>
      <c r="DC38" s="82">
        <v>0.62886574074074075</v>
      </c>
      <c r="DD38" s="85">
        <f t="shared" si="187"/>
        <v>2.476851851851869E-3</v>
      </c>
      <c r="DE38" s="85">
        <f t="shared" si="188"/>
        <v>2.7777777777779475E-4</v>
      </c>
      <c r="DF38" s="89"/>
      <c r="DG38" s="90">
        <f t="shared" si="189"/>
        <v>24</v>
      </c>
      <c r="DH38" s="186">
        <f t="shared" si="106"/>
        <v>24</v>
      </c>
      <c r="DI38" s="88">
        <f t="shared" si="190"/>
        <v>24</v>
      </c>
      <c r="DJ38" s="199">
        <f t="shared" si="54"/>
        <v>57</v>
      </c>
      <c r="DK38" s="72" t="s">
        <v>254</v>
      </c>
      <c r="DL38" s="86"/>
      <c r="DM38" s="86" t="e">
        <f>IF(DK38=0,0,IF(DK38="нет",600,IF(DK38="сход",0,IF(DK38&lt;#REF!+DN$2,MINUTE(ABS(DK38-(#REF!+DN$2)))*60,IF(DK38&gt;#REF!+DN$2,MINUTE(ABS(DK38-(#REF!+DN$2)))*60,0)))))</f>
        <v>#REF!</v>
      </c>
      <c r="DN38" s="93">
        <f t="shared" si="191"/>
        <v>0</v>
      </c>
      <c r="DO38" s="72" t="s">
        <v>254</v>
      </c>
      <c r="DP38" s="86"/>
      <c r="DQ38" s="86" t="e">
        <f>IF(DO38=0,0,IF(DO38="нет",600,IF(DO38="сход",0,IF(DO38&lt;#REF!+DR$2,MINUTE(ABS(DO38-(#REF!+DR$2)))*60,IF(DO38&gt;#REF!+DR$2,MINUTE(ABS(DO38-(#REF!+DR$2)))*60,0)))))</f>
        <v>#REF!</v>
      </c>
      <c r="DR38" s="94">
        <f t="shared" si="192"/>
        <v>0</v>
      </c>
      <c r="DS38" s="82">
        <v>0.66180555555555554</v>
      </c>
      <c r="DT38" s="83"/>
      <c r="DU38" s="63">
        <f t="shared" si="193"/>
        <v>0</v>
      </c>
      <c r="DV38" s="82">
        <v>0.66256944444444443</v>
      </c>
      <c r="DW38" s="85">
        <f t="shared" si="194"/>
        <v>7.6388888888889728E-4</v>
      </c>
      <c r="DX38" s="85">
        <f t="shared" si="195"/>
        <v>2.0833333333334172E-4</v>
      </c>
      <c r="DY38" s="89"/>
      <c r="DZ38" s="90">
        <f t="shared" si="196"/>
        <v>18</v>
      </c>
      <c r="EA38" s="186">
        <f t="shared" si="107"/>
        <v>18</v>
      </c>
      <c r="EB38" s="63">
        <f t="shared" si="197"/>
        <v>18</v>
      </c>
      <c r="EC38" s="199">
        <f t="shared" si="62"/>
        <v>51</v>
      </c>
      <c r="ED38" s="82">
        <v>0.66607638888888887</v>
      </c>
      <c r="EE38" s="85">
        <f t="shared" si="198"/>
        <v>3.5069444444444375E-3</v>
      </c>
      <c r="EF38" s="85">
        <f t="shared" si="199"/>
        <v>2.4768518518518585E-3</v>
      </c>
      <c r="EG38" s="89"/>
      <c r="EH38" s="65">
        <f t="shared" si="200"/>
        <v>214</v>
      </c>
      <c r="EI38" s="186">
        <f t="shared" si="108"/>
        <v>-214</v>
      </c>
      <c r="EJ38" s="88">
        <f t="shared" si="201"/>
        <v>214</v>
      </c>
      <c r="EK38" s="199">
        <f t="shared" si="67"/>
        <v>64</v>
      </c>
      <c r="EL38" s="82">
        <v>0.69374999999999998</v>
      </c>
      <c r="EM38" s="83"/>
      <c r="EN38" s="88">
        <f t="shared" si="202"/>
        <v>0</v>
      </c>
      <c r="EO38" s="82">
        <v>0.6963773148148148</v>
      </c>
      <c r="EP38" s="85">
        <f t="shared" si="203"/>
        <v>2.6273148148148184E-3</v>
      </c>
      <c r="EQ38" s="85">
        <f t="shared" si="204"/>
        <v>9.2592592592588997E-5</v>
      </c>
      <c r="ER38" s="89"/>
      <c r="ES38" s="90">
        <f t="shared" si="205"/>
        <v>8</v>
      </c>
      <c r="ET38" s="186">
        <f t="shared" si="109"/>
        <v>-8</v>
      </c>
      <c r="EU38" s="88">
        <f t="shared" si="206"/>
        <v>8</v>
      </c>
      <c r="EV38" s="199">
        <f t="shared" si="73"/>
        <v>30</v>
      </c>
      <c r="EW38" s="82">
        <v>0.69706018518518509</v>
      </c>
      <c r="EX38" s="85">
        <f t="shared" si="207"/>
        <v>6.8287037037029208E-4</v>
      </c>
      <c r="EY38" s="85">
        <f t="shared" si="208"/>
        <v>5.3240740740732916E-4</v>
      </c>
      <c r="EZ38" s="89"/>
      <c r="FA38" s="90">
        <f t="shared" si="209"/>
        <v>46</v>
      </c>
      <c r="FB38" s="186">
        <f t="shared" si="151"/>
        <v>46</v>
      </c>
      <c r="FC38" s="88">
        <f t="shared" si="210"/>
        <v>46</v>
      </c>
      <c r="FD38" s="199">
        <f t="shared" si="78"/>
        <v>27</v>
      </c>
      <c r="FE38" s="82">
        <v>0.6997106481481481</v>
      </c>
      <c r="FF38" s="85">
        <f t="shared" si="211"/>
        <v>2.6504629629630072E-3</v>
      </c>
      <c r="FG38" s="85">
        <f t="shared" si="212"/>
        <v>4.51388888888933E-4</v>
      </c>
      <c r="FH38" s="89"/>
      <c r="FI38" s="90">
        <f t="shared" si="148"/>
        <v>39</v>
      </c>
      <c r="FJ38" s="186">
        <f t="shared" si="111"/>
        <v>39</v>
      </c>
      <c r="FK38" s="88">
        <f t="shared" si="213"/>
        <v>39</v>
      </c>
      <c r="FL38" s="199">
        <f t="shared" si="83"/>
        <v>36</v>
      </c>
      <c r="FM38" s="82">
        <v>0.7270833333333333</v>
      </c>
      <c r="FN38" s="83"/>
      <c r="FO38" s="84">
        <f t="shared" si="214"/>
        <v>0</v>
      </c>
      <c r="FP38" s="82">
        <v>0.72991898148148149</v>
      </c>
      <c r="FQ38" s="85">
        <f t="shared" si="225"/>
        <v>2.8356481481481843E-3</v>
      </c>
      <c r="FR38" s="85">
        <f t="shared" si="215"/>
        <v>4.0509259259262874E-4</v>
      </c>
      <c r="FS38" s="89"/>
      <c r="FT38" s="90">
        <f t="shared" si="216"/>
        <v>35</v>
      </c>
      <c r="FU38" s="186">
        <f t="shared" si="226"/>
        <v>35</v>
      </c>
      <c r="FV38" s="88">
        <f t="shared" si="227"/>
        <v>35</v>
      </c>
      <c r="FW38" s="199">
        <f t="shared" si="90"/>
        <v>55</v>
      </c>
      <c r="FX38" s="72">
        <v>0.73125000000000007</v>
      </c>
      <c r="FY38" s="86">
        <v>-600</v>
      </c>
      <c r="FZ38" s="86">
        <f t="shared" si="228"/>
        <v>1020</v>
      </c>
      <c r="GA38" s="95">
        <f t="shared" si="217"/>
        <v>0</v>
      </c>
      <c r="GB38" s="333">
        <f t="shared" si="93"/>
        <v>1</v>
      </c>
      <c r="GC38" s="96">
        <f t="shared" si="229"/>
        <v>38</v>
      </c>
      <c r="GE38" s="116">
        <f t="shared" si="112"/>
        <v>264.89999999999998</v>
      </c>
      <c r="GF38" s="343">
        <f t="shared" si="113"/>
        <v>285</v>
      </c>
      <c r="GG38" s="116">
        <f t="shared" si="114"/>
        <v>21</v>
      </c>
      <c r="GH38" s="116">
        <f t="shared" si="115"/>
        <v>11</v>
      </c>
      <c r="GI38" s="337">
        <f t="shared" si="116"/>
        <v>32</v>
      </c>
      <c r="GJ38" s="337">
        <f t="shared" si="117"/>
        <v>17</v>
      </c>
      <c r="GK38" s="337">
        <f t="shared" si="118"/>
        <v>21</v>
      </c>
      <c r="GL38" s="337">
        <f t="shared" si="119"/>
        <v>38</v>
      </c>
      <c r="GM38" s="337">
        <f t="shared" si="120"/>
        <v>5</v>
      </c>
      <c r="GN38" s="337">
        <f t="shared" si="121"/>
        <v>0</v>
      </c>
      <c r="GO38" s="337">
        <f t="shared" si="122"/>
        <v>5</v>
      </c>
      <c r="GP38" s="336">
        <f t="shared" si="123"/>
        <v>6</v>
      </c>
      <c r="GQ38" s="343">
        <f t="shared" si="124"/>
        <v>24</v>
      </c>
      <c r="GR38" s="337">
        <f t="shared" si="125"/>
        <v>18</v>
      </c>
      <c r="GS38" s="337">
        <f t="shared" si="126"/>
        <v>214</v>
      </c>
      <c r="GT38" s="337">
        <f t="shared" si="127"/>
        <v>232</v>
      </c>
      <c r="GU38" s="337">
        <f t="shared" si="128"/>
        <v>8</v>
      </c>
      <c r="GV38" s="337">
        <f t="shared" si="129"/>
        <v>46</v>
      </c>
      <c r="GW38" s="337">
        <f t="shared" si="130"/>
        <v>39</v>
      </c>
      <c r="GX38" s="337">
        <f t="shared" si="131"/>
        <v>93</v>
      </c>
      <c r="GY38" s="346">
        <f t="shared" si="132"/>
        <v>35</v>
      </c>
      <c r="GZ38" s="116">
        <f t="shared" si="133"/>
        <v>134.39999999999998</v>
      </c>
      <c r="HA38" s="346">
        <f t="shared" si="95"/>
        <v>56</v>
      </c>
      <c r="HB38" s="116">
        <f t="shared" si="134"/>
        <v>400</v>
      </c>
      <c r="HC38" s="116">
        <f t="shared" si="135"/>
        <v>65</v>
      </c>
      <c r="HD38" s="346">
        <f t="shared" si="145"/>
        <v>465</v>
      </c>
      <c r="HE38" s="346">
        <f t="shared" si="96"/>
        <v>35</v>
      </c>
      <c r="HF38" s="13">
        <f t="shared" si="136"/>
        <v>0</v>
      </c>
      <c r="HG38" s="13">
        <f t="shared" si="137"/>
        <v>0</v>
      </c>
      <c r="HH38" s="346">
        <f t="shared" si="138"/>
        <v>0</v>
      </c>
      <c r="HI38" s="325">
        <f t="shared" si="139"/>
        <v>1014.9</v>
      </c>
      <c r="HJ38" s="336">
        <f t="shared" si="140"/>
        <v>74.399999999999977</v>
      </c>
      <c r="HK38" s="343">
        <f t="shared" si="141"/>
        <v>60</v>
      </c>
      <c r="HL38" s="13">
        <f t="shared" si="142"/>
        <v>599.4</v>
      </c>
      <c r="HM38" s="77">
        <f t="shared" si="143"/>
        <v>33</v>
      </c>
      <c r="HN38" s="328"/>
      <c r="HO38" s="330"/>
      <c r="HP38" s="116">
        <f>VLOOKUP(HR38,$B$4:$C$70,2,0)</f>
        <v>36</v>
      </c>
      <c r="HQ38" s="281">
        <v>33</v>
      </c>
      <c r="HR38" s="282">
        <v>38</v>
      </c>
      <c r="HS38" s="311" t="s">
        <v>151</v>
      </c>
      <c r="HT38" s="313" t="s">
        <v>152</v>
      </c>
      <c r="HU38" s="311" t="s">
        <v>153</v>
      </c>
      <c r="HV38" s="283">
        <v>0</v>
      </c>
      <c r="HW38" s="314">
        <v>264.89999999999998</v>
      </c>
      <c r="HX38" s="285">
        <v>285</v>
      </c>
      <c r="HY38" s="286">
        <v>0</v>
      </c>
      <c r="HZ38" s="286">
        <v>21</v>
      </c>
      <c r="IA38" s="286">
        <v>11</v>
      </c>
      <c r="IB38" s="286">
        <v>0</v>
      </c>
      <c r="IC38" s="286">
        <v>17</v>
      </c>
      <c r="ID38" s="286">
        <v>21</v>
      </c>
      <c r="IE38" s="286">
        <v>0</v>
      </c>
      <c r="IF38" s="286">
        <v>5</v>
      </c>
      <c r="IG38" s="286">
        <v>0</v>
      </c>
      <c r="IH38" s="283">
        <v>0</v>
      </c>
      <c r="II38" s="286">
        <v>0</v>
      </c>
      <c r="IJ38" s="286">
        <v>6</v>
      </c>
      <c r="IK38" s="283">
        <v>0</v>
      </c>
      <c r="IL38" s="286">
        <v>0</v>
      </c>
      <c r="IM38" s="286">
        <v>24</v>
      </c>
      <c r="IN38" s="287">
        <v>0</v>
      </c>
      <c r="IO38" s="287">
        <v>0</v>
      </c>
      <c r="IP38" s="286">
        <v>0</v>
      </c>
      <c r="IQ38" s="286">
        <v>18</v>
      </c>
      <c r="IR38" s="286">
        <v>214</v>
      </c>
      <c r="IS38" s="286">
        <v>0</v>
      </c>
      <c r="IT38" s="286">
        <v>8</v>
      </c>
      <c r="IU38" s="286">
        <v>46</v>
      </c>
      <c r="IV38" s="286">
        <v>39</v>
      </c>
      <c r="IW38" s="286">
        <v>0</v>
      </c>
      <c r="IX38" s="286">
        <v>35</v>
      </c>
      <c r="IY38" s="283">
        <v>0</v>
      </c>
      <c r="IZ38" s="322">
        <f t="shared" si="144"/>
        <v>1014.9</v>
      </c>
      <c r="JA38" s="288">
        <v>38</v>
      </c>
    </row>
    <row r="39" spans="1:261" x14ac:dyDescent="0.25">
      <c r="A39" s="47">
        <v>37</v>
      </c>
      <c r="B39" s="48">
        <v>39</v>
      </c>
      <c r="C39" s="274">
        <f t="shared" si="97"/>
        <v>37</v>
      </c>
      <c r="D39" s="176" t="s">
        <v>154</v>
      </c>
      <c r="E39" s="174" t="s">
        <v>155</v>
      </c>
      <c r="F39" s="170" t="s">
        <v>258</v>
      </c>
      <c r="G39" s="170" t="s">
        <v>300</v>
      </c>
      <c r="H39" s="324"/>
      <c r="I39" s="324"/>
      <c r="J39" s="175" t="s">
        <v>156</v>
      </c>
      <c r="K39" s="49">
        <v>0.37986111111111098</v>
      </c>
      <c r="L39" s="50">
        <v>0.37986111111111115</v>
      </c>
      <c r="M39" s="61"/>
      <c r="N39" s="51">
        <f t="shared" si="152"/>
        <v>0</v>
      </c>
      <c r="O39" s="52">
        <f t="shared" si="153"/>
        <v>0</v>
      </c>
      <c r="P39" s="53">
        <v>91.6</v>
      </c>
      <c r="Q39" s="54"/>
      <c r="R39" s="55">
        <f t="shared" si="154"/>
        <v>274.79999999999995</v>
      </c>
      <c r="S39" s="194">
        <f t="shared" si="98"/>
        <v>61</v>
      </c>
      <c r="T39" s="56">
        <v>0.43960648148148151</v>
      </c>
      <c r="U39" s="57">
        <v>0.44083333333333335</v>
      </c>
      <c r="V39" s="58">
        <f t="shared" si="218"/>
        <v>1.2268518518518401E-3</v>
      </c>
      <c r="W39" s="54"/>
      <c r="X39" s="55">
        <f t="shared" si="219"/>
        <v>318</v>
      </c>
      <c r="Y39" s="194">
        <f t="shared" si="99"/>
        <v>66</v>
      </c>
      <c r="Z39" s="42">
        <v>0.48813657407407413</v>
      </c>
      <c r="AA39" s="36"/>
      <c r="AB39" s="59">
        <f t="shared" si="155"/>
        <v>0</v>
      </c>
      <c r="AC39" s="42">
        <v>0.48906250000000001</v>
      </c>
      <c r="AD39" s="60">
        <f t="shared" si="156"/>
        <v>9.2592592592588563E-4</v>
      </c>
      <c r="AE39" s="60">
        <f t="shared" si="157"/>
        <v>1.620370370369967E-4</v>
      </c>
      <c r="AF39" s="61"/>
      <c r="AG39" s="62">
        <f t="shared" si="158"/>
        <v>14</v>
      </c>
      <c r="AH39" s="187">
        <f t="shared" si="146"/>
        <v>14</v>
      </c>
      <c r="AI39" s="63">
        <f t="shared" si="159"/>
        <v>14</v>
      </c>
      <c r="AJ39" s="200">
        <f t="shared" si="10"/>
        <v>48</v>
      </c>
      <c r="AK39" s="42">
        <v>0.49031249999999998</v>
      </c>
      <c r="AL39" s="60">
        <f t="shared" si="160"/>
        <v>1.2499999999999734E-3</v>
      </c>
      <c r="AM39" s="60">
        <f t="shared" si="161"/>
        <v>5.7870370370397125E-5</v>
      </c>
      <c r="AN39" s="64"/>
      <c r="AO39" s="65">
        <f t="shared" si="162"/>
        <v>5</v>
      </c>
      <c r="AP39" s="186">
        <f t="shared" si="100"/>
        <v>-5</v>
      </c>
      <c r="AQ39" s="63">
        <f t="shared" si="163"/>
        <v>5</v>
      </c>
      <c r="AR39" s="200">
        <f t="shared" si="15"/>
        <v>18</v>
      </c>
      <c r="AS39" s="42">
        <v>0.49818287037037035</v>
      </c>
      <c r="AT39" s="36"/>
      <c r="AU39" s="63">
        <f t="shared" si="164"/>
        <v>0</v>
      </c>
      <c r="AV39" s="42">
        <v>0.49913194444444442</v>
      </c>
      <c r="AW39" s="60">
        <f t="shared" si="165"/>
        <v>9.490740740740744E-4</v>
      </c>
      <c r="AX39" s="60">
        <f t="shared" si="220"/>
        <v>1.8518518518518547E-4</v>
      </c>
      <c r="AY39" s="64"/>
      <c r="AZ39" s="65">
        <f t="shared" si="166"/>
        <v>16</v>
      </c>
      <c r="BA39" s="186">
        <f t="shared" si="101"/>
        <v>16</v>
      </c>
      <c r="BB39" s="63">
        <f t="shared" si="221"/>
        <v>16</v>
      </c>
      <c r="BC39" s="200">
        <f t="shared" si="21"/>
        <v>59</v>
      </c>
      <c r="BD39" s="42">
        <v>0.5005208333333333</v>
      </c>
      <c r="BE39" s="60">
        <f t="shared" si="222"/>
        <v>1.388888888888884E-3</v>
      </c>
      <c r="BF39" s="60">
        <f t="shared" si="167"/>
        <v>8.1018518518513475E-5</v>
      </c>
      <c r="BG39" s="64"/>
      <c r="BH39" s="65">
        <f t="shared" si="168"/>
        <v>7</v>
      </c>
      <c r="BI39" s="186">
        <f t="shared" si="102"/>
        <v>7</v>
      </c>
      <c r="BJ39" s="63">
        <f t="shared" si="169"/>
        <v>7</v>
      </c>
      <c r="BK39" s="200">
        <f t="shared" si="26"/>
        <v>31</v>
      </c>
      <c r="BL39" s="35">
        <v>0.52152777777777781</v>
      </c>
      <c r="BM39" s="36"/>
      <c r="BN39" s="63">
        <f t="shared" si="170"/>
        <v>0</v>
      </c>
      <c r="BO39" s="42">
        <v>0.52642361111111113</v>
      </c>
      <c r="BP39" s="60">
        <f t="shared" si="171"/>
        <v>4.8958333333333215E-3</v>
      </c>
      <c r="BQ39" s="60">
        <f t="shared" si="172"/>
        <v>4.166666666666546E-4</v>
      </c>
      <c r="BR39" s="64"/>
      <c r="BS39" s="65">
        <f t="shared" si="173"/>
        <v>36</v>
      </c>
      <c r="BT39" s="186">
        <f t="shared" si="103"/>
        <v>36</v>
      </c>
      <c r="BU39" s="63">
        <f t="shared" si="174"/>
        <v>36</v>
      </c>
      <c r="BV39" s="200">
        <f t="shared" si="32"/>
        <v>57</v>
      </c>
      <c r="BW39" s="42">
        <v>0.5289814814814815</v>
      </c>
      <c r="BX39" s="60">
        <f t="shared" si="175"/>
        <v>2.5578703703703631E-3</v>
      </c>
      <c r="BY39" s="60">
        <f t="shared" si="176"/>
        <v>4.6296296296295582E-4</v>
      </c>
      <c r="BZ39" s="64"/>
      <c r="CA39" s="65">
        <f t="shared" si="177"/>
        <v>40</v>
      </c>
      <c r="CB39" s="186">
        <f t="shared" si="104"/>
        <v>40</v>
      </c>
      <c r="CC39" s="88">
        <v>0</v>
      </c>
      <c r="CD39" s="200">
        <f t="shared" si="105"/>
        <v>58</v>
      </c>
      <c r="CE39" s="49">
        <v>0.54583333333333328</v>
      </c>
      <c r="CF39" s="61">
        <v>-60</v>
      </c>
      <c r="CG39" s="61">
        <f t="shared" si="223"/>
        <v>60</v>
      </c>
      <c r="CH39" s="66">
        <f t="shared" si="178"/>
        <v>0</v>
      </c>
      <c r="CI39" s="244">
        <f t="shared" si="38"/>
        <v>1</v>
      </c>
      <c r="CJ39" s="42">
        <v>0.55555555555555558</v>
      </c>
      <c r="CK39" s="36"/>
      <c r="CL39" s="63">
        <f t="shared" si="179"/>
        <v>0</v>
      </c>
      <c r="CM39" s="42">
        <v>0.55803240740740734</v>
      </c>
      <c r="CN39" s="60">
        <f t="shared" si="180"/>
        <v>2.4768518518517579E-3</v>
      </c>
      <c r="CO39" s="60">
        <f t="shared" si="181"/>
        <v>6.9444444444538133E-5</v>
      </c>
      <c r="CP39" s="64"/>
      <c r="CQ39" s="65">
        <f t="shared" si="182"/>
        <v>6</v>
      </c>
      <c r="CR39" s="186">
        <f t="shared" si="224"/>
        <v>-6</v>
      </c>
      <c r="CS39" s="63">
        <f t="shared" si="183"/>
        <v>6</v>
      </c>
      <c r="CT39" s="200">
        <f t="shared" si="45"/>
        <v>40</v>
      </c>
      <c r="CU39" s="49">
        <v>0.61597222222222225</v>
      </c>
      <c r="CV39" s="61">
        <v>-60</v>
      </c>
      <c r="CW39" s="61">
        <f t="shared" si="184"/>
        <v>60</v>
      </c>
      <c r="CX39" s="66">
        <f t="shared" si="185"/>
        <v>0</v>
      </c>
      <c r="CY39" s="244">
        <f t="shared" si="48"/>
        <v>1</v>
      </c>
      <c r="CZ39" s="42">
        <v>0.62569444444444444</v>
      </c>
      <c r="DA39" s="36"/>
      <c r="DB39" s="63">
        <f t="shared" si="186"/>
        <v>0</v>
      </c>
      <c r="DC39" s="42">
        <v>0.62814814814814812</v>
      </c>
      <c r="DD39" s="60">
        <f t="shared" si="187"/>
        <v>2.4537037037036802E-3</v>
      </c>
      <c r="DE39" s="60">
        <f t="shared" si="188"/>
        <v>2.5462962962960597E-4</v>
      </c>
      <c r="DF39" s="64"/>
      <c r="DG39" s="65">
        <f t="shared" si="189"/>
        <v>22</v>
      </c>
      <c r="DH39" s="186">
        <f t="shared" si="106"/>
        <v>22</v>
      </c>
      <c r="DI39" s="63">
        <f t="shared" si="190"/>
        <v>22</v>
      </c>
      <c r="DJ39" s="200">
        <f t="shared" si="54"/>
        <v>56</v>
      </c>
      <c r="DK39" s="49" t="s">
        <v>254</v>
      </c>
      <c r="DL39" s="61"/>
      <c r="DM39" s="61" t="e">
        <f>IF(DK39=0,0,IF(DK39="нет",600,IF(DK39="сход",0,IF(DK39&lt;#REF!+DN$2,MINUTE(ABS(DK39-(#REF!+DN$2)))*60,IF(DK39&gt;#REF!+DN$2,MINUTE(ABS(DK39-(#REF!+DN$2)))*60,0)))))</f>
        <v>#REF!</v>
      </c>
      <c r="DN39" s="93">
        <f t="shared" si="191"/>
        <v>0</v>
      </c>
      <c r="DO39" s="49" t="s">
        <v>254</v>
      </c>
      <c r="DP39" s="61"/>
      <c r="DQ39" s="61" t="e">
        <f>IF(DO39=0,0,IF(DO39="нет",600,IF(DO39="сход",0,IF(DO39&lt;#REF!+DR$2,MINUTE(ABS(DO39-(#REF!+DR$2)))*60,IF(DO39&gt;#REF!+DR$2,MINUTE(ABS(DO39-(#REF!+DR$2)))*60,0)))))</f>
        <v>#REF!</v>
      </c>
      <c r="DR39" s="94">
        <f t="shared" si="192"/>
        <v>0</v>
      </c>
      <c r="DS39" s="42">
        <v>0.66736111111111107</v>
      </c>
      <c r="DT39" s="36"/>
      <c r="DU39" s="63">
        <f t="shared" si="193"/>
        <v>0</v>
      </c>
      <c r="DV39" s="42">
        <v>0.66853009259259266</v>
      </c>
      <c r="DW39" s="60">
        <f t="shared" si="194"/>
        <v>1.1689814814815902E-3</v>
      </c>
      <c r="DX39" s="60">
        <f t="shared" si="195"/>
        <v>6.1342592592603465E-4</v>
      </c>
      <c r="DY39" s="64"/>
      <c r="DZ39" s="65">
        <f t="shared" si="196"/>
        <v>53</v>
      </c>
      <c r="EA39" s="186">
        <f t="shared" si="107"/>
        <v>53</v>
      </c>
      <c r="EB39" s="63">
        <f t="shared" si="197"/>
        <v>53</v>
      </c>
      <c r="EC39" s="200">
        <f t="shared" si="62"/>
        <v>65</v>
      </c>
      <c r="ED39" s="42">
        <v>0.67318287037037028</v>
      </c>
      <c r="EE39" s="60">
        <f t="shared" si="198"/>
        <v>4.6527777777776169E-3</v>
      </c>
      <c r="EF39" s="60">
        <f t="shared" si="199"/>
        <v>1.3310185185186792E-3</v>
      </c>
      <c r="EG39" s="64"/>
      <c r="EH39" s="65">
        <f t="shared" si="200"/>
        <v>115</v>
      </c>
      <c r="EI39" s="186">
        <f t="shared" si="108"/>
        <v>-115</v>
      </c>
      <c r="EJ39" s="63">
        <f t="shared" si="201"/>
        <v>115</v>
      </c>
      <c r="EK39" s="200">
        <f t="shared" si="67"/>
        <v>53</v>
      </c>
      <c r="EL39" s="42">
        <v>0.69930555555555562</v>
      </c>
      <c r="EM39" s="36"/>
      <c r="EN39" s="63">
        <f t="shared" si="202"/>
        <v>0</v>
      </c>
      <c r="EO39" s="42">
        <v>0.70281249999999995</v>
      </c>
      <c r="EP39" s="60">
        <f t="shared" si="203"/>
        <v>3.5069444444443265E-3</v>
      </c>
      <c r="EQ39" s="60">
        <f t="shared" si="204"/>
        <v>7.8703703703691908E-4</v>
      </c>
      <c r="ER39" s="64"/>
      <c r="ES39" s="65">
        <f t="shared" si="205"/>
        <v>68</v>
      </c>
      <c r="ET39" s="186">
        <f t="shared" si="109"/>
        <v>-68</v>
      </c>
      <c r="EU39" s="63">
        <f t="shared" si="206"/>
        <v>68</v>
      </c>
      <c r="EV39" s="200">
        <f t="shared" si="73"/>
        <v>68</v>
      </c>
      <c r="EW39" s="42">
        <v>0.71129629629629632</v>
      </c>
      <c r="EX39" s="85">
        <f t="shared" si="207"/>
        <v>8.4837962962963642E-3</v>
      </c>
      <c r="EY39" s="85">
        <f t="shared" si="208"/>
        <v>8.3333333333334009E-3</v>
      </c>
      <c r="EZ39" s="64"/>
      <c r="FA39" s="90">
        <f t="shared" si="209"/>
        <v>720</v>
      </c>
      <c r="FB39" s="186">
        <f t="shared" si="151"/>
        <v>720</v>
      </c>
      <c r="FC39" s="88">
        <f t="shared" si="210"/>
        <v>600</v>
      </c>
      <c r="FD39" s="200">
        <f t="shared" si="78"/>
        <v>48</v>
      </c>
      <c r="FE39" s="42">
        <v>0.7075231481481481</v>
      </c>
      <c r="FF39" s="60">
        <f t="shared" si="211"/>
        <v>-3.7731481481482199E-3</v>
      </c>
      <c r="FG39" s="60">
        <f t="shared" si="212"/>
        <v>5.9722222222222936E-3</v>
      </c>
      <c r="FH39" s="64">
        <v>900</v>
      </c>
      <c r="FI39" s="90">
        <f>((IF(FE39="нет",900,IF(FG39=0,0,HOUR(FG39)*3600+MINUTE(FG39)*60+SECOND(FG39))))+FH39)</f>
        <v>1416</v>
      </c>
      <c r="FJ39" s="186">
        <f t="shared" si="111"/>
        <v>-1416</v>
      </c>
      <c r="FK39" s="88">
        <f t="shared" si="213"/>
        <v>1500</v>
      </c>
      <c r="FL39" s="200">
        <f t="shared" si="83"/>
        <v>56</v>
      </c>
      <c r="FM39" s="42">
        <v>0.73888888888888893</v>
      </c>
      <c r="FN39" s="36"/>
      <c r="FO39" s="84">
        <f t="shared" si="214"/>
        <v>0</v>
      </c>
      <c r="FP39" s="42">
        <v>0.74237268518518518</v>
      </c>
      <c r="FQ39" s="60">
        <f t="shared" si="225"/>
        <v>3.4837962962962488E-3</v>
      </c>
      <c r="FR39" s="60">
        <f t="shared" si="215"/>
        <v>1.0532407407406932E-3</v>
      </c>
      <c r="FS39" s="64"/>
      <c r="FT39" s="65">
        <f t="shared" si="216"/>
        <v>91</v>
      </c>
      <c r="FU39" s="186">
        <f t="shared" si="226"/>
        <v>91</v>
      </c>
      <c r="FV39" s="88">
        <f t="shared" si="227"/>
        <v>91</v>
      </c>
      <c r="FW39" s="200">
        <f t="shared" si="90"/>
        <v>62</v>
      </c>
      <c r="FX39" s="49">
        <v>0.74375000000000002</v>
      </c>
      <c r="FY39" s="61">
        <v>-240</v>
      </c>
      <c r="FZ39" s="61">
        <f t="shared" si="228"/>
        <v>2040</v>
      </c>
      <c r="GA39" s="67">
        <f t="shared" si="217"/>
        <v>360</v>
      </c>
      <c r="GB39" s="334">
        <f t="shared" si="93"/>
        <v>62</v>
      </c>
      <c r="GC39" s="68">
        <f t="shared" si="229"/>
        <v>39</v>
      </c>
      <c r="GE39" s="116">
        <f t="shared" si="112"/>
        <v>274.79999999999995</v>
      </c>
      <c r="GF39" s="343">
        <f t="shared" si="113"/>
        <v>318</v>
      </c>
      <c r="GG39" s="116">
        <f t="shared" si="114"/>
        <v>14</v>
      </c>
      <c r="GH39" s="116">
        <f t="shared" si="115"/>
        <v>5</v>
      </c>
      <c r="GI39" s="337">
        <f t="shared" si="116"/>
        <v>19</v>
      </c>
      <c r="GJ39" s="337">
        <f t="shared" si="117"/>
        <v>16</v>
      </c>
      <c r="GK39" s="337">
        <f t="shared" si="118"/>
        <v>7</v>
      </c>
      <c r="GL39" s="337">
        <f t="shared" si="119"/>
        <v>23</v>
      </c>
      <c r="GM39" s="337">
        <f t="shared" si="120"/>
        <v>36</v>
      </c>
      <c r="GN39" s="337">
        <f t="shared" si="121"/>
        <v>0</v>
      </c>
      <c r="GO39" s="337">
        <f t="shared" si="122"/>
        <v>36</v>
      </c>
      <c r="GP39" s="336">
        <f t="shared" si="123"/>
        <v>6</v>
      </c>
      <c r="GQ39" s="343">
        <f t="shared" si="124"/>
        <v>22</v>
      </c>
      <c r="GR39" s="337">
        <f t="shared" si="125"/>
        <v>53</v>
      </c>
      <c r="GS39" s="337">
        <f t="shared" si="126"/>
        <v>115</v>
      </c>
      <c r="GT39" s="337">
        <f t="shared" si="127"/>
        <v>168</v>
      </c>
      <c r="GU39" s="337">
        <f t="shared" si="128"/>
        <v>68</v>
      </c>
      <c r="GV39" s="337">
        <f t="shared" si="129"/>
        <v>600</v>
      </c>
      <c r="GW39" s="337">
        <f t="shared" si="130"/>
        <v>1500</v>
      </c>
      <c r="GX39" s="337">
        <f t="shared" si="131"/>
        <v>2168</v>
      </c>
      <c r="GY39" s="346">
        <f t="shared" si="132"/>
        <v>91</v>
      </c>
      <c r="GZ39" s="116">
        <f t="shared" si="133"/>
        <v>177.29999999999995</v>
      </c>
      <c r="HA39" s="346">
        <f t="shared" si="95"/>
        <v>65</v>
      </c>
      <c r="HB39" s="116">
        <f t="shared" si="134"/>
        <v>2414</v>
      </c>
      <c r="HC39" s="116">
        <f t="shared" si="135"/>
        <v>119</v>
      </c>
      <c r="HD39" s="346">
        <f t="shared" si="145"/>
        <v>2533</v>
      </c>
      <c r="HE39" s="346">
        <f t="shared" si="96"/>
        <v>62</v>
      </c>
      <c r="HF39" s="13">
        <f t="shared" si="136"/>
        <v>0</v>
      </c>
      <c r="HG39" s="13">
        <f t="shared" si="137"/>
        <v>0</v>
      </c>
      <c r="HH39" s="346">
        <f t="shared" si="138"/>
        <v>360</v>
      </c>
      <c r="HI39" s="325">
        <f t="shared" si="139"/>
        <v>3485.8</v>
      </c>
      <c r="HJ39" s="336">
        <f t="shared" si="140"/>
        <v>84.299999999999955</v>
      </c>
      <c r="HK39" s="343">
        <f t="shared" si="141"/>
        <v>93</v>
      </c>
      <c r="HL39" s="13">
        <f t="shared" si="142"/>
        <v>3070.3</v>
      </c>
      <c r="HM39" s="87">
        <f>_xlfn.RANK.EQ(HL39,HL$4:HL$71,1)-1</f>
        <v>61</v>
      </c>
      <c r="HN39" s="330"/>
      <c r="HO39" s="330"/>
      <c r="HP39" s="116">
        <f>VLOOKUP(HR39,$B$4:$C$70,2,0)</f>
        <v>37</v>
      </c>
      <c r="HQ39" s="281">
        <v>61</v>
      </c>
      <c r="HR39" s="282">
        <v>39</v>
      </c>
      <c r="HS39" s="311" t="s">
        <v>154</v>
      </c>
      <c r="HT39" s="312" t="s">
        <v>155</v>
      </c>
      <c r="HU39" s="311" t="s">
        <v>156</v>
      </c>
      <c r="HV39" s="283">
        <v>0</v>
      </c>
      <c r="HW39" s="314">
        <v>274.8</v>
      </c>
      <c r="HX39" s="285">
        <v>318</v>
      </c>
      <c r="HY39" s="286">
        <v>0</v>
      </c>
      <c r="HZ39" s="286">
        <v>14</v>
      </c>
      <c r="IA39" s="286">
        <v>5</v>
      </c>
      <c r="IB39" s="286">
        <v>0</v>
      </c>
      <c r="IC39" s="286">
        <v>16</v>
      </c>
      <c r="ID39" s="286">
        <v>7</v>
      </c>
      <c r="IE39" s="286">
        <v>0</v>
      </c>
      <c r="IF39" s="286">
        <v>36</v>
      </c>
      <c r="IG39" s="286">
        <v>0</v>
      </c>
      <c r="IH39" s="283">
        <v>0</v>
      </c>
      <c r="II39" s="286">
        <v>0</v>
      </c>
      <c r="IJ39" s="286">
        <v>6</v>
      </c>
      <c r="IK39" s="283">
        <v>0</v>
      </c>
      <c r="IL39" s="286">
        <v>0</v>
      </c>
      <c r="IM39" s="286">
        <v>22</v>
      </c>
      <c r="IN39" s="287">
        <v>0</v>
      </c>
      <c r="IO39" s="287">
        <v>0</v>
      </c>
      <c r="IP39" s="286">
        <v>0</v>
      </c>
      <c r="IQ39" s="286">
        <v>53</v>
      </c>
      <c r="IR39" s="286">
        <v>115</v>
      </c>
      <c r="IS39" s="286">
        <v>0</v>
      </c>
      <c r="IT39" s="286">
        <v>68</v>
      </c>
      <c r="IU39" s="286">
        <v>600</v>
      </c>
      <c r="IV39" s="286">
        <v>1500</v>
      </c>
      <c r="IW39" s="286">
        <v>0</v>
      </c>
      <c r="IX39" s="286">
        <v>91</v>
      </c>
      <c r="IY39" s="283">
        <v>360</v>
      </c>
      <c r="IZ39" s="322">
        <f t="shared" si="144"/>
        <v>3485.8</v>
      </c>
      <c r="JA39" s="288">
        <v>39</v>
      </c>
    </row>
    <row r="40" spans="1:261" x14ac:dyDescent="0.25">
      <c r="A40" s="70">
        <v>38</v>
      </c>
      <c r="B40" s="71">
        <v>40</v>
      </c>
      <c r="C40" s="273">
        <f t="shared" si="97"/>
        <v>38</v>
      </c>
      <c r="D40" s="172" t="s">
        <v>157</v>
      </c>
      <c r="E40" s="170" t="s">
        <v>158</v>
      </c>
      <c r="F40" s="170" t="s">
        <v>258</v>
      </c>
      <c r="G40" s="170" t="s">
        <v>303</v>
      </c>
      <c r="H40" s="324"/>
      <c r="I40" s="324"/>
      <c r="J40" s="171" t="s">
        <v>159</v>
      </c>
      <c r="K40" s="72">
        <v>0.38055555555555598</v>
      </c>
      <c r="L40" s="73">
        <v>0.38055555555555554</v>
      </c>
      <c r="M40" s="86"/>
      <c r="N40" s="74">
        <f t="shared" si="152"/>
        <v>0</v>
      </c>
      <c r="O40" s="75">
        <f t="shared" si="153"/>
        <v>0</v>
      </c>
      <c r="P40" s="76">
        <v>87.3</v>
      </c>
      <c r="Q40" s="77"/>
      <c r="R40" s="78">
        <f t="shared" si="154"/>
        <v>261.89999999999998</v>
      </c>
      <c r="S40" s="193">
        <f t="shared" si="98"/>
        <v>52</v>
      </c>
      <c r="T40" s="79">
        <v>0.42905092592592592</v>
      </c>
      <c r="U40" s="80">
        <v>0.43024305555555559</v>
      </c>
      <c r="V40" s="81">
        <f t="shared" si="218"/>
        <v>1.192129629629668E-3</v>
      </c>
      <c r="W40" s="77"/>
      <c r="X40" s="78">
        <f t="shared" si="219"/>
        <v>309</v>
      </c>
      <c r="Y40" s="193">
        <f t="shared" si="99"/>
        <v>64</v>
      </c>
      <c r="Z40" s="82">
        <v>0.48546296296296299</v>
      </c>
      <c r="AA40" s="83"/>
      <c r="AB40" s="84">
        <f t="shared" si="155"/>
        <v>0</v>
      </c>
      <c r="AC40" s="82">
        <v>0.48574074074074075</v>
      </c>
      <c r="AD40" s="85">
        <f t="shared" si="156"/>
        <v>2.7777777777776569E-4</v>
      </c>
      <c r="AE40" s="85">
        <f t="shared" si="157"/>
        <v>4.8611111111112324E-4</v>
      </c>
      <c r="AF40" s="86"/>
      <c r="AG40" s="87">
        <f t="shared" si="158"/>
        <v>42</v>
      </c>
      <c r="AH40" s="186">
        <f t="shared" si="146"/>
        <v>-42</v>
      </c>
      <c r="AI40" s="88">
        <f t="shared" si="159"/>
        <v>42</v>
      </c>
      <c r="AJ40" s="199">
        <f t="shared" si="10"/>
        <v>65</v>
      </c>
      <c r="AK40" s="82">
        <v>0.4872569444444444</v>
      </c>
      <c r="AL40" s="85">
        <f t="shared" si="160"/>
        <v>1.5162037037036447E-3</v>
      </c>
      <c r="AM40" s="85">
        <f t="shared" si="161"/>
        <v>2.0833333333327418E-4</v>
      </c>
      <c r="AN40" s="89"/>
      <c r="AO40" s="90">
        <f t="shared" si="162"/>
        <v>18</v>
      </c>
      <c r="AP40" s="186">
        <f t="shared" si="100"/>
        <v>18</v>
      </c>
      <c r="AQ40" s="88">
        <f t="shared" si="163"/>
        <v>18</v>
      </c>
      <c r="AR40" s="199">
        <f t="shared" si="15"/>
        <v>45</v>
      </c>
      <c r="AS40" s="82">
        <v>0.49523148148148149</v>
      </c>
      <c r="AT40" s="83"/>
      <c r="AU40" s="88">
        <f t="shared" si="164"/>
        <v>0</v>
      </c>
      <c r="AV40" s="82">
        <v>0.49614583333333334</v>
      </c>
      <c r="AW40" s="85">
        <f t="shared" si="165"/>
        <v>9.1435185185184675E-4</v>
      </c>
      <c r="AX40" s="85">
        <f t="shared" si="220"/>
        <v>1.5046296296295782E-4</v>
      </c>
      <c r="AY40" s="89"/>
      <c r="AZ40" s="90">
        <f t="shared" si="166"/>
        <v>13</v>
      </c>
      <c r="BA40" s="186">
        <f t="shared" si="101"/>
        <v>13</v>
      </c>
      <c r="BB40" s="88">
        <f t="shared" si="221"/>
        <v>13</v>
      </c>
      <c r="BC40" s="199">
        <f t="shared" si="21"/>
        <v>56</v>
      </c>
      <c r="BD40" s="82">
        <v>0.49758101851851855</v>
      </c>
      <c r="BE40" s="85">
        <f t="shared" si="222"/>
        <v>1.435185185185206E-3</v>
      </c>
      <c r="BF40" s="85">
        <f t="shared" si="167"/>
        <v>1.2731481481483551E-4</v>
      </c>
      <c r="BG40" s="89"/>
      <c r="BH40" s="90">
        <f t="shared" si="168"/>
        <v>11</v>
      </c>
      <c r="BI40" s="186">
        <f t="shared" si="102"/>
        <v>11</v>
      </c>
      <c r="BJ40" s="88">
        <f t="shared" si="169"/>
        <v>11</v>
      </c>
      <c r="BK40" s="199">
        <f t="shared" si="26"/>
        <v>41</v>
      </c>
      <c r="BL40" s="91">
        <v>0.5229166666666667</v>
      </c>
      <c r="BM40" s="83"/>
      <c r="BN40" s="88">
        <f t="shared" si="170"/>
        <v>0</v>
      </c>
      <c r="BO40" s="82">
        <v>0.52810185185185188</v>
      </c>
      <c r="BP40" s="85">
        <f t="shared" si="171"/>
        <v>5.1851851851851816E-3</v>
      </c>
      <c r="BQ40" s="85">
        <f t="shared" si="172"/>
        <v>7.0601851851851468E-4</v>
      </c>
      <c r="BR40" s="89"/>
      <c r="BS40" s="90">
        <f t="shared" si="173"/>
        <v>61</v>
      </c>
      <c r="BT40" s="186">
        <f t="shared" si="103"/>
        <v>61</v>
      </c>
      <c r="BU40" s="88">
        <f t="shared" si="174"/>
        <v>61</v>
      </c>
      <c r="BV40" s="199">
        <f t="shared" si="32"/>
        <v>66</v>
      </c>
      <c r="BW40" s="82">
        <v>0.53040509259259261</v>
      </c>
      <c r="BX40" s="85">
        <f t="shared" si="175"/>
        <v>2.3032407407407307E-3</v>
      </c>
      <c r="BY40" s="85">
        <f t="shared" si="176"/>
        <v>2.083333333333234E-4</v>
      </c>
      <c r="BZ40" s="89"/>
      <c r="CA40" s="90">
        <f t="shared" si="177"/>
        <v>18</v>
      </c>
      <c r="CB40" s="186">
        <f t="shared" si="104"/>
        <v>18</v>
      </c>
      <c r="CC40" s="88">
        <v>0</v>
      </c>
      <c r="CD40" s="199">
        <f t="shared" si="105"/>
        <v>36</v>
      </c>
      <c r="CE40" s="72">
        <v>0.54722222222222217</v>
      </c>
      <c r="CF40" s="86"/>
      <c r="CG40" s="86">
        <f t="shared" si="223"/>
        <v>0</v>
      </c>
      <c r="CH40" s="92">
        <f t="shared" si="178"/>
        <v>0</v>
      </c>
      <c r="CI40" s="243">
        <f t="shared" si="38"/>
        <v>1</v>
      </c>
      <c r="CJ40" s="82">
        <v>0.55694444444444446</v>
      </c>
      <c r="CK40" s="83"/>
      <c r="CL40" s="88">
        <f t="shared" si="179"/>
        <v>0</v>
      </c>
      <c r="CM40" s="82">
        <v>0.55969907407407404</v>
      </c>
      <c r="CN40" s="85">
        <f t="shared" si="180"/>
        <v>2.7546296296295791E-3</v>
      </c>
      <c r="CO40" s="85">
        <f t="shared" si="181"/>
        <v>2.0833333333328307E-4</v>
      </c>
      <c r="CP40" s="89"/>
      <c r="CQ40" s="90">
        <f t="shared" si="182"/>
        <v>18</v>
      </c>
      <c r="CR40" s="186">
        <f t="shared" si="224"/>
        <v>18</v>
      </c>
      <c r="CS40" s="88">
        <f t="shared" si="183"/>
        <v>18</v>
      </c>
      <c r="CT40" s="199">
        <f t="shared" si="45"/>
        <v>52</v>
      </c>
      <c r="CU40" s="72">
        <v>0.6166666666666667</v>
      </c>
      <c r="CV40" s="86"/>
      <c r="CW40" s="86">
        <f t="shared" si="184"/>
        <v>0</v>
      </c>
      <c r="CX40" s="92">
        <f t="shared" si="185"/>
        <v>0</v>
      </c>
      <c r="CY40" s="243">
        <f t="shared" si="48"/>
        <v>1</v>
      </c>
      <c r="CZ40" s="82">
        <v>0.62777777777777777</v>
      </c>
      <c r="DA40" s="83"/>
      <c r="DB40" s="88">
        <f t="shared" si="186"/>
        <v>0</v>
      </c>
      <c r="DC40" s="82">
        <v>0.63011574074074073</v>
      </c>
      <c r="DD40" s="85">
        <f t="shared" si="187"/>
        <v>2.3379629629629584E-3</v>
      </c>
      <c r="DE40" s="85">
        <f t="shared" si="188"/>
        <v>1.3888888888888415E-4</v>
      </c>
      <c r="DF40" s="89"/>
      <c r="DG40" s="90">
        <f t="shared" si="189"/>
        <v>12</v>
      </c>
      <c r="DH40" s="186">
        <f t="shared" si="106"/>
        <v>12</v>
      </c>
      <c r="DI40" s="88">
        <f t="shared" si="190"/>
        <v>12</v>
      </c>
      <c r="DJ40" s="199">
        <f t="shared" si="54"/>
        <v>44</v>
      </c>
      <c r="DK40" s="72" t="s">
        <v>254</v>
      </c>
      <c r="DL40" s="86"/>
      <c r="DM40" s="86" t="e">
        <f>IF(DK40=0,0,IF(DK40="нет",600,IF(DK40="сход",0,IF(DK40&lt;#REF!+DN$2,MINUTE(ABS(DK40-(#REF!+DN$2)))*60,IF(DK40&gt;#REF!+DN$2,MINUTE(ABS(DK40-(#REF!+DN$2)))*60,0)))))</f>
        <v>#REF!</v>
      </c>
      <c r="DN40" s="93">
        <f t="shared" si="191"/>
        <v>0</v>
      </c>
      <c r="DO40" s="72" t="s">
        <v>254</v>
      </c>
      <c r="DP40" s="86"/>
      <c r="DQ40" s="86" t="e">
        <f>IF(DO40=0,0,IF(DO40="нет",600,IF(DO40="сход",0,IF(DO40&lt;#REF!+DR$2,MINUTE(ABS(DO40-(#REF!+DR$2)))*60,IF(DO40&gt;#REF!+DR$2,MINUTE(ABS(DO40-(#REF!+DR$2)))*60,0)))))</f>
        <v>#REF!</v>
      </c>
      <c r="DR40" s="94">
        <f t="shared" si="192"/>
        <v>0</v>
      </c>
      <c r="DS40" s="82">
        <v>0.65833333333333333</v>
      </c>
      <c r="DT40" s="83"/>
      <c r="DU40" s="63">
        <f t="shared" si="193"/>
        <v>0</v>
      </c>
      <c r="DV40" s="82">
        <v>0.65910879629629626</v>
      </c>
      <c r="DW40" s="85">
        <f t="shared" si="194"/>
        <v>7.7546296296293615E-4</v>
      </c>
      <c r="DX40" s="85">
        <f t="shared" si="195"/>
        <v>2.199074074073806E-4</v>
      </c>
      <c r="DY40" s="89"/>
      <c r="DZ40" s="90">
        <f t="shared" si="196"/>
        <v>19</v>
      </c>
      <c r="EA40" s="186">
        <f t="shared" si="107"/>
        <v>19</v>
      </c>
      <c r="EB40" s="63">
        <f t="shared" si="197"/>
        <v>19</v>
      </c>
      <c r="EC40" s="199">
        <f t="shared" si="62"/>
        <v>52</v>
      </c>
      <c r="ED40" s="82">
        <v>0.66369212962962965</v>
      </c>
      <c r="EE40" s="85">
        <f t="shared" si="198"/>
        <v>4.5833333333333837E-3</v>
      </c>
      <c r="EF40" s="85">
        <f t="shared" si="199"/>
        <v>1.4004629629629124E-3</v>
      </c>
      <c r="EG40" s="89"/>
      <c r="EH40" s="65">
        <f t="shared" si="200"/>
        <v>121</v>
      </c>
      <c r="EI40" s="186">
        <f t="shared" si="108"/>
        <v>-121</v>
      </c>
      <c r="EJ40" s="88">
        <f t="shared" si="201"/>
        <v>121</v>
      </c>
      <c r="EK40" s="199">
        <f t="shared" si="67"/>
        <v>54</v>
      </c>
      <c r="EL40" s="82">
        <v>0.69027777777777777</v>
      </c>
      <c r="EM40" s="83"/>
      <c r="EN40" s="88">
        <f t="shared" si="202"/>
        <v>0</v>
      </c>
      <c r="EO40" s="82">
        <v>0.69283564814814813</v>
      </c>
      <c r="EP40" s="85">
        <f t="shared" si="203"/>
        <v>2.5578703703703631E-3</v>
      </c>
      <c r="EQ40" s="85">
        <f t="shared" si="204"/>
        <v>1.620370370370443E-4</v>
      </c>
      <c r="ER40" s="89"/>
      <c r="ES40" s="90">
        <f t="shared" si="205"/>
        <v>14</v>
      </c>
      <c r="ET40" s="186">
        <f t="shared" si="109"/>
        <v>-14</v>
      </c>
      <c r="EU40" s="88">
        <f t="shared" si="206"/>
        <v>14</v>
      </c>
      <c r="EV40" s="199">
        <f t="shared" si="73"/>
        <v>42</v>
      </c>
      <c r="EW40" s="82">
        <v>0.69390046296296293</v>
      </c>
      <c r="EX40" s="85">
        <f t="shared" si="207"/>
        <v>1.0648148148147962E-3</v>
      </c>
      <c r="EY40" s="85">
        <f t="shared" si="208"/>
        <v>9.1435185185183331E-4</v>
      </c>
      <c r="EZ40" s="89"/>
      <c r="FA40" s="90">
        <f t="shared" si="209"/>
        <v>79</v>
      </c>
      <c r="FB40" s="186">
        <f t="shared" si="151"/>
        <v>79</v>
      </c>
      <c r="FC40" s="88">
        <f t="shared" si="210"/>
        <v>79</v>
      </c>
      <c r="FD40" s="199">
        <f t="shared" si="78"/>
        <v>34</v>
      </c>
      <c r="FE40" s="82">
        <v>0.69640046296296287</v>
      </c>
      <c r="FF40" s="85">
        <f t="shared" si="211"/>
        <v>2.4999999999999467E-3</v>
      </c>
      <c r="FG40" s="85">
        <f t="shared" si="212"/>
        <v>3.009259259258725E-4</v>
      </c>
      <c r="FH40" s="89"/>
      <c r="FI40" s="90">
        <f t="shared" si="148"/>
        <v>26</v>
      </c>
      <c r="FJ40" s="186">
        <f t="shared" si="111"/>
        <v>26</v>
      </c>
      <c r="FK40" s="88">
        <f t="shared" si="213"/>
        <v>26</v>
      </c>
      <c r="FL40" s="199">
        <f t="shared" si="83"/>
        <v>34</v>
      </c>
      <c r="FM40" s="82">
        <v>0.72152777777777777</v>
      </c>
      <c r="FN40" s="83"/>
      <c r="FO40" s="84">
        <f t="shared" si="214"/>
        <v>0</v>
      </c>
      <c r="FP40" s="82">
        <v>0.72420138888888896</v>
      </c>
      <c r="FQ40" s="85">
        <f t="shared" si="225"/>
        <v>2.673611111111196E-3</v>
      </c>
      <c r="FR40" s="85">
        <f t="shared" si="215"/>
        <v>2.4305555555564039E-4</v>
      </c>
      <c r="FS40" s="89"/>
      <c r="FT40" s="90">
        <f t="shared" si="216"/>
        <v>21</v>
      </c>
      <c r="FU40" s="186">
        <f t="shared" si="226"/>
        <v>21</v>
      </c>
      <c r="FV40" s="88">
        <f t="shared" si="227"/>
        <v>21</v>
      </c>
      <c r="FW40" s="199">
        <f t="shared" si="90"/>
        <v>48</v>
      </c>
      <c r="FX40" s="72">
        <v>0.72569444444444453</v>
      </c>
      <c r="FY40" s="86">
        <v>-420</v>
      </c>
      <c r="FZ40" s="86">
        <f t="shared" si="228"/>
        <v>420</v>
      </c>
      <c r="GA40" s="95">
        <f t="shared" si="217"/>
        <v>0</v>
      </c>
      <c r="GB40" s="333">
        <f t="shared" si="93"/>
        <v>1</v>
      </c>
      <c r="GC40" s="96">
        <f t="shared" si="229"/>
        <v>40</v>
      </c>
      <c r="GE40" s="116">
        <f t="shared" si="112"/>
        <v>261.89999999999998</v>
      </c>
      <c r="GF40" s="343">
        <f t="shared" si="113"/>
        <v>309</v>
      </c>
      <c r="GG40" s="116">
        <f t="shared" si="114"/>
        <v>42</v>
      </c>
      <c r="GH40" s="116">
        <f t="shared" si="115"/>
        <v>18</v>
      </c>
      <c r="GI40" s="337">
        <f t="shared" si="116"/>
        <v>60</v>
      </c>
      <c r="GJ40" s="337">
        <f t="shared" si="117"/>
        <v>13</v>
      </c>
      <c r="GK40" s="337">
        <f t="shared" si="118"/>
        <v>11</v>
      </c>
      <c r="GL40" s="337">
        <f t="shared" si="119"/>
        <v>24</v>
      </c>
      <c r="GM40" s="337">
        <f t="shared" si="120"/>
        <v>61</v>
      </c>
      <c r="GN40" s="337">
        <f t="shared" si="121"/>
        <v>0</v>
      </c>
      <c r="GO40" s="337">
        <f t="shared" si="122"/>
        <v>61</v>
      </c>
      <c r="GP40" s="336">
        <f t="shared" si="123"/>
        <v>18</v>
      </c>
      <c r="GQ40" s="343">
        <f t="shared" si="124"/>
        <v>12</v>
      </c>
      <c r="GR40" s="337">
        <f t="shared" si="125"/>
        <v>19</v>
      </c>
      <c r="GS40" s="337">
        <f t="shared" si="126"/>
        <v>121</v>
      </c>
      <c r="GT40" s="337">
        <f t="shared" si="127"/>
        <v>140</v>
      </c>
      <c r="GU40" s="337">
        <f t="shared" si="128"/>
        <v>14</v>
      </c>
      <c r="GV40" s="337">
        <f t="shared" si="129"/>
        <v>79</v>
      </c>
      <c r="GW40" s="337">
        <f t="shared" si="130"/>
        <v>26</v>
      </c>
      <c r="GX40" s="337">
        <f t="shared" si="131"/>
        <v>119</v>
      </c>
      <c r="GY40" s="346">
        <f t="shared" si="132"/>
        <v>21</v>
      </c>
      <c r="GZ40" s="116">
        <f t="shared" si="133"/>
        <v>155.39999999999998</v>
      </c>
      <c r="HA40" s="346">
        <f t="shared" si="95"/>
        <v>63</v>
      </c>
      <c r="HB40" s="116">
        <f t="shared" si="134"/>
        <v>404</v>
      </c>
      <c r="HC40" s="116">
        <f t="shared" si="135"/>
        <v>51</v>
      </c>
      <c r="HD40" s="346">
        <f t="shared" si="145"/>
        <v>455</v>
      </c>
      <c r="HE40" s="346">
        <f t="shared" si="96"/>
        <v>34</v>
      </c>
      <c r="HF40" s="13">
        <f t="shared" si="136"/>
        <v>0</v>
      </c>
      <c r="HG40" s="13">
        <f t="shared" si="137"/>
        <v>0</v>
      </c>
      <c r="HH40" s="346">
        <f t="shared" si="138"/>
        <v>0</v>
      </c>
      <c r="HI40" s="325">
        <f t="shared" si="139"/>
        <v>1025.9000000000001</v>
      </c>
      <c r="HJ40" s="336">
        <f t="shared" si="140"/>
        <v>71.399999999999977</v>
      </c>
      <c r="HK40" s="343">
        <f t="shared" si="141"/>
        <v>84</v>
      </c>
      <c r="HL40" s="13">
        <f t="shared" si="142"/>
        <v>610.4</v>
      </c>
      <c r="HM40" s="77">
        <f t="shared" si="143"/>
        <v>34</v>
      </c>
      <c r="HN40" s="328"/>
      <c r="HO40" s="330"/>
      <c r="HP40" s="116">
        <f>VLOOKUP(HR40,$B$4:$C$70,2,0)</f>
        <v>38</v>
      </c>
      <c r="HQ40" s="281">
        <v>34</v>
      </c>
      <c r="HR40" s="282">
        <v>40</v>
      </c>
      <c r="HS40" s="311" t="s">
        <v>157</v>
      </c>
      <c r="HT40" s="312" t="s">
        <v>158</v>
      </c>
      <c r="HU40" s="311" t="s">
        <v>159</v>
      </c>
      <c r="HV40" s="283">
        <v>0</v>
      </c>
      <c r="HW40" s="314">
        <v>261.89999999999998</v>
      </c>
      <c r="HX40" s="285">
        <v>309</v>
      </c>
      <c r="HY40" s="286">
        <v>0</v>
      </c>
      <c r="HZ40" s="286">
        <v>42</v>
      </c>
      <c r="IA40" s="286">
        <v>18</v>
      </c>
      <c r="IB40" s="286">
        <v>0</v>
      </c>
      <c r="IC40" s="286">
        <v>13</v>
      </c>
      <c r="ID40" s="286">
        <v>11</v>
      </c>
      <c r="IE40" s="286">
        <v>0</v>
      </c>
      <c r="IF40" s="286">
        <v>61</v>
      </c>
      <c r="IG40" s="286">
        <v>0</v>
      </c>
      <c r="IH40" s="283">
        <v>0</v>
      </c>
      <c r="II40" s="286">
        <v>0</v>
      </c>
      <c r="IJ40" s="286">
        <v>18</v>
      </c>
      <c r="IK40" s="283">
        <v>0</v>
      </c>
      <c r="IL40" s="286">
        <v>0</v>
      </c>
      <c r="IM40" s="286">
        <v>12</v>
      </c>
      <c r="IN40" s="287">
        <v>0</v>
      </c>
      <c r="IO40" s="287">
        <v>0</v>
      </c>
      <c r="IP40" s="286">
        <v>0</v>
      </c>
      <c r="IQ40" s="286">
        <v>19</v>
      </c>
      <c r="IR40" s="286">
        <v>121</v>
      </c>
      <c r="IS40" s="286">
        <v>0</v>
      </c>
      <c r="IT40" s="286">
        <v>14</v>
      </c>
      <c r="IU40" s="286">
        <v>79</v>
      </c>
      <c r="IV40" s="286">
        <v>26</v>
      </c>
      <c r="IW40" s="286">
        <v>0</v>
      </c>
      <c r="IX40" s="286">
        <v>21</v>
      </c>
      <c r="IY40" s="283">
        <v>0</v>
      </c>
      <c r="IZ40" s="322">
        <f t="shared" si="144"/>
        <v>1025.9000000000001</v>
      </c>
      <c r="JA40" s="288">
        <v>40</v>
      </c>
    </row>
    <row r="41" spans="1:261" x14ac:dyDescent="0.25">
      <c r="A41" s="70">
        <v>39</v>
      </c>
      <c r="B41" s="71">
        <v>41</v>
      </c>
      <c r="C41" s="273">
        <f t="shared" si="97"/>
        <v>39</v>
      </c>
      <c r="D41" s="172" t="s">
        <v>160</v>
      </c>
      <c r="E41" s="170" t="s">
        <v>161</v>
      </c>
      <c r="F41" s="170" t="s">
        <v>260</v>
      </c>
      <c r="G41" s="170" t="s">
        <v>301</v>
      </c>
      <c r="H41" s="324" t="s">
        <v>378</v>
      </c>
      <c r="I41" s="324"/>
      <c r="J41" s="171" t="s">
        <v>162</v>
      </c>
      <c r="K41" s="72">
        <v>0.38124999999999998</v>
      </c>
      <c r="L41" s="73">
        <v>0.38125000000000003</v>
      </c>
      <c r="M41" s="86"/>
      <c r="N41" s="74">
        <f t="shared" si="152"/>
        <v>0</v>
      </c>
      <c r="O41" s="75">
        <f t="shared" si="153"/>
        <v>0</v>
      </c>
      <c r="P41" s="76">
        <v>97.2</v>
      </c>
      <c r="Q41" s="77"/>
      <c r="R41" s="78">
        <f t="shared" si="154"/>
        <v>291.60000000000002</v>
      </c>
      <c r="S41" s="193">
        <f t="shared" si="98"/>
        <v>65</v>
      </c>
      <c r="T41" s="79">
        <v>0.41653935185185187</v>
      </c>
      <c r="U41" s="80">
        <v>0.41748842592592594</v>
      </c>
      <c r="V41" s="81">
        <f t="shared" si="218"/>
        <v>9.490740740740744E-4</v>
      </c>
      <c r="W41" s="77">
        <v>5</v>
      </c>
      <c r="X41" s="78">
        <f t="shared" si="219"/>
        <v>251</v>
      </c>
      <c r="Y41" s="193">
        <f t="shared" si="99"/>
        <v>20</v>
      </c>
      <c r="Z41" s="82">
        <v>0.4880902777777778</v>
      </c>
      <c r="AA41" s="83"/>
      <c r="AB41" s="84">
        <f t="shared" si="155"/>
        <v>0</v>
      </c>
      <c r="AC41" s="82">
        <v>0.48888888888888887</v>
      </c>
      <c r="AD41" s="85">
        <f t="shared" si="156"/>
        <v>7.9861111111106942E-4</v>
      </c>
      <c r="AE41" s="85">
        <f t="shared" si="157"/>
        <v>3.4722222222180487E-5</v>
      </c>
      <c r="AF41" s="86"/>
      <c r="AG41" s="87">
        <f t="shared" si="158"/>
        <v>3</v>
      </c>
      <c r="AH41" s="186">
        <f t="shared" si="146"/>
        <v>3</v>
      </c>
      <c r="AI41" s="88">
        <f t="shared" si="159"/>
        <v>3</v>
      </c>
      <c r="AJ41" s="199">
        <f t="shared" si="10"/>
        <v>18</v>
      </c>
      <c r="AK41" s="82">
        <v>0.49006944444444445</v>
      </c>
      <c r="AL41" s="85">
        <f t="shared" si="160"/>
        <v>1.1805555555555736E-3</v>
      </c>
      <c r="AM41" s="85">
        <f t="shared" si="161"/>
        <v>1.2731481481479691E-4</v>
      </c>
      <c r="AN41" s="89"/>
      <c r="AO41" s="90">
        <f t="shared" si="162"/>
        <v>11</v>
      </c>
      <c r="AP41" s="186">
        <f t="shared" si="100"/>
        <v>-11</v>
      </c>
      <c r="AQ41" s="88">
        <f t="shared" si="163"/>
        <v>11</v>
      </c>
      <c r="AR41" s="199">
        <f t="shared" si="15"/>
        <v>31</v>
      </c>
      <c r="AS41" s="82">
        <v>0.49781249999999999</v>
      </c>
      <c r="AT41" s="83"/>
      <c r="AU41" s="88">
        <f t="shared" si="164"/>
        <v>0</v>
      </c>
      <c r="AV41" s="82">
        <v>0.49856481481481479</v>
      </c>
      <c r="AW41" s="85">
        <f t="shared" si="165"/>
        <v>7.5231481481480289E-4</v>
      </c>
      <c r="AX41" s="85">
        <f t="shared" si="220"/>
        <v>1.1574074074086039E-5</v>
      </c>
      <c r="AY41" s="89"/>
      <c r="AZ41" s="90">
        <f t="shared" si="166"/>
        <v>1</v>
      </c>
      <c r="BA41" s="186">
        <f t="shared" si="101"/>
        <v>-1</v>
      </c>
      <c r="BB41" s="88">
        <f t="shared" si="221"/>
        <v>1</v>
      </c>
      <c r="BC41" s="199">
        <f t="shared" si="21"/>
        <v>11</v>
      </c>
      <c r="BD41" s="82">
        <v>0.49981481481481477</v>
      </c>
      <c r="BE41" s="85">
        <f t="shared" si="222"/>
        <v>1.2499999999999734E-3</v>
      </c>
      <c r="BF41" s="85">
        <f t="shared" si="167"/>
        <v>5.7870370370397125E-5</v>
      </c>
      <c r="BG41" s="89"/>
      <c r="BH41" s="90">
        <f t="shared" si="168"/>
        <v>5</v>
      </c>
      <c r="BI41" s="186">
        <f t="shared" si="102"/>
        <v>-5</v>
      </c>
      <c r="BJ41" s="88">
        <f t="shared" si="169"/>
        <v>5</v>
      </c>
      <c r="BK41" s="199">
        <f t="shared" si="26"/>
        <v>23</v>
      </c>
      <c r="BL41" s="91">
        <v>0.52222222222222225</v>
      </c>
      <c r="BM41" s="83"/>
      <c r="BN41" s="88">
        <f t="shared" si="170"/>
        <v>0</v>
      </c>
      <c r="BO41" s="82">
        <v>0.52679398148148149</v>
      </c>
      <c r="BP41" s="85">
        <f t="shared" si="171"/>
        <v>4.5717592592592338E-3</v>
      </c>
      <c r="BQ41" s="85">
        <f t="shared" si="172"/>
        <v>9.2592592592566879E-5</v>
      </c>
      <c r="BR41" s="89"/>
      <c r="BS41" s="90">
        <f t="shared" si="173"/>
        <v>8</v>
      </c>
      <c r="BT41" s="186">
        <f t="shared" si="103"/>
        <v>8</v>
      </c>
      <c r="BU41" s="88">
        <f t="shared" si="174"/>
        <v>8</v>
      </c>
      <c r="BV41" s="199">
        <f t="shared" si="32"/>
        <v>36</v>
      </c>
      <c r="BW41" s="82">
        <v>0.5289814814814815</v>
      </c>
      <c r="BX41" s="85">
        <f t="shared" si="175"/>
        <v>2.1875000000000089E-3</v>
      </c>
      <c r="BY41" s="85">
        <f t="shared" si="176"/>
        <v>9.2592592592601573E-5</v>
      </c>
      <c r="BZ41" s="89"/>
      <c r="CA41" s="90">
        <f t="shared" si="177"/>
        <v>8</v>
      </c>
      <c r="CB41" s="186">
        <f t="shared" si="104"/>
        <v>8</v>
      </c>
      <c r="CC41" s="88">
        <v>0</v>
      </c>
      <c r="CD41" s="199">
        <f t="shared" si="105"/>
        <v>17</v>
      </c>
      <c r="CE41" s="72">
        <v>0.54791666666666672</v>
      </c>
      <c r="CF41" s="86"/>
      <c r="CG41" s="86">
        <f t="shared" si="223"/>
        <v>0</v>
      </c>
      <c r="CH41" s="92">
        <f t="shared" si="178"/>
        <v>0</v>
      </c>
      <c r="CI41" s="243">
        <f t="shared" si="38"/>
        <v>1</v>
      </c>
      <c r="CJ41" s="82">
        <v>0.55763888888888891</v>
      </c>
      <c r="CK41" s="83"/>
      <c r="CL41" s="88">
        <f t="shared" si="179"/>
        <v>0</v>
      </c>
      <c r="CM41" s="82">
        <v>0.56013888888888885</v>
      </c>
      <c r="CN41" s="85">
        <f t="shared" si="180"/>
        <v>2.4999999999999467E-3</v>
      </c>
      <c r="CO41" s="85">
        <f t="shared" si="181"/>
        <v>4.6296296296349359E-5</v>
      </c>
      <c r="CP41" s="89"/>
      <c r="CQ41" s="90">
        <f t="shared" si="182"/>
        <v>4</v>
      </c>
      <c r="CR41" s="186">
        <f t="shared" si="224"/>
        <v>-4</v>
      </c>
      <c r="CS41" s="88">
        <f t="shared" si="183"/>
        <v>4</v>
      </c>
      <c r="CT41" s="199">
        <f t="shared" si="45"/>
        <v>34</v>
      </c>
      <c r="CU41" s="72">
        <v>0.61736111111111114</v>
      </c>
      <c r="CV41" s="86"/>
      <c r="CW41" s="86">
        <f t="shared" si="184"/>
        <v>0</v>
      </c>
      <c r="CX41" s="92">
        <f t="shared" si="185"/>
        <v>0</v>
      </c>
      <c r="CY41" s="243">
        <f t="shared" si="48"/>
        <v>1</v>
      </c>
      <c r="CZ41" s="82">
        <v>0.62916666666666665</v>
      </c>
      <c r="DA41" s="83"/>
      <c r="DB41" s="88">
        <f t="shared" si="186"/>
        <v>0</v>
      </c>
      <c r="DC41" s="82">
        <v>0.63135416666666666</v>
      </c>
      <c r="DD41" s="85">
        <f t="shared" si="187"/>
        <v>2.1875000000000089E-3</v>
      </c>
      <c r="DE41" s="85">
        <f t="shared" si="188"/>
        <v>1.157407407406533E-5</v>
      </c>
      <c r="DF41" s="89"/>
      <c r="DG41" s="90">
        <f t="shared" si="189"/>
        <v>1</v>
      </c>
      <c r="DH41" s="186">
        <f t="shared" si="106"/>
        <v>-1</v>
      </c>
      <c r="DI41" s="88">
        <f t="shared" si="190"/>
        <v>1</v>
      </c>
      <c r="DJ41" s="199">
        <f t="shared" si="54"/>
        <v>10</v>
      </c>
      <c r="DK41" s="72" t="s">
        <v>254</v>
      </c>
      <c r="DL41" s="86"/>
      <c r="DM41" s="86" t="e">
        <f>IF(DK41=0,0,IF(DK41="нет",600,IF(DK41="сход",0,IF(DK41&lt;#REF!+DN$2,MINUTE(ABS(DK41-(#REF!+DN$2)))*60,IF(DK41&gt;#REF!+DN$2,MINUTE(ABS(DK41-(#REF!+DN$2)))*60,0)))))</f>
        <v>#REF!</v>
      </c>
      <c r="DN41" s="93">
        <f t="shared" si="191"/>
        <v>0</v>
      </c>
      <c r="DO41" s="72" t="s">
        <v>254</v>
      </c>
      <c r="DP41" s="86"/>
      <c r="DQ41" s="86" t="e">
        <f>IF(DO41=0,0,IF(DO41="нет",600,IF(DO41="сход",0,IF(DO41&lt;#REF!+DR$2,MINUTE(ABS(DO41-(#REF!+DR$2)))*60,IF(DO41&gt;#REF!+DR$2,MINUTE(ABS(DO41-(#REF!+DR$2)))*60,0)))))</f>
        <v>#REF!</v>
      </c>
      <c r="DR41" s="94">
        <f t="shared" si="192"/>
        <v>0</v>
      </c>
      <c r="DS41" s="82">
        <v>0.66041666666666665</v>
      </c>
      <c r="DT41" s="83"/>
      <c r="DU41" s="63">
        <f t="shared" si="193"/>
        <v>0</v>
      </c>
      <c r="DV41" s="82">
        <v>0.66099537037037037</v>
      </c>
      <c r="DW41" s="85">
        <f t="shared" si="194"/>
        <v>5.7870370370372015E-4</v>
      </c>
      <c r="DX41" s="85">
        <f t="shared" si="195"/>
        <v>2.3148148148164596E-5</v>
      </c>
      <c r="DY41" s="89"/>
      <c r="DZ41" s="90">
        <f t="shared" si="196"/>
        <v>2</v>
      </c>
      <c r="EA41" s="186">
        <f t="shared" si="107"/>
        <v>2</v>
      </c>
      <c r="EB41" s="63">
        <f t="shared" si="197"/>
        <v>2</v>
      </c>
      <c r="EC41" s="199">
        <f t="shared" si="62"/>
        <v>7</v>
      </c>
      <c r="ED41" s="82">
        <v>0.66664351851851855</v>
      </c>
      <c r="EE41" s="85">
        <f t="shared" si="198"/>
        <v>5.6481481481481799E-3</v>
      </c>
      <c r="EF41" s="85">
        <f t="shared" si="199"/>
        <v>3.3564814814811619E-4</v>
      </c>
      <c r="EG41" s="89"/>
      <c r="EH41" s="65">
        <f t="shared" si="200"/>
        <v>29</v>
      </c>
      <c r="EI41" s="186">
        <f t="shared" si="108"/>
        <v>-29</v>
      </c>
      <c r="EJ41" s="88">
        <f t="shared" si="201"/>
        <v>29</v>
      </c>
      <c r="EK41" s="199">
        <f t="shared" si="67"/>
        <v>34</v>
      </c>
      <c r="EL41" s="82">
        <v>0.69236111111111109</v>
      </c>
      <c r="EM41" s="83"/>
      <c r="EN41" s="88">
        <f t="shared" si="202"/>
        <v>0</v>
      </c>
      <c r="EO41" s="82">
        <v>0.69474537037037043</v>
      </c>
      <c r="EP41" s="85">
        <f t="shared" si="203"/>
        <v>2.3842592592593359E-3</v>
      </c>
      <c r="EQ41" s="85">
        <f t="shared" si="204"/>
        <v>3.3564814814807152E-4</v>
      </c>
      <c r="ER41" s="89"/>
      <c r="ES41" s="90">
        <f t="shared" si="205"/>
        <v>29</v>
      </c>
      <c r="ET41" s="186">
        <f t="shared" si="109"/>
        <v>-29</v>
      </c>
      <c r="EU41" s="88">
        <f t="shared" si="206"/>
        <v>29</v>
      </c>
      <c r="EV41" s="199">
        <f t="shared" si="73"/>
        <v>57</v>
      </c>
      <c r="EW41" s="82">
        <v>0.69508101851851845</v>
      </c>
      <c r="EX41" s="85">
        <f t="shared" si="207"/>
        <v>3.3564814814801558E-4</v>
      </c>
      <c r="EY41" s="85">
        <f t="shared" si="208"/>
        <v>1.8518518518505261E-4</v>
      </c>
      <c r="EZ41" s="89"/>
      <c r="FA41" s="90">
        <f t="shared" si="209"/>
        <v>16</v>
      </c>
      <c r="FB41" s="186">
        <f t="shared" si="151"/>
        <v>16</v>
      </c>
      <c r="FC41" s="88">
        <f t="shared" si="210"/>
        <v>16</v>
      </c>
      <c r="FD41" s="199">
        <f t="shared" si="78"/>
        <v>10</v>
      </c>
      <c r="FE41" s="82">
        <v>0.6974189814814814</v>
      </c>
      <c r="FF41" s="85">
        <f t="shared" si="211"/>
        <v>2.3379629629629584E-3</v>
      </c>
      <c r="FG41" s="85">
        <f t="shared" si="212"/>
        <v>1.3888888888888415E-4</v>
      </c>
      <c r="FH41" s="89"/>
      <c r="FI41" s="90">
        <f t="shared" ref="FI41:FI71" si="230">((IF(FE41="нет",900,IF(FG41=0,0,HOUR(FG41)*3600+MINUTE(FG41)*60+SECOND(FG41))))+FH41)</f>
        <v>12</v>
      </c>
      <c r="FJ41" s="186">
        <f t="shared" si="111"/>
        <v>12</v>
      </c>
      <c r="FK41" s="88">
        <f t="shared" si="213"/>
        <v>12</v>
      </c>
      <c r="FL41" s="199">
        <f t="shared" si="83"/>
        <v>23</v>
      </c>
      <c r="FM41" s="82">
        <v>0.72291666666666676</v>
      </c>
      <c r="FN41" s="83"/>
      <c r="FO41" s="84">
        <f t="shared" si="214"/>
        <v>0</v>
      </c>
      <c r="FP41" s="82">
        <v>0.72540509259259256</v>
      </c>
      <c r="FQ41" s="85">
        <f t="shared" si="225"/>
        <v>2.4884259259257968E-3</v>
      </c>
      <c r="FR41" s="85">
        <f t="shared" si="215"/>
        <v>5.7870370370241217E-5</v>
      </c>
      <c r="FS41" s="89"/>
      <c r="FT41" s="90">
        <f t="shared" si="216"/>
        <v>5</v>
      </c>
      <c r="FU41" s="186">
        <f t="shared" si="226"/>
        <v>5</v>
      </c>
      <c r="FV41" s="88">
        <f t="shared" si="227"/>
        <v>5</v>
      </c>
      <c r="FW41" s="199">
        <f t="shared" si="90"/>
        <v>31</v>
      </c>
      <c r="FX41" s="72">
        <v>0.7270833333333333</v>
      </c>
      <c r="FY41" s="86">
        <v>-480</v>
      </c>
      <c r="FZ41" s="86">
        <f t="shared" si="228"/>
        <v>480</v>
      </c>
      <c r="GA41" s="95">
        <f t="shared" si="217"/>
        <v>0</v>
      </c>
      <c r="GB41" s="333">
        <f t="shared" si="93"/>
        <v>1</v>
      </c>
      <c r="GC41" s="96">
        <f t="shared" si="229"/>
        <v>41</v>
      </c>
      <c r="GE41" s="116">
        <f t="shared" si="112"/>
        <v>291.60000000000002</v>
      </c>
      <c r="GF41" s="343">
        <f t="shared" si="113"/>
        <v>251</v>
      </c>
      <c r="GG41" s="116">
        <f t="shared" si="114"/>
        <v>3</v>
      </c>
      <c r="GH41" s="116">
        <f t="shared" si="115"/>
        <v>11</v>
      </c>
      <c r="GI41" s="337">
        <f t="shared" si="116"/>
        <v>14</v>
      </c>
      <c r="GJ41" s="337">
        <f t="shared" si="117"/>
        <v>1</v>
      </c>
      <c r="GK41" s="337">
        <f t="shared" si="118"/>
        <v>5</v>
      </c>
      <c r="GL41" s="337">
        <f t="shared" si="119"/>
        <v>6</v>
      </c>
      <c r="GM41" s="337">
        <f t="shared" si="120"/>
        <v>8</v>
      </c>
      <c r="GN41" s="337">
        <f t="shared" si="121"/>
        <v>0</v>
      </c>
      <c r="GO41" s="337">
        <f t="shared" si="122"/>
        <v>8</v>
      </c>
      <c r="GP41" s="336">
        <f t="shared" si="123"/>
        <v>4</v>
      </c>
      <c r="GQ41" s="343">
        <f t="shared" si="124"/>
        <v>1</v>
      </c>
      <c r="GR41" s="337">
        <f t="shared" si="125"/>
        <v>2</v>
      </c>
      <c r="GS41" s="337">
        <f t="shared" si="126"/>
        <v>29</v>
      </c>
      <c r="GT41" s="337">
        <f t="shared" si="127"/>
        <v>31</v>
      </c>
      <c r="GU41" s="337">
        <f t="shared" si="128"/>
        <v>29</v>
      </c>
      <c r="GV41" s="337">
        <f t="shared" si="129"/>
        <v>16</v>
      </c>
      <c r="GW41" s="337">
        <f t="shared" si="130"/>
        <v>12</v>
      </c>
      <c r="GX41" s="337">
        <f t="shared" si="131"/>
        <v>57</v>
      </c>
      <c r="GY41" s="346">
        <f t="shared" si="132"/>
        <v>5</v>
      </c>
      <c r="GZ41" s="116">
        <f t="shared" si="133"/>
        <v>127.10000000000002</v>
      </c>
      <c r="HA41" s="346">
        <f t="shared" si="95"/>
        <v>52</v>
      </c>
      <c r="HB41" s="116">
        <f t="shared" si="134"/>
        <v>116</v>
      </c>
      <c r="HC41" s="116">
        <f t="shared" si="135"/>
        <v>10</v>
      </c>
      <c r="HD41" s="346">
        <f t="shared" si="145"/>
        <v>126</v>
      </c>
      <c r="HE41" s="346">
        <f t="shared" si="96"/>
        <v>14</v>
      </c>
      <c r="HF41" s="13">
        <f t="shared" si="136"/>
        <v>0</v>
      </c>
      <c r="HG41" s="13">
        <f t="shared" si="137"/>
        <v>0</v>
      </c>
      <c r="HH41" s="346">
        <f t="shared" si="138"/>
        <v>0</v>
      </c>
      <c r="HI41" s="325">
        <f t="shared" si="139"/>
        <v>668.6</v>
      </c>
      <c r="HJ41" s="336">
        <f t="shared" si="140"/>
        <v>101.10000000000002</v>
      </c>
      <c r="HK41" s="343">
        <f t="shared" si="141"/>
        <v>26</v>
      </c>
      <c r="HL41" s="13">
        <f t="shared" si="142"/>
        <v>253.10000000000002</v>
      </c>
      <c r="HM41" s="77">
        <f t="shared" si="143"/>
        <v>16</v>
      </c>
      <c r="HN41" s="328"/>
      <c r="HO41" s="330"/>
      <c r="HP41" s="116">
        <f>VLOOKUP(HR41,$B$4:$C$70,2,0)</f>
        <v>39</v>
      </c>
      <c r="HQ41" s="281">
        <v>16</v>
      </c>
      <c r="HR41" s="282">
        <v>41</v>
      </c>
      <c r="HS41" s="311" t="s">
        <v>160</v>
      </c>
      <c r="HT41" s="312" t="s">
        <v>161</v>
      </c>
      <c r="HU41" s="311" t="s">
        <v>162</v>
      </c>
      <c r="HV41" s="283">
        <v>0</v>
      </c>
      <c r="HW41" s="314">
        <v>291.60000000000002</v>
      </c>
      <c r="HX41" s="285">
        <v>251</v>
      </c>
      <c r="HY41" s="286">
        <v>0</v>
      </c>
      <c r="HZ41" s="286">
        <v>3</v>
      </c>
      <c r="IA41" s="286">
        <v>11</v>
      </c>
      <c r="IB41" s="286">
        <v>0</v>
      </c>
      <c r="IC41" s="286">
        <v>1</v>
      </c>
      <c r="ID41" s="286">
        <v>5</v>
      </c>
      <c r="IE41" s="286">
        <v>0</v>
      </c>
      <c r="IF41" s="286">
        <v>8</v>
      </c>
      <c r="IG41" s="286">
        <v>0</v>
      </c>
      <c r="IH41" s="283">
        <v>0</v>
      </c>
      <c r="II41" s="286">
        <v>0</v>
      </c>
      <c r="IJ41" s="286">
        <v>4</v>
      </c>
      <c r="IK41" s="283">
        <v>0</v>
      </c>
      <c r="IL41" s="286">
        <v>0</v>
      </c>
      <c r="IM41" s="286">
        <v>1</v>
      </c>
      <c r="IN41" s="287">
        <v>0</v>
      </c>
      <c r="IO41" s="287">
        <v>0</v>
      </c>
      <c r="IP41" s="286">
        <v>0</v>
      </c>
      <c r="IQ41" s="286">
        <v>2</v>
      </c>
      <c r="IR41" s="286">
        <v>29</v>
      </c>
      <c r="IS41" s="286">
        <v>0</v>
      </c>
      <c r="IT41" s="286">
        <v>29</v>
      </c>
      <c r="IU41" s="286">
        <v>16</v>
      </c>
      <c r="IV41" s="286">
        <v>12</v>
      </c>
      <c r="IW41" s="286">
        <v>0</v>
      </c>
      <c r="IX41" s="286">
        <v>5</v>
      </c>
      <c r="IY41" s="283">
        <v>0</v>
      </c>
      <c r="IZ41" s="322">
        <f t="shared" si="144"/>
        <v>668.6</v>
      </c>
      <c r="JA41" s="288">
        <v>41</v>
      </c>
    </row>
    <row r="42" spans="1:261" x14ac:dyDescent="0.25">
      <c r="A42" s="47">
        <v>40</v>
      </c>
      <c r="B42" s="48">
        <v>42</v>
      </c>
      <c r="C42" s="274">
        <f t="shared" si="97"/>
        <v>40</v>
      </c>
      <c r="D42" s="173" t="s">
        <v>163</v>
      </c>
      <c r="E42" s="174" t="s">
        <v>164</v>
      </c>
      <c r="F42" s="170" t="s">
        <v>259</v>
      </c>
      <c r="G42" s="170" t="s">
        <v>300</v>
      </c>
      <c r="H42" s="324" t="s">
        <v>363</v>
      </c>
      <c r="I42" s="324" t="str">
        <f>VLOOKUP(B42,Лист3!B40:J106,9,0)</f>
        <v>РетроЛегенда</v>
      </c>
      <c r="J42" s="175" t="s">
        <v>165</v>
      </c>
      <c r="K42" s="49">
        <v>0.38194444444444398</v>
      </c>
      <c r="L42" s="50">
        <v>0.38194444444444442</v>
      </c>
      <c r="M42" s="61"/>
      <c r="N42" s="51">
        <f t="shared" si="152"/>
        <v>0</v>
      </c>
      <c r="O42" s="52">
        <f t="shared" si="153"/>
        <v>0</v>
      </c>
      <c r="P42" s="53">
        <v>88.8</v>
      </c>
      <c r="Q42" s="54"/>
      <c r="R42" s="55">
        <f t="shared" si="154"/>
        <v>266.39999999999998</v>
      </c>
      <c r="S42" s="194">
        <f t="shared" si="98"/>
        <v>57</v>
      </c>
      <c r="T42" s="56">
        <v>0.41872685185185188</v>
      </c>
      <c r="U42" s="57">
        <v>0.41972222222222227</v>
      </c>
      <c r="V42" s="58">
        <f t="shared" si="218"/>
        <v>9.9537037037039644E-4</v>
      </c>
      <c r="W42" s="54"/>
      <c r="X42" s="55">
        <f t="shared" si="219"/>
        <v>258</v>
      </c>
      <c r="Y42" s="194">
        <f t="shared" si="99"/>
        <v>28</v>
      </c>
      <c r="Z42" s="42">
        <v>0.48593749999999997</v>
      </c>
      <c r="AA42" s="36"/>
      <c r="AB42" s="59">
        <f t="shared" si="155"/>
        <v>0</v>
      </c>
      <c r="AC42" s="42">
        <v>0.48671296296296296</v>
      </c>
      <c r="AD42" s="60">
        <f t="shared" si="156"/>
        <v>7.7546296296299166E-4</v>
      </c>
      <c r="AE42" s="60">
        <f t="shared" si="157"/>
        <v>1.1574074074102735E-5</v>
      </c>
      <c r="AF42" s="61"/>
      <c r="AG42" s="62">
        <f t="shared" si="158"/>
        <v>1</v>
      </c>
      <c r="AH42" s="187">
        <f t="shared" si="146"/>
        <v>1</v>
      </c>
      <c r="AI42" s="63">
        <f t="shared" si="159"/>
        <v>1</v>
      </c>
      <c r="AJ42" s="200">
        <f t="shared" si="10"/>
        <v>5</v>
      </c>
      <c r="AK42" s="42">
        <v>0.48800925925925925</v>
      </c>
      <c r="AL42" s="60">
        <f t="shared" si="160"/>
        <v>1.2962962962962954E-3</v>
      </c>
      <c r="AM42" s="60">
        <f t="shared" si="161"/>
        <v>1.1574074074075088E-5</v>
      </c>
      <c r="AN42" s="64"/>
      <c r="AO42" s="65">
        <f t="shared" si="162"/>
        <v>1</v>
      </c>
      <c r="AP42" s="186">
        <f t="shared" si="100"/>
        <v>-1</v>
      </c>
      <c r="AQ42" s="63">
        <f t="shared" si="163"/>
        <v>1</v>
      </c>
      <c r="AR42" s="200">
        <f t="shared" si="15"/>
        <v>3</v>
      </c>
      <c r="AS42" s="42">
        <v>0.4955092592592592</v>
      </c>
      <c r="AT42" s="36"/>
      <c r="AU42" s="63">
        <f t="shared" si="164"/>
        <v>0</v>
      </c>
      <c r="AV42" s="42">
        <v>0.49627314814814816</v>
      </c>
      <c r="AW42" s="60">
        <f t="shared" si="165"/>
        <v>7.6388888888895279E-4</v>
      </c>
      <c r="AX42" s="60">
        <f t="shared" si="220"/>
        <v>6.3859507959396211E-17</v>
      </c>
      <c r="AY42" s="64"/>
      <c r="AZ42" s="65">
        <f t="shared" si="166"/>
        <v>0</v>
      </c>
      <c r="BA42" s="186">
        <f t="shared" si="101"/>
        <v>0</v>
      </c>
      <c r="BB42" s="63">
        <f t="shared" si="221"/>
        <v>0</v>
      </c>
      <c r="BC42" s="200">
        <f t="shared" si="21"/>
        <v>1</v>
      </c>
      <c r="BD42" s="42">
        <v>0.49767361111111108</v>
      </c>
      <c r="BE42" s="60">
        <f t="shared" si="222"/>
        <v>1.4004629629629228E-3</v>
      </c>
      <c r="BF42" s="60">
        <f t="shared" si="167"/>
        <v>9.2592592592552351E-5</v>
      </c>
      <c r="BG42" s="64"/>
      <c r="BH42" s="65">
        <f t="shared" si="168"/>
        <v>8</v>
      </c>
      <c r="BI42" s="186">
        <f t="shared" si="102"/>
        <v>8</v>
      </c>
      <c r="BJ42" s="63">
        <f t="shared" si="169"/>
        <v>8</v>
      </c>
      <c r="BK42" s="200">
        <f t="shared" si="26"/>
        <v>36</v>
      </c>
      <c r="BL42" s="35">
        <v>0.51597222222222217</v>
      </c>
      <c r="BM42" s="36"/>
      <c r="BN42" s="63">
        <f t="shared" si="170"/>
        <v>0</v>
      </c>
      <c r="BO42" s="42">
        <v>0.52042824074074068</v>
      </c>
      <c r="BP42" s="60">
        <f t="shared" si="171"/>
        <v>4.4560185185185119E-3</v>
      </c>
      <c r="BQ42" s="60">
        <f t="shared" si="172"/>
        <v>2.3148148148154947E-5</v>
      </c>
      <c r="BR42" s="64"/>
      <c r="BS42" s="65">
        <f t="shared" si="173"/>
        <v>2</v>
      </c>
      <c r="BT42" s="186">
        <f t="shared" si="103"/>
        <v>-2</v>
      </c>
      <c r="BU42" s="63">
        <f t="shared" si="174"/>
        <v>2</v>
      </c>
      <c r="BV42" s="200">
        <f t="shared" si="32"/>
        <v>8</v>
      </c>
      <c r="BW42" s="42">
        <v>0.52270833333333333</v>
      </c>
      <c r="BX42" s="60">
        <f t="shared" si="175"/>
        <v>2.280092592592653E-3</v>
      </c>
      <c r="BY42" s="60">
        <f t="shared" si="176"/>
        <v>1.8518518518524565E-4</v>
      </c>
      <c r="BZ42" s="64"/>
      <c r="CA42" s="65">
        <f t="shared" si="177"/>
        <v>16</v>
      </c>
      <c r="CB42" s="186">
        <f t="shared" si="104"/>
        <v>16</v>
      </c>
      <c r="CC42" s="88">
        <v>0</v>
      </c>
      <c r="CD42" s="200">
        <f t="shared" si="105"/>
        <v>32</v>
      </c>
      <c r="CE42" s="49">
        <v>0.54861111111111105</v>
      </c>
      <c r="CF42" s="61"/>
      <c r="CG42" s="61">
        <f t="shared" si="223"/>
        <v>0</v>
      </c>
      <c r="CH42" s="66">
        <f t="shared" si="178"/>
        <v>0</v>
      </c>
      <c r="CI42" s="244">
        <f t="shared" si="38"/>
        <v>1</v>
      </c>
      <c r="CJ42" s="42">
        <v>0.55833333333333335</v>
      </c>
      <c r="CK42" s="36"/>
      <c r="CL42" s="63">
        <f t="shared" si="179"/>
        <v>0</v>
      </c>
      <c r="CM42" s="42">
        <v>0.56089120370370371</v>
      </c>
      <c r="CN42" s="60">
        <f t="shared" si="180"/>
        <v>2.5578703703703631E-3</v>
      </c>
      <c r="CO42" s="60">
        <f t="shared" si="181"/>
        <v>1.1574074074067065E-5</v>
      </c>
      <c r="CP42" s="64"/>
      <c r="CQ42" s="65">
        <f t="shared" si="182"/>
        <v>1</v>
      </c>
      <c r="CR42" s="186">
        <f t="shared" si="224"/>
        <v>1</v>
      </c>
      <c r="CS42" s="63">
        <f t="shared" si="183"/>
        <v>1</v>
      </c>
      <c r="CT42" s="200">
        <f t="shared" si="45"/>
        <v>6</v>
      </c>
      <c r="CU42" s="49">
        <v>0.61805555555555558</v>
      </c>
      <c r="CV42" s="61"/>
      <c r="CW42" s="61">
        <f t="shared" si="184"/>
        <v>0</v>
      </c>
      <c r="CX42" s="66">
        <f t="shared" si="185"/>
        <v>0</v>
      </c>
      <c r="CY42" s="244">
        <f t="shared" si="48"/>
        <v>1</v>
      </c>
      <c r="CZ42" s="42">
        <v>0.62986111111111109</v>
      </c>
      <c r="DA42" s="36"/>
      <c r="DB42" s="63">
        <f t="shared" si="186"/>
        <v>0</v>
      </c>
      <c r="DC42" s="42">
        <v>0.63203703703703706</v>
      </c>
      <c r="DD42" s="60">
        <f t="shared" si="187"/>
        <v>2.17592592592597E-3</v>
      </c>
      <c r="DE42" s="60">
        <f t="shared" si="188"/>
        <v>2.3148148148104206E-5</v>
      </c>
      <c r="DF42" s="64"/>
      <c r="DG42" s="65">
        <f t="shared" si="189"/>
        <v>2</v>
      </c>
      <c r="DH42" s="186">
        <f t="shared" si="106"/>
        <v>-2</v>
      </c>
      <c r="DI42" s="63">
        <f t="shared" si="190"/>
        <v>2</v>
      </c>
      <c r="DJ42" s="200">
        <f t="shared" si="54"/>
        <v>24</v>
      </c>
      <c r="DK42" s="49" t="s">
        <v>254</v>
      </c>
      <c r="DL42" s="61"/>
      <c r="DM42" s="61" t="e">
        <f>IF(DK42=0,0,IF(DK42="нет",600,IF(DK42="сход",0,IF(DK42&lt;#REF!+DN$2,MINUTE(ABS(DK42-(#REF!+DN$2)))*60,IF(DK42&gt;#REF!+DN$2,MINUTE(ABS(DK42-(#REF!+DN$2)))*60,0)))))</f>
        <v>#REF!</v>
      </c>
      <c r="DN42" s="93">
        <f t="shared" si="191"/>
        <v>0</v>
      </c>
      <c r="DO42" s="49" t="s">
        <v>254</v>
      </c>
      <c r="DP42" s="61"/>
      <c r="DQ42" s="61" t="e">
        <f>IF(DO42=0,0,IF(DO42="нет",600,IF(DO42="сход",0,IF(DO42&lt;#REF!+DR$2,MINUTE(ABS(DO42-(#REF!+DR$2)))*60,IF(DO42&gt;#REF!+DR$2,MINUTE(ABS(DO42-(#REF!+DR$2)))*60,0)))))</f>
        <v>#REF!</v>
      </c>
      <c r="DR42" s="94">
        <f t="shared" si="192"/>
        <v>0</v>
      </c>
      <c r="DS42" s="42">
        <v>0.66388888888888886</v>
      </c>
      <c r="DT42" s="36"/>
      <c r="DU42" s="63">
        <f t="shared" si="193"/>
        <v>0</v>
      </c>
      <c r="DV42" s="42">
        <v>0.66451388888888896</v>
      </c>
      <c r="DW42" s="60">
        <f t="shared" si="194"/>
        <v>6.250000000000977E-4</v>
      </c>
      <c r="DX42" s="60">
        <f t="shared" si="195"/>
        <v>6.9444444444542145E-5</v>
      </c>
      <c r="DY42" s="64"/>
      <c r="DZ42" s="65">
        <f t="shared" si="196"/>
        <v>6</v>
      </c>
      <c r="EA42" s="186">
        <f t="shared" si="107"/>
        <v>6</v>
      </c>
      <c r="EB42" s="63">
        <f t="shared" si="197"/>
        <v>6</v>
      </c>
      <c r="EC42" s="200">
        <f t="shared" si="62"/>
        <v>18</v>
      </c>
      <c r="ED42" s="42">
        <v>0.67048611111111101</v>
      </c>
      <c r="EE42" s="60">
        <f t="shared" si="198"/>
        <v>5.9722222222220456E-3</v>
      </c>
      <c r="EF42" s="60">
        <f t="shared" si="199"/>
        <v>1.1574074074250512E-5</v>
      </c>
      <c r="EG42" s="64"/>
      <c r="EH42" s="65">
        <f t="shared" si="200"/>
        <v>1</v>
      </c>
      <c r="EI42" s="186">
        <f t="shared" si="108"/>
        <v>-1</v>
      </c>
      <c r="EJ42" s="63">
        <f t="shared" si="201"/>
        <v>1</v>
      </c>
      <c r="EK42" s="200">
        <f t="shared" si="67"/>
        <v>4</v>
      </c>
      <c r="EL42" s="42">
        <v>0.69791666666666663</v>
      </c>
      <c r="EM42" s="36"/>
      <c r="EN42" s="63">
        <f t="shared" si="202"/>
        <v>0</v>
      </c>
      <c r="EO42" s="42">
        <v>0.70064814814814813</v>
      </c>
      <c r="EP42" s="60">
        <f t="shared" si="203"/>
        <v>2.7314814814815014E-3</v>
      </c>
      <c r="EQ42" s="60">
        <f t="shared" si="204"/>
        <v>1.1574074074093953E-5</v>
      </c>
      <c r="ER42" s="64"/>
      <c r="ES42" s="65">
        <f t="shared" si="205"/>
        <v>1</v>
      </c>
      <c r="ET42" s="186">
        <f t="shared" si="109"/>
        <v>-1</v>
      </c>
      <c r="EU42" s="63">
        <f t="shared" si="206"/>
        <v>1</v>
      </c>
      <c r="EV42" s="200">
        <f t="shared" si="73"/>
        <v>2</v>
      </c>
      <c r="EW42" s="42">
        <v>0.70232638888888888</v>
      </c>
      <c r="EX42" s="85">
        <f t="shared" si="207"/>
        <v>1.678240740740744E-3</v>
      </c>
      <c r="EY42" s="85">
        <f t="shared" si="208"/>
        <v>1.5277777777777811E-3</v>
      </c>
      <c r="EZ42" s="64"/>
      <c r="FA42" s="90">
        <f t="shared" si="209"/>
        <v>132</v>
      </c>
      <c r="FB42" s="186">
        <f t="shared" si="151"/>
        <v>132</v>
      </c>
      <c r="FC42" s="88">
        <f t="shared" si="210"/>
        <v>132</v>
      </c>
      <c r="FD42" s="200">
        <f t="shared" si="78"/>
        <v>36</v>
      </c>
      <c r="FE42" s="42">
        <v>0.70452546296296292</v>
      </c>
      <c r="FF42" s="60">
        <f t="shared" si="211"/>
        <v>2.1990740740740478E-3</v>
      </c>
      <c r="FG42" s="60">
        <f t="shared" si="212"/>
        <v>2.6454533008646308E-17</v>
      </c>
      <c r="FH42" s="64"/>
      <c r="FI42" s="90">
        <f t="shared" si="230"/>
        <v>0</v>
      </c>
      <c r="FJ42" s="186">
        <f t="shared" si="111"/>
        <v>0</v>
      </c>
      <c r="FK42" s="88">
        <f t="shared" si="213"/>
        <v>0</v>
      </c>
      <c r="FL42" s="200">
        <f>_xlfn.RANK.EQ(FK42,FK$4:FK$71,1)</f>
        <v>1</v>
      </c>
      <c r="FM42" s="42">
        <v>0.7284722222222223</v>
      </c>
      <c r="FN42" s="36"/>
      <c r="FO42" s="84">
        <f t="shared" si="214"/>
        <v>0</v>
      </c>
      <c r="FP42" s="42">
        <v>0.7308796296296296</v>
      </c>
      <c r="FQ42" s="60">
        <f t="shared" si="225"/>
        <v>2.4074074074073026E-3</v>
      </c>
      <c r="FR42" s="60">
        <f t="shared" si="215"/>
        <v>2.3148148148252959E-5</v>
      </c>
      <c r="FS42" s="64"/>
      <c r="FT42" s="65">
        <f t="shared" si="216"/>
        <v>2</v>
      </c>
      <c r="FU42" s="186">
        <f t="shared" si="226"/>
        <v>-2</v>
      </c>
      <c r="FV42" s="88">
        <f t="shared" si="227"/>
        <v>2</v>
      </c>
      <c r="FW42" s="200">
        <f>_xlfn.RANK.EQ(FV42,FV$4:FV$71,1)</f>
        <v>18</v>
      </c>
      <c r="FX42" s="49">
        <v>0.7319444444444444</v>
      </c>
      <c r="FY42" s="61">
        <v>-600</v>
      </c>
      <c r="FZ42" s="61">
        <f t="shared" si="228"/>
        <v>840</v>
      </c>
      <c r="GA42" s="67">
        <f t="shared" si="217"/>
        <v>0</v>
      </c>
      <c r="GB42" s="334">
        <f>_xlfn.RANK.EQ(GA42,GA$4:GA$71,1)</f>
        <v>1</v>
      </c>
      <c r="GC42" s="68">
        <f t="shared" si="229"/>
        <v>42</v>
      </c>
      <c r="GE42" s="116">
        <f t="shared" si="112"/>
        <v>266.39999999999998</v>
      </c>
      <c r="GF42" s="343">
        <f t="shared" si="113"/>
        <v>258</v>
      </c>
      <c r="GG42" s="116">
        <f t="shared" si="114"/>
        <v>1</v>
      </c>
      <c r="GH42" s="116">
        <f t="shared" si="115"/>
        <v>1</v>
      </c>
      <c r="GI42" s="337">
        <f t="shared" si="116"/>
        <v>2</v>
      </c>
      <c r="GJ42" s="337">
        <f t="shared" si="117"/>
        <v>0</v>
      </c>
      <c r="GK42" s="337">
        <f t="shared" si="118"/>
        <v>8</v>
      </c>
      <c r="GL42" s="337">
        <f t="shared" si="119"/>
        <v>8</v>
      </c>
      <c r="GM42" s="337">
        <f t="shared" si="120"/>
        <v>2</v>
      </c>
      <c r="GN42" s="337">
        <f t="shared" si="121"/>
        <v>0</v>
      </c>
      <c r="GO42" s="337">
        <f t="shared" si="122"/>
        <v>2</v>
      </c>
      <c r="GP42" s="336">
        <f t="shared" si="123"/>
        <v>1</v>
      </c>
      <c r="GQ42" s="343">
        <f t="shared" si="124"/>
        <v>2</v>
      </c>
      <c r="GR42" s="337">
        <f t="shared" si="125"/>
        <v>6</v>
      </c>
      <c r="GS42" s="337">
        <f t="shared" si="126"/>
        <v>1</v>
      </c>
      <c r="GT42" s="337">
        <f t="shared" si="127"/>
        <v>7</v>
      </c>
      <c r="GU42" s="337">
        <f t="shared" si="128"/>
        <v>1</v>
      </c>
      <c r="GV42" s="337">
        <f t="shared" si="129"/>
        <v>132</v>
      </c>
      <c r="GW42" s="337">
        <f t="shared" si="130"/>
        <v>0</v>
      </c>
      <c r="GX42" s="337">
        <f t="shared" si="131"/>
        <v>133</v>
      </c>
      <c r="GY42" s="346">
        <f t="shared" si="132"/>
        <v>2</v>
      </c>
      <c r="GZ42" s="116">
        <f t="shared" si="133"/>
        <v>108.89999999999998</v>
      </c>
      <c r="HA42" s="346">
        <f>_xlfn.RANK.EQ(GZ42,GZ$4:GZ$71,1)</f>
        <v>43</v>
      </c>
      <c r="HB42" s="116">
        <f t="shared" si="134"/>
        <v>152</v>
      </c>
      <c r="HC42" s="116">
        <f t="shared" si="135"/>
        <v>5</v>
      </c>
      <c r="HD42" s="346">
        <f t="shared" si="145"/>
        <v>157</v>
      </c>
      <c r="HE42" s="346">
        <f>_xlfn.RANK.EQ(HD42,HD$4:HD$71,1)</f>
        <v>19</v>
      </c>
      <c r="HF42" s="13">
        <f t="shared" si="136"/>
        <v>0</v>
      </c>
      <c r="HG42" s="13">
        <f t="shared" si="137"/>
        <v>0</v>
      </c>
      <c r="HH42" s="346">
        <f t="shared" si="138"/>
        <v>0</v>
      </c>
      <c r="HI42" s="325">
        <f t="shared" si="139"/>
        <v>681.4</v>
      </c>
      <c r="HJ42" s="336">
        <f t="shared" si="140"/>
        <v>75.899999999999977</v>
      </c>
      <c r="HK42" s="343">
        <f t="shared" si="141"/>
        <v>33</v>
      </c>
      <c r="HL42" s="13">
        <f t="shared" si="142"/>
        <v>265.89999999999998</v>
      </c>
      <c r="HM42" s="77">
        <f t="shared" si="143"/>
        <v>18</v>
      </c>
      <c r="HN42" s="328"/>
      <c r="HO42" s="330"/>
      <c r="HP42" s="116">
        <f>VLOOKUP(HR42,$B$4:$C$70,2,0)</f>
        <v>40</v>
      </c>
      <c r="HQ42" s="281">
        <v>18</v>
      </c>
      <c r="HR42" s="282">
        <v>42</v>
      </c>
      <c r="HS42" s="311" t="s">
        <v>163</v>
      </c>
      <c r="HT42" s="312" t="s">
        <v>164</v>
      </c>
      <c r="HU42" s="311" t="s">
        <v>165</v>
      </c>
      <c r="HV42" s="283">
        <v>0</v>
      </c>
      <c r="HW42" s="314">
        <v>266.39999999999998</v>
      </c>
      <c r="HX42" s="285">
        <v>258</v>
      </c>
      <c r="HY42" s="286">
        <v>0</v>
      </c>
      <c r="HZ42" s="286">
        <v>1</v>
      </c>
      <c r="IA42" s="286">
        <v>1</v>
      </c>
      <c r="IB42" s="286">
        <v>0</v>
      </c>
      <c r="IC42" s="286">
        <v>0</v>
      </c>
      <c r="ID42" s="286">
        <v>8</v>
      </c>
      <c r="IE42" s="286">
        <v>0</v>
      </c>
      <c r="IF42" s="286">
        <v>2</v>
      </c>
      <c r="IG42" s="286">
        <v>0</v>
      </c>
      <c r="IH42" s="283">
        <v>0</v>
      </c>
      <c r="II42" s="286">
        <v>0</v>
      </c>
      <c r="IJ42" s="286">
        <v>1</v>
      </c>
      <c r="IK42" s="283">
        <v>0</v>
      </c>
      <c r="IL42" s="286">
        <v>0</v>
      </c>
      <c r="IM42" s="286">
        <v>2</v>
      </c>
      <c r="IN42" s="287">
        <v>0</v>
      </c>
      <c r="IO42" s="287">
        <v>0</v>
      </c>
      <c r="IP42" s="286">
        <v>0</v>
      </c>
      <c r="IQ42" s="286">
        <v>6</v>
      </c>
      <c r="IR42" s="286">
        <v>1</v>
      </c>
      <c r="IS42" s="286">
        <v>0</v>
      </c>
      <c r="IT42" s="286">
        <v>1</v>
      </c>
      <c r="IU42" s="286">
        <v>132</v>
      </c>
      <c r="IV42" s="286">
        <v>0</v>
      </c>
      <c r="IW42" s="286">
        <v>0</v>
      </c>
      <c r="IX42" s="286">
        <v>2</v>
      </c>
      <c r="IY42" s="283">
        <v>0</v>
      </c>
      <c r="IZ42" s="322">
        <f t="shared" si="144"/>
        <v>681.4</v>
      </c>
      <c r="JA42" s="288">
        <v>42</v>
      </c>
    </row>
    <row r="43" spans="1:261" x14ac:dyDescent="0.25">
      <c r="A43" s="70">
        <v>41</v>
      </c>
      <c r="B43" s="71">
        <v>43</v>
      </c>
      <c r="C43" s="274">
        <f t="shared" si="97"/>
        <v>41</v>
      </c>
      <c r="D43" s="173" t="s">
        <v>166</v>
      </c>
      <c r="E43" s="170" t="s">
        <v>167</v>
      </c>
      <c r="F43" s="170" t="s">
        <v>259</v>
      </c>
      <c r="G43" s="170" t="s">
        <v>300</v>
      </c>
      <c r="H43" s="324" t="s">
        <v>363</v>
      </c>
      <c r="I43" s="324" t="str">
        <f>VLOOKUP(B43,Лист3!B41:J107,9,0)</f>
        <v>Сборная АТФ</v>
      </c>
      <c r="J43" s="171" t="s">
        <v>168</v>
      </c>
      <c r="K43" s="72">
        <v>0.38263888888888897</v>
      </c>
      <c r="L43" s="73">
        <v>0.38263888888888892</v>
      </c>
      <c r="M43" s="86"/>
      <c r="N43" s="74">
        <f t="shared" si="152"/>
        <v>0</v>
      </c>
      <c r="O43" s="75">
        <f t="shared" si="153"/>
        <v>0</v>
      </c>
      <c r="P43" s="76">
        <v>87</v>
      </c>
      <c r="Q43" s="77"/>
      <c r="R43" s="78">
        <f t="shared" si="154"/>
        <v>261</v>
      </c>
      <c r="S43" s="193">
        <f t="shared" si="98"/>
        <v>51</v>
      </c>
      <c r="T43" s="79">
        <v>0.41957175925925921</v>
      </c>
      <c r="U43" s="80">
        <v>0.42053240740740744</v>
      </c>
      <c r="V43" s="81">
        <f t="shared" si="218"/>
        <v>9.606481481482243E-4</v>
      </c>
      <c r="W43" s="77">
        <v>5</v>
      </c>
      <c r="X43" s="78">
        <f t="shared" si="219"/>
        <v>254</v>
      </c>
      <c r="Y43" s="193">
        <f t="shared" si="99"/>
        <v>21</v>
      </c>
      <c r="Z43" s="82">
        <v>0.48709490740740741</v>
      </c>
      <c r="AA43" s="83"/>
      <c r="AB43" s="84">
        <f t="shared" si="155"/>
        <v>0</v>
      </c>
      <c r="AC43" s="82">
        <v>0.4879398148148148</v>
      </c>
      <c r="AD43" s="85">
        <f t="shared" si="156"/>
        <v>8.4490740740739145E-4</v>
      </c>
      <c r="AE43" s="85">
        <f t="shared" si="157"/>
        <v>8.1018518518502524E-5</v>
      </c>
      <c r="AF43" s="86"/>
      <c r="AG43" s="87">
        <f t="shared" si="158"/>
        <v>7</v>
      </c>
      <c r="AH43" s="186">
        <f t="shared" si="146"/>
        <v>7</v>
      </c>
      <c r="AI43" s="88">
        <f t="shared" si="159"/>
        <v>7</v>
      </c>
      <c r="AJ43" s="199">
        <f t="shared" si="10"/>
        <v>32</v>
      </c>
      <c r="AK43" s="82">
        <v>0.48921296296296296</v>
      </c>
      <c r="AL43" s="85">
        <f t="shared" si="160"/>
        <v>1.2731481481481621E-3</v>
      </c>
      <c r="AM43" s="85">
        <f t="shared" si="161"/>
        <v>3.4722222222208351E-5</v>
      </c>
      <c r="AN43" s="89"/>
      <c r="AO43" s="90">
        <f t="shared" si="162"/>
        <v>3</v>
      </c>
      <c r="AP43" s="186">
        <f t="shared" si="100"/>
        <v>-3</v>
      </c>
      <c r="AQ43" s="88">
        <f t="shared" si="163"/>
        <v>3</v>
      </c>
      <c r="AR43" s="199">
        <f t="shared" si="15"/>
        <v>11</v>
      </c>
      <c r="AS43" s="82">
        <v>0.49732638888888886</v>
      </c>
      <c r="AT43" s="83"/>
      <c r="AU43" s="88">
        <f t="shared" si="164"/>
        <v>0</v>
      </c>
      <c r="AV43" s="82">
        <v>0.49812499999999998</v>
      </c>
      <c r="AW43" s="85">
        <f t="shared" si="165"/>
        <v>7.9861111111112493E-4</v>
      </c>
      <c r="AX43" s="85">
        <f t="shared" si="220"/>
        <v>3.4722222222235998E-5</v>
      </c>
      <c r="AY43" s="89"/>
      <c r="AZ43" s="90">
        <f t="shared" si="166"/>
        <v>3</v>
      </c>
      <c r="BA43" s="186">
        <f t="shared" si="101"/>
        <v>3</v>
      </c>
      <c r="BB43" s="88">
        <f t="shared" si="221"/>
        <v>3</v>
      </c>
      <c r="BC43" s="199">
        <f t="shared" si="21"/>
        <v>35</v>
      </c>
      <c r="BD43" s="82">
        <v>0.49942129629629628</v>
      </c>
      <c r="BE43" s="85">
        <f t="shared" si="222"/>
        <v>1.2962962962962954E-3</v>
      </c>
      <c r="BF43" s="85">
        <f t="shared" si="167"/>
        <v>1.1574074074075088E-5</v>
      </c>
      <c r="BG43" s="89"/>
      <c r="BH43" s="90">
        <f t="shared" si="168"/>
        <v>1</v>
      </c>
      <c r="BI43" s="186">
        <f t="shared" si="102"/>
        <v>-1</v>
      </c>
      <c r="BJ43" s="88">
        <f t="shared" si="169"/>
        <v>1</v>
      </c>
      <c r="BK43" s="199">
        <f t="shared" si="26"/>
        <v>5</v>
      </c>
      <c r="BL43" s="91">
        <v>0.52013888888888882</v>
      </c>
      <c r="BM43" s="83"/>
      <c r="BN43" s="88">
        <f t="shared" si="170"/>
        <v>0</v>
      </c>
      <c r="BO43" s="82">
        <v>0.52468749999999997</v>
      </c>
      <c r="BP43" s="85">
        <f t="shared" si="171"/>
        <v>4.548611111111156E-3</v>
      </c>
      <c r="BQ43" s="85">
        <f t="shared" si="172"/>
        <v>6.9444444444489127E-5</v>
      </c>
      <c r="BR43" s="89"/>
      <c r="BS43" s="90">
        <f t="shared" si="173"/>
        <v>6</v>
      </c>
      <c r="BT43" s="186">
        <f t="shared" si="103"/>
        <v>6</v>
      </c>
      <c r="BU43" s="88">
        <f t="shared" si="174"/>
        <v>6</v>
      </c>
      <c r="BV43" s="199">
        <f t="shared" si="32"/>
        <v>28</v>
      </c>
      <c r="BW43" s="82">
        <v>0.52666666666666673</v>
      </c>
      <c r="BX43" s="85">
        <f t="shared" si="175"/>
        <v>1.979166666666754E-3</v>
      </c>
      <c r="BY43" s="85">
        <f t="shared" si="176"/>
        <v>1.157407407406533E-4</v>
      </c>
      <c r="BZ43" s="89"/>
      <c r="CA43" s="90">
        <f t="shared" si="177"/>
        <v>10</v>
      </c>
      <c r="CB43" s="186">
        <f t="shared" si="104"/>
        <v>-10</v>
      </c>
      <c r="CC43" s="88">
        <v>0</v>
      </c>
      <c r="CD43" s="199">
        <f t="shared" si="105"/>
        <v>22</v>
      </c>
      <c r="CE43" s="72">
        <v>0.5493055555555556</v>
      </c>
      <c r="CF43" s="86"/>
      <c r="CG43" s="86">
        <f t="shared" si="223"/>
        <v>0</v>
      </c>
      <c r="CH43" s="92">
        <f t="shared" si="178"/>
        <v>0</v>
      </c>
      <c r="CI43" s="243">
        <f t="shared" si="38"/>
        <v>1</v>
      </c>
      <c r="CJ43" s="82">
        <v>0.56111111111111112</v>
      </c>
      <c r="CK43" s="83"/>
      <c r="CL43" s="88">
        <f t="shared" si="179"/>
        <v>0</v>
      </c>
      <c r="CM43" s="82">
        <v>0.56398148148148153</v>
      </c>
      <c r="CN43" s="85">
        <f t="shared" si="180"/>
        <v>2.870370370370412E-3</v>
      </c>
      <c r="CO43" s="85">
        <f t="shared" si="181"/>
        <v>3.2407407407411591E-4</v>
      </c>
      <c r="CP43" s="89"/>
      <c r="CQ43" s="90">
        <f t="shared" si="182"/>
        <v>28</v>
      </c>
      <c r="CR43" s="186">
        <f t="shared" si="224"/>
        <v>28</v>
      </c>
      <c r="CS43" s="88">
        <f t="shared" si="183"/>
        <v>28</v>
      </c>
      <c r="CT43" s="199">
        <f t="shared" si="45"/>
        <v>58</v>
      </c>
      <c r="CU43" s="72">
        <v>0.61875000000000002</v>
      </c>
      <c r="CV43" s="86"/>
      <c r="CW43" s="86">
        <f t="shared" si="184"/>
        <v>0</v>
      </c>
      <c r="CX43" s="92">
        <f t="shared" si="185"/>
        <v>0</v>
      </c>
      <c r="CY43" s="243">
        <f t="shared" si="48"/>
        <v>1</v>
      </c>
      <c r="CZ43" s="82">
        <v>0.63055555555555554</v>
      </c>
      <c r="DA43" s="83"/>
      <c r="DB43" s="88">
        <f t="shared" si="186"/>
        <v>0</v>
      </c>
      <c r="DC43" s="82">
        <v>0.63278935185185181</v>
      </c>
      <c r="DD43" s="85">
        <f t="shared" si="187"/>
        <v>2.2337962962962754E-3</v>
      </c>
      <c r="DE43" s="85">
        <f t="shared" si="188"/>
        <v>3.4722222222201195E-5</v>
      </c>
      <c r="DF43" s="89"/>
      <c r="DG43" s="90">
        <f t="shared" si="189"/>
        <v>3</v>
      </c>
      <c r="DH43" s="186">
        <f t="shared" si="106"/>
        <v>3</v>
      </c>
      <c r="DI43" s="88">
        <f t="shared" si="190"/>
        <v>3</v>
      </c>
      <c r="DJ43" s="199">
        <f t="shared" si="54"/>
        <v>31</v>
      </c>
      <c r="DK43" s="72" t="s">
        <v>254</v>
      </c>
      <c r="DL43" s="86"/>
      <c r="DM43" s="86" t="e">
        <f>IF(DK43=0,0,IF(DK43="нет",600,IF(DK43="сход",0,IF(DK43&lt;#REF!+DN$2,MINUTE(ABS(DK43-(#REF!+DN$2)))*60,IF(DK43&gt;#REF!+DN$2,MINUTE(ABS(DK43-(#REF!+DN$2)))*60,0)))))</f>
        <v>#REF!</v>
      </c>
      <c r="DN43" s="93">
        <f t="shared" si="191"/>
        <v>0</v>
      </c>
      <c r="DO43" s="72" t="s">
        <v>254</v>
      </c>
      <c r="DP43" s="86"/>
      <c r="DQ43" s="86" t="e">
        <f>IF(DO43=0,0,IF(DO43="нет",600,IF(DO43="сход",0,IF(DO43&lt;#REF!+DR$2,MINUTE(ABS(DO43-(#REF!+DR$2)))*60,IF(DO43&gt;#REF!+DR$2,MINUTE(ABS(DO43-(#REF!+DR$2)))*60,0)))))</f>
        <v>#REF!</v>
      </c>
      <c r="DR43" s="94">
        <f t="shared" si="192"/>
        <v>0</v>
      </c>
      <c r="DS43" s="82">
        <v>0.66527777777777775</v>
      </c>
      <c r="DT43" s="83"/>
      <c r="DU43" s="63">
        <f t="shared" si="193"/>
        <v>0</v>
      </c>
      <c r="DV43" s="82">
        <v>0.66592592592592592</v>
      </c>
      <c r="DW43" s="85">
        <f t="shared" si="194"/>
        <v>6.4814814814817545E-4</v>
      </c>
      <c r="DX43" s="85">
        <f t="shared" si="195"/>
        <v>9.2592592592619896E-5</v>
      </c>
      <c r="DY43" s="89"/>
      <c r="DZ43" s="90">
        <f t="shared" si="196"/>
        <v>8</v>
      </c>
      <c r="EA43" s="186">
        <f t="shared" si="107"/>
        <v>8</v>
      </c>
      <c r="EB43" s="63">
        <f t="shared" si="197"/>
        <v>8</v>
      </c>
      <c r="EC43" s="199">
        <f t="shared" si="62"/>
        <v>25</v>
      </c>
      <c r="ED43" s="82">
        <v>0.67203703703703699</v>
      </c>
      <c r="EE43" s="85">
        <f t="shared" si="198"/>
        <v>6.1111111111110672E-3</v>
      </c>
      <c r="EF43" s="85">
        <f t="shared" si="199"/>
        <v>1.2731481481477111E-4</v>
      </c>
      <c r="EG43" s="89"/>
      <c r="EH43" s="65">
        <f t="shared" si="200"/>
        <v>11</v>
      </c>
      <c r="EI43" s="186">
        <f t="shared" si="108"/>
        <v>11</v>
      </c>
      <c r="EJ43" s="88">
        <f t="shared" si="201"/>
        <v>11</v>
      </c>
      <c r="EK43" s="199">
        <f t="shared" si="67"/>
        <v>22</v>
      </c>
      <c r="EL43" s="82">
        <v>0.69861111111111107</v>
      </c>
      <c r="EM43" s="83"/>
      <c r="EN43" s="88">
        <f t="shared" si="202"/>
        <v>0</v>
      </c>
      <c r="EO43" s="82">
        <v>0.70142361111111118</v>
      </c>
      <c r="EP43" s="85">
        <f t="shared" si="203"/>
        <v>2.8125000000001066E-3</v>
      </c>
      <c r="EQ43" s="85">
        <f t="shared" si="204"/>
        <v>9.2592592592699152E-5</v>
      </c>
      <c r="ER43" s="89"/>
      <c r="ES43" s="90">
        <f t="shared" si="205"/>
        <v>8</v>
      </c>
      <c r="ET43" s="186">
        <f t="shared" si="109"/>
        <v>-8</v>
      </c>
      <c r="EU43" s="88">
        <f t="shared" si="206"/>
        <v>8</v>
      </c>
      <c r="EV43" s="199">
        <f t="shared" si="73"/>
        <v>30</v>
      </c>
      <c r="EW43" s="82">
        <v>0.70216435185185189</v>
      </c>
      <c r="EX43" s="85">
        <f t="shared" si="207"/>
        <v>7.407407407407085E-4</v>
      </c>
      <c r="EY43" s="85">
        <f t="shared" si="208"/>
        <v>5.9027777777774558E-4</v>
      </c>
      <c r="EZ43" s="89"/>
      <c r="FA43" s="90">
        <f t="shared" si="209"/>
        <v>51</v>
      </c>
      <c r="FB43" s="186">
        <f t="shared" si="151"/>
        <v>51</v>
      </c>
      <c r="FC43" s="88">
        <f t="shared" si="210"/>
        <v>51</v>
      </c>
      <c r="FD43" s="199">
        <f t="shared" si="78"/>
        <v>30</v>
      </c>
      <c r="FE43" s="82">
        <v>0.70650462962962957</v>
      </c>
      <c r="FF43" s="85">
        <f t="shared" si="211"/>
        <v>4.3402777777776791E-3</v>
      </c>
      <c r="FG43" s="85">
        <f t="shared" si="212"/>
        <v>2.1412037037036049E-3</v>
      </c>
      <c r="FH43" s="89"/>
      <c r="FI43" s="90">
        <f t="shared" si="230"/>
        <v>185</v>
      </c>
      <c r="FJ43" s="186">
        <f t="shared" si="111"/>
        <v>185</v>
      </c>
      <c r="FK43" s="88">
        <f t="shared" si="213"/>
        <v>185</v>
      </c>
      <c r="FL43" s="199">
        <f t="shared" si="83"/>
        <v>47</v>
      </c>
      <c r="FM43" s="82">
        <v>0.73125000000000007</v>
      </c>
      <c r="FN43" s="83"/>
      <c r="FO43" s="84">
        <f t="shared" si="214"/>
        <v>0</v>
      </c>
      <c r="FP43" s="82">
        <v>0.73354166666666665</v>
      </c>
      <c r="FQ43" s="85">
        <f t="shared" si="225"/>
        <v>2.2916666666665808E-3</v>
      </c>
      <c r="FR43" s="85">
        <f t="shared" si="215"/>
        <v>1.3888888888897478E-4</v>
      </c>
      <c r="FS43" s="89"/>
      <c r="FT43" s="90">
        <f t="shared" si="216"/>
        <v>12</v>
      </c>
      <c r="FU43" s="186">
        <f t="shared" si="226"/>
        <v>-12</v>
      </c>
      <c r="FV43" s="88">
        <f t="shared" si="227"/>
        <v>12</v>
      </c>
      <c r="FW43" s="199">
        <f t="shared" si="90"/>
        <v>38</v>
      </c>
      <c r="FX43" s="72">
        <v>0.73541666666666661</v>
      </c>
      <c r="FY43" s="86">
        <v>-600</v>
      </c>
      <c r="FZ43" s="86">
        <f t="shared" si="228"/>
        <v>1080</v>
      </c>
      <c r="GA43" s="95">
        <f t="shared" si="217"/>
        <v>0</v>
      </c>
      <c r="GB43" s="333">
        <f t="shared" si="93"/>
        <v>1</v>
      </c>
      <c r="GC43" s="96">
        <f t="shared" si="229"/>
        <v>43</v>
      </c>
      <c r="GE43" s="116">
        <f t="shared" si="112"/>
        <v>261</v>
      </c>
      <c r="GF43" s="343">
        <f t="shared" si="113"/>
        <v>254</v>
      </c>
      <c r="GG43" s="116">
        <f t="shared" si="114"/>
        <v>7</v>
      </c>
      <c r="GH43" s="116">
        <f t="shared" si="115"/>
        <v>3</v>
      </c>
      <c r="GI43" s="337">
        <f t="shared" si="116"/>
        <v>10</v>
      </c>
      <c r="GJ43" s="337">
        <f t="shared" si="117"/>
        <v>3</v>
      </c>
      <c r="GK43" s="337">
        <f t="shared" si="118"/>
        <v>1</v>
      </c>
      <c r="GL43" s="337">
        <f t="shared" si="119"/>
        <v>4</v>
      </c>
      <c r="GM43" s="337">
        <f t="shared" si="120"/>
        <v>6</v>
      </c>
      <c r="GN43" s="337">
        <f t="shared" si="121"/>
        <v>0</v>
      </c>
      <c r="GO43" s="337">
        <f t="shared" si="122"/>
        <v>6</v>
      </c>
      <c r="GP43" s="336">
        <f t="shared" si="123"/>
        <v>28</v>
      </c>
      <c r="GQ43" s="343">
        <f t="shared" si="124"/>
        <v>3</v>
      </c>
      <c r="GR43" s="337">
        <f t="shared" si="125"/>
        <v>8</v>
      </c>
      <c r="GS43" s="337">
        <f t="shared" si="126"/>
        <v>11</v>
      </c>
      <c r="GT43" s="337">
        <f t="shared" si="127"/>
        <v>19</v>
      </c>
      <c r="GU43" s="337">
        <f t="shared" si="128"/>
        <v>8</v>
      </c>
      <c r="GV43" s="337">
        <f t="shared" si="129"/>
        <v>51</v>
      </c>
      <c r="GW43" s="337">
        <f t="shared" si="130"/>
        <v>185</v>
      </c>
      <c r="GX43" s="337">
        <f t="shared" si="131"/>
        <v>244</v>
      </c>
      <c r="GY43" s="346">
        <f t="shared" si="132"/>
        <v>12</v>
      </c>
      <c r="GZ43" s="116">
        <f t="shared" si="133"/>
        <v>99.5</v>
      </c>
      <c r="HA43" s="346">
        <f t="shared" si="95"/>
        <v>36</v>
      </c>
      <c r="HB43" s="116">
        <f t="shared" si="134"/>
        <v>283</v>
      </c>
      <c r="HC43" s="116">
        <f t="shared" si="135"/>
        <v>43</v>
      </c>
      <c r="HD43" s="346">
        <f t="shared" si="145"/>
        <v>326</v>
      </c>
      <c r="HE43" s="346">
        <f t="shared" si="96"/>
        <v>29</v>
      </c>
      <c r="HF43" s="13">
        <f t="shared" si="136"/>
        <v>0</v>
      </c>
      <c r="HG43" s="13">
        <f t="shared" si="137"/>
        <v>0</v>
      </c>
      <c r="HH43" s="346">
        <f t="shared" si="138"/>
        <v>0</v>
      </c>
      <c r="HI43" s="325">
        <f t="shared" si="139"/>
        <v>841</v>
      </c>
      <c r="HJ43" s="336">
        <f t="shared" si="140"/>
        <v>70.5</v>
      </c>
      <c r="HK43" s="343">
        <f t="shared" si="141"/>
        <v>29</v>
      </c>
      <c r="HL43" s="13">
        <f t="shared" si="142"/>
        <v>425.5</v>
      </c>
      <c r="HM43" s="77">
        <f t="shared" si="143"/>
        <v>26</v>
      </c>
      <c r="HN43" s="328"/>
      <c r="HO43" s="330"/>
      <c r="HP43" s="116">
        <f>VLOOKUP(HR43,$B$4:$C$70,2,0)</f>
        <v>41</v>
      </c>
      <c r="HQ43" s="281">
        <v>26</v>
      </c>
      <c r="HR43" s="282">
        <v>43</v>
      </c>
      <c r="HS43" s="311" t="s">
        <v>166</v>
      </c>
      <c r="HT43" s="312" t="s">
        <v>167</v>
      </c>
      <c r="HU43" s="311" t="s">
        <v>168</v>
      </c>
      <c r="HV43" s="283">
        <v>0</v>
      </c>
      <c r="HW43" s="314">
        <v>261</v>
      </c>
      <c r="HX43" s="285">
        <v>254</v>
      </c>
      <c r="HY43" s="286">
        <v>0</v>
      </c>
      <c r="HZ43" s="286">
        <v>7</v>
      </c>
      <c r="IA43" s="286">
        <v>3</v>
      </c>
      <c r="IB43" s="286">
        <v>0</v>
      </c>
      <c r="IC43" s="286">
        <v>3</v>
      </c>
      <c r="ID43" s="286">
        <v>1</v>
      </c>
      <c r="IE43" s="286">
        <v>0</v>
      </c>
      <c r="IF43" s="286">
        <v>6</v>
      </c>
      <c r="IG43" s="286">
        <v>0</v>
      </c>
      <c r="IH43" s="283">
        <v>0</v>
      </c>
      <c r="II43" s="286">
        <v>0</v>
      </c>
      <c r="IJ43" s="286">
        <v>28</v>
      </c>
      <c r="IK43" s="283">
        <v>0</v>
      </c>
      <c r="IL43" s="286">
        <v>0</v>
      </c>
      <c r="IM43" s="286">
        <v>3</v>
      </c>
      <c r="IN43" s="287">
        <v>0</v>
      </c>
      <c r="IO43" s="287">
        <v>0</v>
      </c>
      <c r="IP43" s="286">
        <v>0</v>
      </c>
      <c r="IQ43" s="286">
        <v>8</v>
      </c>
      <c r="IR43" s="286">
        <v>11</v>
      </c>
      <c r="IS43" s="286">
        <v>0</v>
      </c>
      <c r="IT43" s="286">
        <v>8</v>
      </c>
      <c r="IU43" s="286">
        <v>51</v>
      </c>
      <c r="IV43" s="286">
        <v>185</v>
      </c>
      <c r="IW43" s="286">
        <v>0</v>
      </c>
      <c r="IX43" s="286">
        <v>12</v>
      </c>
      <c r="IY43" s="283">
        <v>0</v>
      </c>
      <c r="IZ43" s="322">
        <f t="shared" si="144"/>
        <v>841</v>
      </c>
      <c r="JA43" s="288">
        <v>43</v>
      </c>
    </row>
    <row r="44" spans="1:261" x14ac:dyDescent="0.25">
      <c r="A44" s="70">
        <v>42</v>
      </c>
      <c r="B44" s="71">
        <v>44</v>
      </c>
      <c r="C44" s="273">
        <f t="shared" si="97"/>
        <v>42</v>
      </c>
      <c r="D44" s="172" t="s">
        <v>169</v>
      </c>
      <c r="E44" s="170" t="s">
        <v>170</v>
      </c>
      <c r="F44" s="170" t="s">
        <v>259</v>
      </c>
      <c r="G44" s="170" t="s">
        <v>300</v>
      </c>
      <c r="H44" s="324" t="s">
        <v>363</v>
      </c>
      <c r="I44" s="324"/>
      <c r="J44" s="171" t="s">
        <v>171</v>
      </c>
      <c r="K44" s="72">
        <v>0.38333333333333303</v>
      </c>
      <c r="L44" s="73">
        <v>0.3833333333333333</v>
      </c>
      <c r="M44" s="86"/>
      <c r="N44" s="74">
        <f t="shared" si="152"/>
        <v>0</v>
      </c>
      <c r="O44" s="75">
        <f t="shared" si="153"/>
        <v>0</v>
      </c>
      <c r="P44" s="76">
        <v>84.5</v>
      </c>
      <c r="Q44" s="77"/>
      <c r="R44" s="78">
        <f t="shared" si="154"/>
        <v>253.5</v>
      </c>
      <c r="S44" s="193">
        <f t="shared" si="98"/>
        <v>48</v>
      </c>
      <c r="T44" s="79">
        <v>0.42416666666666664</v>
      </c>
      <c r="U44" s="80">
        <v>0.42511574074074071</v>
      </c>
      <c r="V44" s="81">
        <f t="shared" si="218"/>
        <v>9.490740740740744E-4</v>
      </c>
      <c r="W44" s="77"/>
      <c r="X44" s="78">
        <f t="shared" si="219"/>
        <v>246</v>
      </c>
      <c r="Y44" s="193">
        <f t="shared" si="99"/>
        <v>7</v>
      </c>
      <c r="Z44" s="82">
        <v>0.48737268518518517</v>
      </c>
      <c r="AA44" s="83"/>
      <c r="AB44" s="84">
        <f t="shared" si="155"/>
        <v>0</v>
      </c>
      <c r="AC44" s="82">
        <v>0.48826388888888889</v>
      </c>
      <c r="AD44" s="85">
        <f t="shared" si="156"/>
        <v>8.9120370370371349E-4</v>
      </c>
      <c r="AE44" s="85">
        <f t="shared" si="157"/>
        <v>1.2731481481482456E-4</v>
      </c>
      <c r="AF44" s="86"/>
      <c r="AG44" s="87">
        <f t="shared" si="158"/>
        <v>11</v>
      </c>
      <c r="AH44" s="186">
        <f t="shared" si="146"/>
        <v>11</v>
      </c>
      <c r="AI44" s="88">
        <f t="shared" si="159"/>
        <v>11</v>
      </c>
      <c r="AJ44" s="199">
        <f t="shared" si="10"/>
        <v>42</v>
      </c>
      <c r="AK44" s="82">
        <v>0.48943287037037037</v>
      </c>
      <c r="AL44" s="85">
        <f t="shared" si="160"/>
        <v>1.1689814814814792E-3</v>
      </c>
      <c r="AM44" s="85">
        <f t="shared" si="161"/>
        <v>1.388888888888913E-4</v>
      </c>
      <c r="AN44" s="89"/>
      <c r="AO44" s="90">
        <f t="shared" si="162"/>
        <v>12</v>
      </c>
      <c r="AP44" s="186">
        <f t="shared" si="100"/>
        <v>-12</v>
      </c>
      <c r="AQ44" s="88">
        <f t="shared" si="163"/>
        <v>12</v>
      </c>
      <c r="AR44" s="199">
        <f t="shared" si="15"/>
        <v>34</v>
      </c>
      <c r="AS44" s="82">
        <v>0.49796296296296294</v>
      </c>
      <c r="AT44" s="83"/>
      <c r="AU44" s="88">
        <f t="shared" si="164"/>
        <v>0</v>
      </c>
      <c r="AV44" s="82">
        <v>0.49871527777777774</v>
      </c>
      <c r="AW44" s="85">
        <f t="shared" si="165"/>
        <v>7.5231481481480289E-4</v>
      </c>
      <c r="AX44" s="85">
        <f t="shared" si="220"/>
        <v>1.1574074074086039E-5</v>
      </c>
      <c r="AY44" s="89"/>
      <c r="AZ44" s="90">
        <f t="shared" si="166"/>
        <v>1</v>
      </c>
      <c r="BA44" s="186">
        <f t="shared" si="101"/>
        <v>-1</v>
      </c>
      <c r="BB44" s="88">
        <f t="shared" si="221"/>
        <v>1</v>
      </c>
      <c r="BC44" s="199">
        <f t="shared" si="21"/>
        <v>11</v>
      </c>
      <c r="BD44" s="82">
        <v>0.49994212962962964</v>
      </c>
      <c r="BE44" s="85">
        <f t="shared" si="222"/>
        <v>1.2268518518518956E-3</v>
      </c>
      <c r="BF44" s="85">
        <f t="shared" si="167"/>
        <v>8.1018518518474877E-5</v>
      </c>
      <c r="BG44" s="89"/>
      <c r="BH44" s="90">
        <f t="shared" si="168"/>
        <v>7</v>
      </c>
      <c r="BI44" s="186">
        <f t="shared" si="102"/>
        <v>-7</v>
      </c>
      <c r="BJ44" s="88">
        <f t="shared" si="169"/>
        <v>7</v>
      </c>
      <c r="BK44" s="199">
        <f t="shared" si="26"/>
        <v>31</v>
      </c>
      <c r="BL44" s="91">
        <v>0.52638888888888891</v>
      </c>
      <c r="BM44" s="83"/>
      <c r="BN44" s="88">
        <f t="shared" si="170"/>
        <v>0</v>
      </c>
      <c r="BO44" s="82">
        <v>0.53099537037037037</v>
      </c>
      <c r="BP44" s="85">
        <f t="shared" si="171"/>
        <v>4.6064814814814614E-3</v>
      </c>
      <c r="BQ44" s="85">
        <f t="shared" si="172"/>
        <v>1.2731481481479453E-4</v>
      </c>
      <c r="BR44" s="89"/>
      <c r="BS44" s="90">
        <f t="shared" si="173"/>
        <v>11</v>
      </c>
      <c r="BT44" s="186">
        <f t="shared" si="103"/>
        <v>11</v>
      </c>
      <c r="BU44" s="88">
        <f t="shared" si="174"/>
        <v>11</v>
      </c>
      <c r="BV44" s="199">
        <f t="shared" si="32"/>
        <v>38</v>
      </c>
      <c r="BW44" s="82">
        <v>0.53320601851851845</v>
      </c>
      <c r="BX44" s="85">
        <f t="shared" si="175"/>
        <v>2.2106481481480866E-3</v>
      </c>
      <c r="BY44" s="85">
        <f t="shared" si="176"/>
        <v>1.1574074074067933E-4</v>
      </c>
      <c r="BZ44" s="89"/>
      <c r="CA44" s="90">
        <f t="shared" si="177"/>
        <v>10</v>
      </c>
      <c r="CB44" s="186">
        <f t="shared" si="104"/>
        <v>10</v>
      </c>
      <c r="CC44" s="88">
        <v>0</v>
      </c>
      <c r="CD44" s="199">
        <f t="shared" si="105"/>
        <v>22</v>
      </c>
      <c r="CE44" s="72">
        <v>0.54999999999999993</v>
      </c>
      <c r="CF44" s="86"/>
      <c r="CG44" s="86">
        <f t="shared" si="223"/>
        <v>0</v>
      </c>
      <c r="CH44" s="92">
        <f t="shared" si="178"/>
        <v>0</v>
      </c>
      <c r="CI44" s="243">
        <f t="shared" si="38"/>
        <v>1</v>
      </c>
      <c r="CJ44" s="82">
        <v>0.56180555555555556</v>
      </c>
      <c r="CK44" s="83"/>
      <c r="CL44" s="88">
        <f t="shared" si="179"/>
        <v>0</v>
      </c>
      <c r="CM44" s="82">
        <v>0.5640856481481481</v>
      </c>
      <c r="CN44" s="85">
        <f t="shared" si="180"/>
        <v>2.2800925925925419E-3</v>
      </c>
      <c r="CO44" s="85">
        <f t="shared" si="181"/>
        <v>2.6620370370375413E-4</v>
      </c>
      <c r="CP44" s="89"/>
      <c r="CQ44" s="90">
        <f t="shared" si="182"/>
        <v>23</v>
      </c>
      <c r="CR44" s="186">
        <f t="shared" si="224"/>
        <v>-23</v>
      </c>
      <c r="CS44" s="88">
        <f t="shared" si="183"/>
        <v>23</v>
      </c>
      <c r="CT44" s="199">
        <f t="shared" si="45"/>
        <v>56</v>
      </c>
      <c r="CU44" s="72">
        <v>0.61944444444444446</v>
      </c>
      <c r="CV44" s="86"/>
      <c r="CW44" s="86">
        <f t="shared" si="184"/>
        <v>0</v>
      </c>
      <c r="CX44" s="92">
        <f t="shared" si="185"/>
        <v>0</v>
      </c>
      <c r="CY44" s="243">
        <f t="shared" si="48"/>
        <v>1</v>
      </c>
      <c r="CZ44" s="82">
        <v>0.63124999999999998</v>
      </c>
      <c r="DA44" s="83"/>
      <c r="DB44" s="88">
        <f t="shared" si="186"/>
        <v>0</v>
      </c>
      <c r="DC44" s="82">
        <v>0.63346064814814818</v>
      </c>
      <c r="DD44" s="85">
        <f t="shared" si="187"/>
        <v>2.2106481481481977E-3</v>
      </c>
      <c r="DE44" s="85">
        <f t="shared" si="188"/>
        <v>1.1574074074123444E-5</v>
      </c>
      <c r="DF44" s="89"/>
      <c r="DG44" s="90">
        <f t="shared" si="189"/>
        <v>1</v>
      </c>
      <c r="DH44" s="186">
        <f t="shared" si="106"/>
        <v>1</v>
      </c>
      <c r="DI44" s="88">
        <f t="shared" si="190"/>
        <v>1</v>
      </c>
      <c r="DJ44" s="199">
        <f t="shared" si="54"/>
        <v>10</v>
      </c>
      <c r="DK44" s="72" t="s">
        <v>254</v>
      </c>
      <c r="DL44" s="86"/>
      <c r="DM44" s="86" t="e">
        <f>IF(DK44=0,0,IF(DK44="нет",600,IF(DK44="сход",0,IF(DK44&lt;#REF!+DN$2,MINUTE(ABS(DK44-(#REF!+DN$2)))*60,IF(DK44&gt;#REF!+DN$2,MINUTE(ABS(DK44-(#REF!+DN$2)))*60,0)))))</f>
        <v>#REF!</v>
      </c>
      <c r="DN44" s="93">
        <f t="shared" si="191"/>
        <v>0</v>
      </c>
      <c r="DO44" s="72" t="s">
        <v>254</v>
      </c>
      <c r="DP44" s="86"/>
      <c r="DQ44" s="86" t="e">
        <f>IF(DO44=0,0,IF(DO44="нет",600,IF(DO44="сход",0,IF(DO44&lt;#REF!+DR$2,MINUTE(ABS(DO44-(#REF!+DR$2)))*60,IF(DO44&gt;#REF!+DR$2,MINUTE(ABS(DO44-(#REF!+DR$2)))*60,0)))))</f>
        <v>#REF!</v>
      </c>
      <c r="DR44" s="94">
        <f t="shared" si="192"/>
        <v>0</v>
      </c>
      <c r="DS44" s="82">
        <v>0.66597222222222219</v>
      </c>
      <c r="DT44" s="83"/>
      <c r="DU44" s="63">
        <f t="shared" si="193"/>
        <v>0</v>
      </c>
      <c r="DV44" s="82">
        <v>0.66656250000000006</v>
      </c>
      <c r="DW44" s="85">
        <f t="shared" si="194"/>
        <v>5.9027777777787005E-4</v>
      </c>
      <c r="DX44" s="85">
        <f t="shared" si="195"/>
        <v>3.4722222222314495E-5</v>
      </c>
      <c r="DY44" s="89"/>
      <c r="DZ44" s="90">
        <f t="shared" si="196"/>
        <v>3</v>
      </c>
      <c r="EA44" s="186">
        <f t="shared" si="107"/>
        <v>3</v>
      </c>
      <c r="EB44" s="63">
        <f t="shared" si="197"/>
        <v>3</v>
      </c>
      <c r="EC44" s="199">
        <f t="shared" si="62"/>
        <v>12</v>
      </c>
      <c r="ED44" s="82">
        <v>0.67253472222222221</v>
      </c>
      <c r="EE44" s="85">
        <f t="shared" si="198"/>
        <v>5.9722222222221566E-3</v>
      </c>
      <c r="EF44" s="85">
        <f t="shared" si="199"/>
        <v>1.157407407413949E-5</v>
      </c>
      <c r="EG44" s="89"/>
      <c r="EH44" s="65">
        <f t="shared" si="200"/>
        <v>1</v>
      </c>
      <c r="EI44" s="186">
        <f t="shared" si="108"/>
        <v>-1</v>
      </c>
      <c r="EJ44" s="88">
        <f t="shared" si="201"/>
        <v>1</v>
      </c>
      <c r="EK44" s="199">
        <f t="shared" si="67"/>
        <v>4</v>
      </c>
      <c r="EL44" s="82">
        <v>0.70208333333333339</v>
      </c>
      <c r="EM44" s="83"/>
      <c r="EN44" s="88">
        <f t="shared" si="202"/>
        <v>0</v>
      </c>
      <c r="EO44" s="82">
        <v>0.70482638888888882</v>
      </c>
      <c r="EP44" s="85">
        <f t="shared" si="203"/>
        <v>2.7430555555554292E-3</v>
      </c>
      <c r="EQ44" s="85">
        <f t="shared" si="204"/>
        <v>2.3148148148021807E-5</v>
      </c>
      <c r="ER44" s="89"/>
      <c r="ES44" s="90">
        <f t="shared" si="205"/>
        <v>2</v>
      </c>
      <c r="ET44" s="186">
        <f t="shared" si="109"/>
        <v>-2</v>
      </c>
      <c r="EU44" s="88">
        <f t="shared" si="206"/>
        <v>2</v>
      </c>
      <c r="EV44" s="199">
        <f t="shared" si="73"/>
        <v>13</v>
      </c>
      <c r="EW44" s="82" t="s">
        <v>253</v>
      </c>
      <c r="EX44" s="85"/>
      <c r="EY44" s="85"/>
      <c r="EZ44" s="89"/>
      <c r="FA44" s="90">
        <f t="shared" si="209"/>
        <v>1800</v>
      </c>
      <c r="FB44" s="186">
        <f>FA44</f>
        <v>1800</v>
      </c>
      <c r="FC44" s="88">
        <f t="shared" si="210"/>
        <v>1800</v>
      </c>
      <c r="FD44" s="199">
        <f t="shared" si="78"/>
        <v>54</v>
      </c>
      <c r="FE44" s="82">
        <v>0.71258101851851852</v>
      </c>
      <c r="FF44" s="85" t="e">
        <f t="shared" si="211"/>
        <v>#VALUE!</v>
      </c>
      <c r="FG44" s="85" t="e">
        <f t="shared" si="212"/>
        <v>#VALUE!</v>
      </c>
      <c r="FH44" s="89"/>
      <c r="FI44" s="90" t="e">
        <f t="shared" si="230"/>
        <v>#VALUE!</v>
      </c>
      <c r="FJ44" s="186"/>
      <c r="FK44" s="88"/>
      <c r="FL44" s="199">
        <v>69</v>
      </c>
      <c r="FM44" s="82">
        <v>0.73541666666666661</v>
      </c>
      <c r="FN44" s="83"/>
      <c r="FO44" s="84">
        <f t="shared" si="214"/>
        <v>0</v>
      </c>
      <c r="FP44" s="82">
        <v>0.73788194444444455</v>
      </c>
      <c r="FQ44" s="85">
        <f t="shared" si="225"/>
        <v>2.4652777777779411E-3</v>
      </c>
      <c r="FR44" s="85">
        <f t="shared" si="215"/>
        <v>3.472222222238551E-5</v>
      </c>
      <c r="FS44" s="89"/>
      <c r="FT44" s="90">
        <f t="shared" si="216"/>
        <v>3</v>
      </c>
      <c r="FU44" s="186">
        <f t="shared" si="226"/>
        <v>3</v>
      </c>
      <c r="FV44" s="88">
        <f t="shared" si="227"/>
        <v>3</v>
      </c>
      <c r="FW44" s="199">
        <v>69</v>
      </c>
      <c r="FX44" s="72">
        <v>0.73888888888888893</v>
      </c>
      <c r="FY44" s="86">
        <v>-600</v>
      </c>
      <c r="FZ44" s="86">
        <f t="shared" si="228"/>
        <v>1320</v>
      </c>
      <c r="GA44" s="95">
        <f t="shared" si="217"/>
        <v>0</v>
      </c>
      <c r="GB44" s="333">
        <v>69</v>
      </c>
      <c r="GC44" s="96">
        <f t="shared" si="229"/>
        <v>44</v>
      </c>
      <c r="GE44" s="116">
        <f t="shared" si="112"/>
        <v>253.5</v>
      </c>
      <c r="GF44" s="343">
        <f t="shared" si="113"/>
        <v>246</v>
      </c>
      <c r="GG44" s="116">
        <f t="shared" si="114"/>
        <v>11</v>
      </c>
      <c r="GH44" s="116">
        <f t="shared" si="115"/>
        <v>12</v>
      </c>
      <c r="GI44" s="337">
        <f t="shared" si="116"/>
        <v>23</v>
      </c>
      <c r="GJ44" s="337">
        <f t="shared" si="117"/>
        <v>1</v>
      </c>
      <c r="GK44" s="337">
        <f t="shared" si="118"/>
        <v>7</v>
      </c>
      <c r="GL44" s="337">
        <f t="shared" si="119"/>
        <v>8</v>
      </c>
      <c r="GM44" s="337">
        <f t="shared" si="120"/>
        <v>11</v>
      </c>
      <c r="GN44" s="337">
        <f t="shared" si="121"/>
        <v>0</v>
      </c>
      <c r="GO44" s="337">
        <f t="shared" si="122"/>
        <v>11</v>
      </c>
      <c r="GP44" s="336">
        <f t="shared" si="123"/>
        <v>23</v>
      </c>
      <c r="GQ44" s="343">
        <f t="shared" si="124"/>
        <v>1</v>
      </c>
      <c r="GR44" s="337">
        <f t="shared" si="125"/>
        <v>3</v>
      </c>
      <c r="GS44" s="337">
        <f t="shared" si="126"/>
        <v>1</v>
      </c>
      <c r="GT44" s="337">
        <f t="shared" si="127"/>
        <v>4</v>
      </c>
      <c r="GU44" s="337">
        <f t="shared" si="128"/>
        <v>2</v>
      </c>
      <c r="GV44" s="337">
        <f t="shared" si="129"/>
        <v>1800</v>
      </c>
      <c r="GW44" s="337">
        <f t="shared" si="130"/>
        <v>0</v>
      </c>
      <c r="GX44" s="337">
        <f t="shared" si="131"/>
        <v>1802</v>
      </c>
      <c r="GY44" s="346">
        <f t="shared" si="132"/>
        <v>3</v>
      </c>
      <c r="GZ44" s="116">
        <f t="shared" si="133"/>
        <v>84</v>
      </c>
      <c r="HA44" s="346">
        <v>69</v>
      </c>
      <c r="HB44" s="116">
        <f t="shared" si="134"/>
        <v>1848</v>
      </c>
      <c r="HC44" s="116">
        <f t="shared" si="135"/>
        <v>27</v>
      </c>
      <c r="HD44" s="346">
        <f t="shared" si="145"/>
        <v>1875</v>
      </c>
      <c r="HE44" s="346">
        <v>69</v>
      </c>
      <c r="HF44" s="13">
        <f t="shared" si="136"/>
        <v>0</v>
      </c>
      <c r="HG44" s="13">
        <f t="shared" si="137"/>
        <v>0</v>
      </c>
      <c r="HH44" s="346">
        <f t="shared" si="138"/>
        <v>0</v>
      </c>
      <c r="HI44" s="325">
        <f t="shared" si="139"/>
        <v>2374.5</v>
      </c>
      <c r="HJ44" s="336">
        <f t="shared" si="140"/>
        <v>63</v>
      </c>
      <c r="HK44" s="343">
        <f t="shared" si="141"/>
        <v>21</v>
      </c>
      <c r="HL44" s="13">
        <f t="shared" si="142"/>
        <v>1959</v>
      </c>
      <c r="HM44" s="77">
        <f t="shared" si="143"/>
        <v>51</v>
      </c>
      <c r="HN44" s="328"/>
      <c r="HO44" s="330"/>
      <c r="HP44" s="116">
        <f>VLOOKUP(HR44,$B$4:$C$70,2,0)</f>
        <v>42</v>
      </c>
      <c r="HQ44" s="281">
        <v>51</v>
      </c>
      <c r="HR44" s="282">
        <v>44</v>
      </c>
      <c r="HS44" s="311" t="s">
        <v>169</v>
      </c>
      <c r="HT44" s="312" t="s">
        <v>170</v>
      </c>
      <c r="HU44" s="311" t="s">
        <v>171</v>
      </c>
      <c r="HV44" s="283">
        <v>0</v>
      </c>
      <c r="HW44" s="314">
        <v>253.5</v>
      </c>
      <c r="HX44" s="321">
        <v>246</v>
      </c>
      <c r="HY44" s="286">
        <v>0</v>
      </c>
      <c r="HZ44" s="286">
        <v>11</v>
      </c>
      <c r="IA44" s="286">
        <v>12</v>
      </c>
      <c r="IB44" s="286">
        <v>0</v>
      </c>
      <c r="IC44" s="286">
        <v>1</v>
      </c>
      <c r="ID44" s="286">
        <v>7</v>
      </c>
      <c r="IE44" s="286">
        <v>0</v>
      </c>
      <c r="IF44" s="286">
        <v>11</v>
      </c>
      <c r="IG44" s="286">
        <v>0</v>
      </c>
      <c r="IH44" s="283">
        <v>0</v>
      </c>
      <c r="II44" s="286">
        <v>0</v>
      </c>
      <c r="IJ44" s="286">
        <v>23</v>
      </c>
      <c r="IK44" s="283">
        <v>0</v>
      </c>
      <c r="IL44" s="286">
        <v>0</v>
      </c>
      <c r="IM44" s="286">
        <v>1</v>
      </c>
      <c r="IN44" s="287">
        <v>0</v>
      </c>
      <c r="IO44" s="287">
        <v>0</v>
      </c>
      <c r="IP44" s="286">
        <v>0</v>
      </c>
      <c r="IQ44" s="286">
        <v>3</v>
      </c>
      <c r="IR44" s="286">
        <v>1</v>
      </c>
      <c r="IS44" s="286">
        <v>0</v>
      </c>
      <c r="IT44" s="286">
        <v>2</v>
      </c>
      <c r="IU44" s="286">
        <v>1800</v>
      </c>
      <c r="IV44" s="286">
        <v>0</v>
      </c>
      <c r="IW44" s="286">
        <v>0</v>
      </c>
      <c r="IX44" s="286">
        <v>3</v>
      </c>
      <c r="IY44" s="283">
        <v>0</v>
      </c>
      <c r="IZ44" s="322">
        <f t="shared" si="144"/>
        <v>2374.5</v>
      </c>
      <c r="JA44" s="288">
        <v>44</v>
      </c>
    </row>
    <row r="45" spans="1:261" x14ac:dyDescent="0.25">
      <c r="A45" s="47">
        <v>43</v>
      </c>
      <c r="B45" s="48">
        <v>45</v>
      </c>
      <c r="C45" s="274">
        <f t="shared" si="97"/>
        <v>43</v>
      </c>
      <c r="D45" s="176" t="s">
        <v>172</v>
      </c>
      <c r="E45" s="174" t="s">
        <v>173</v>
      </c>
      <c r="F45" s="170" t="s">
        <v>258</v>
      </c>
      <c r="G45" s="170" t="s">
        <v>301</v>
      </c>
      <c r="H45" s="324"/>
      <c r="I45" s="324"/>
      <c r="J45" s="175" t="s">
        <v>107</v>
      </c>
      <c r="K45" s="49">
        <v>0.38402777777777802</v>
      </c>
      <c r="L45" s="50">
        <v>0.3840277777777778</v>
      </c>
      <c r="M45" s="61"/>
      <c r="N45" s="51">
        <f t="shared" si="152"/>
        <v>0</v>
      </c>
      <c r="O45" s="52">
        <f t="shared" si="153"/>
        <v>0</v>
      </c>
      <c r="P45" s="53">
        <v>84.1</v>
      </c>
      <c r="Q45" s="54"/>
      <c r="R45" s="55">
        <f t="shared" si="154"/>
        <v>252.29999999999998</v>
      </c>
      <c r="S45" s="194">
        <f t="shared" si="98"/>
        <v>45</v>
      </c>
      <c r="T45" s="56">
        <v>0.42491898148148149</v>
      </c>
      <c r="U45" s="57">
        <v>0.42594907407407406</v>
      </c>
      <c r="V45" s="58">
        <f t="shared" si="218"/>
        <v>1.0300925925925686E-3</v>
      </c>
      <c r="W45" s="54"/>
      <c r="X45" s="55">
        <f t="shared" si="219"/>
        <v>267</v>
      </c>
      <c r="Y45" s="194">
        <f t="shared" si="99"/>
        <v>40</v>
      </c>
      <c r="Z45" s="42">
        <v>0.49128472222222225</v>
      </c>
      <c r="AA45" s="36"/>
      <c r="AB45" s="59">
        <f t="shared" si="155"/>
        <v>0</v>
      </c>
      <c r="AC45" s="42">
        <v>0.49210648148148151</v>
      </c>
      <c r="AD45" s="60">
        <f t="shared" si="156"/>
        <v>8.2175925925925819E-4</v>
      </c>
      <c r="AE45" s="60">
        <f t="shared" si="157"/>
        <v>5.7870370370369261E-5</v>
      </c>
      <c r="AF45" s="61"/>
      <c r="AG45" s="62">
        <f t="shared" si="158"/>
        <v>5</v>
      </c>
      <c r="AH45" s="187">
        <f t="shared" si="146"/>
        <v>5</v>
      </c>
      <c r="AI45" s="63">
        <f t="shared" si="159"/>
        <v>5</v>
      </c>
      <c r="AJ45" s="200">
        <f t="shared" si="10"/>
        <v>25</v>
      </c>
      <c r="AK45" s="42">
        <v>0.4931018518518519</v>
      </c>
      <c r="AL45" s="60">
        <f t="shared" si="160"/>
        <v>9.9537037037039644E-4</v>
      </c>
      <c r="AM45" s="60">
        <f t="shared" si="161"/>
        <v>3.1249999999997404E-4</v>
      </c>
      <c r="AN45" s="64"/>
      <c r="AO45" s="65">
        <f t="shared" si="162"/>
        <v>27</v>
      </c>
      <c r="AP45" s="186">
        <f t="shared" si="100"/>
        <v>-27</v>
      </c>
      <c r="AQ45" s="63">
        <f t="shared" si="163"/>
        <v>27</v>
      </c>
      <c r="AR45" s="200">
        <f t="shared" si="15"/>
        <v>61</v>
      </c>
      <c r="AS45" s="42">
        <v>0.50006944444444446</v>
      </c>
      <c r="AT45" s="36"/>
      <c r="AU45" s="63">
        <f t="shared" si="164"/>
        <v>0</v>
      </c>
      <c r="AV45" s="42">
        <v>0.50082175925925931</v>
      </c>
      <c r="AW45" s="60">
        <f t="shared" si="165"/>
        <v>7.523148148148584E-4</v>
      </c>
      <c r="AX45" s="60">
        <f t="shared" si="220"/>
        <v>1.1574074074030528E-5</v>
      </c>
      <c r="AY45" s="64"/>
      <c r="AZ45" s="65">
        <f t="shared" si="166"/>
        <v>1</v>
      </c>
      <c r="BA45" s="186">
        <f t="shared" si="101"/>
        <v>-1</v>
      </c>
      <c r="BB45" s="63">
        <f t="shared" si="221"/>
        <v>1</v>
      </c>
      <c r="BC45" s="200">
        <f t="shared" si="21"/>
        <v>11</v>
      </c>
      <c r="BD45" s="42">
        <v>0.50190972222222219</v>
      </c>
      <c r="BE45" s="60">
        <f t="shared" si="222"/>
        <v>1.087962962962874E-3</v>
      </c>
      <c r="BF45" s="60">
        <f t="shared" si="167"/>
        <v>2.199074074074965E-4</v>
      </c>
      <c r="BG45" s="64"/>
      <c r="BH45" s="65">
        <f t="shared" si="168"/>
        <v>19</v>
      </c>
      <c r="BI45" s="186">
        <f t="shared" si="102"/>
        <v>-19</v>
      </c>
      <c r="BJ45" s="63">
        <f t="shared" si="169"/>
        <v>19</v>
      </c>
      <c r="BK45" s="200">
        <f t="shared" si="26"/>
        <v>58</v>
      </c>
      <c r="BL45" s="35">
        <v>0.52708333333333335</v>
      </c>
      <c r="BM45" s="36"/>
      <c r="BN45" s="63">
        <f t="shared" si="170"/>
        <v>0</v>
      </c>
      <c r="BO45" s="42">
        <v>0.53151620370370367</v>
      </c>
      <c r="BP45" s="60">
        <f t="shared" si="171"/>
        <v>4.4328703703703232E-3</v>
      </c>
      <c r="BQ45" s="60">
        <f t="shared" si="172"/>
        <v>4.6296296296343721E-5</v>
      </c>
      <c r="BR45" s="64"/>
      <c r="BS45" s="65">
        <f t="shared" si="173"/>
        <v>4</v>
      </c>
      <c r="BT45" s="186">
        <f t="shared" si="103"/>
        <v>-4</v>
      </c>
      <c r="BU45" s="63">
        <f t="shared" si="174"/>
        <v>4</v>
      </c>
      <c r="BV45" s="200">
        <f t="shared" si="32"/>
        <v>18</v>
      </c>
      <c r="BW45" s="42">
        <v>0.53380787037037036</v>
      </c>
      <c r="BX45" s="60">
        <f t="shared" si="175"/>
        <v>2.2916666666666918E-3</v>
      </c>
      <c r="BY45" s="60">
        <f t="shared" si="176"/>
        <v>1.9675925925928452E-4</v>
      </c>
      <c r="BZ45" s="64"/>
      <c r="CA45" s="65">
        <f t="shared" si="177"/>
        <v>17</v>
      </c>
      <c r="CB45" s="186">
        <f t="shared" si="104"/>
        <v>17</v>
      </c>
      <c r="CC45" s="88">
        <v>0</v>
      </c>
      <c r="CD45" s="200">
        <f t="shared" si="105"/>
        <v>34</v>
      </c>
      <c r="CE45" s="49">
        <v>0.55069444444444449</v>
      </c>
      <c r="CF45" s="61"/>
      <c r="CG45" s="61">
        <f t="shared" si="223"/>
        <v>0</v>
      </c>
      <c r="CH45" s="66">
        <f t="shared" si="178"/>
        <v>0</v>
      </c>
      <c r="CI45" s="244">
        <f t="shared" si="38"/>
        <v>1</v>
      </c>
      <c r="CJ45" s="42">
        <v>0.5625</v>
      </c>
      <c r="CK45" s="36"/>
      <c r="CL45" s="63">
        <f t="shared" si="179"/>
        <v>0</v>
      </c>
      <c r="CM45" s="42">
        <v>0.56508101851851855</v>
      </c>
      <c r="CN45" s="60">
        <f t="shared" si="180"/>
        <v>2.5810185185185519E-3</v>
      </c>
      <c r="CO45" s="60">
        <f t="shared" si="181"/>
        <v>3.4722222222255839E-5</v>
      </c>
      <c r="CP45" s="64"/>
      <c r="CQ45" s="65">
        <f t="shared" si="182"/>
        <v>3</v>
      </c>
      <c r="CR45" s="186">
        <f t="shared" si="224"/>
        <v>3</v>
      </c>
      <c r="CS45" s="63">
        <f t="shared" si="183"/>
        <v>3</v>
      </c>
      <c r="CT45" s="200">
        <f t="shared" si="45"/>
        <v>26</v>
      </c>
      <c r="CU45" s="49">
        <v>0.62013888888888891</v>
      </c>
      <c r="CV45" s="61"/>
      <c r="CW45" s="61">
        <f t="shared" si="184"/>
        <v>0</v>
      </c>
      <c r="CX45" s="66">
        <f t="shared" si="185"/>
        <v>0</v>
      </c>
      <c r="CY45" s="244">
        <f t="shared" si="48"/>
        <v>1</v>
      </c>
      <c r="CZ45" s="42">
        <v>0.63194444444444442</v>
      </c>
      <c r="DA45" s="36"/>
      <c r="DB45" s="63">
        <f t="shared" si="186"/>
        <v>0</v>
      </c>
      <c r="DC45" s="42">
        <v>0.63416666666666666</v>
      </c>
      <c r="DD45" s="60">
        <f t="shared" si="187"/>
        <v>2.2222222222222365E-3</v>
      </c>
      <c r="DE45" s="60">
        <f t="shared" si="188"/>
        <v>2.314814814816232E-5</v>
      </c>
      <c r="DF45" s="64"/>
      <c r="DG45" s="65">
        <f t="shared" si="189"/>
        <v>2</v>
      </c>
      <c r="DH45" s="186">
        <f t="shared" si="106"/>
        <v>2</v>
      </c>
      <c r="DI45" s="63">
        <f t="shared" si="190"/>
        <v>2</v>
      </c>
      <c r="DJ45" s="200">
        <f t="shared" si="54"/>
        <v>24</v>
      </c>
      <c r="DK45" s="49" t="s">
        <v>254</v>
      </c>
      <c r="DL45" s="61"/>
      <c r="DM45" s="61" t="e">
        <f>IF(DK45=0,0,IF(DK45="нет",600,IF(DK45="сход",0,IF(DK45&lt;#REF!+DN$2,MINUTE(ABS(DK45-(#REF!+DN$2)))*60,IF(DK45&gt;#REF!+DN$2,MINUTE(ABS(DK45-(#REF!+DN$2)))*60,0)))))</f>
        <v>#REF!</v>
      </c>
      <c r="DN45" s="93">
        <f t="shared" si="191"/>
        <v>0</v>
      </c>
      <c r="DO45" s="49" t="s">
        <v>254</v>
      </c>
      <c r="DP45" s="61"/>
      <c r="DQ45" s="61" t="e">
        <f>IF(DO45=0,0,IF(DO45="нет",600,IF(DO45="сход",0,IF(DO45&lt;#REF!+DR$2,MINUTE(ABS(DO45-(#REF!+DR$2)))*60,IF(DO45&gt;#REF!+DR$2,MINUTE(ABS(DO45-(#REF!+DR$2)))*60,0)))))</f>
        <v>#REF!</v>
      </c>
      <c r="DR45" s="94">
        <f t="shared" si="192"/>
        <v>0</v>
      </c>
      <c r="DS45" s="42">
        <v>0.66666666666666663</v>
      </c>
      <c r="DT45" s="36"/>
      <c r="DU45" s="63">
        <f t="shared" si="193"/>
        <v>0</v>
      </c>
      <c r="DV45" s="42">
        <v>0.66748842592592583</v>
      </c>
      <c r="DW45" s="60">
        <f t="shared" si="194"/>
        <v>8.2175925925920268E-4</v>
      </c>
      <c r="DX45" s="60">
        <f t="shared" si="195"/>
        <v>2.6620370370364712E-4</v>
      </c>
      <c r="DY45" s="64"/>
      <c r="DZ45" s="65">
        <f t="shared" si="196"/>
        <v>23</v>
      </c>
      <c r="EA45" s="186">
        <f t="shared" si="107"/>
        <v>23</v>
      </c>
      <c r="EB45" s="63">
        <f t="shared" si="197"/>
        <v>23</v>
      </c>
      <c r="EC45" s="200">
        <f t="shared" si="62"/>
        <v>57</v>
      </c>
      <c r="ED45" s="42">
        <v>0.67343750000000002</v>
      </c>
      <c r="EE45" s="60">
        <f t="shared" si="198"/>
        <v>5.9490740740741899E-3</v>
      </c>
      <c r="EF45" s="60">
        <f t="shared" si="199"/>
        <v>3.4722222222106219E-5</v>
      </c>
      <c r="EG45" s="64"/>
      <c r="EH45" s="65">
        <f t="shared" si="200"/>
        <v>3</v>
      </c>
      <c r="EI45" s="186">
        <f t="shared" si="108"/>
        <v>-3</v>
      </c>
      <c r="EJ45" s="63">
        <f t="shared" si="201"/>
        <v>3</v>
      </c>
      <c r="EK45" s="200">
        <f t="shared" si="67"/>
        <v>13</v>
      </c>
      <c r="EL45" s="42">
        <v>0.7006944444444444</v>
      </c>
      <c r="EM45" s="36"/>
      <c r="EN45" s="63">
        <f t="shared" si="202"/>
        <v>0</v>
      </c>
      <c r="EO45" s="42">
        <v>0.70337962962962963</v>
      </c>
      <c r="EP45" s="60">
        <f t="shared" si="203"/>
        <v>2.6851851851852349E-3</v>
      </c>
      <c r="EQ45" s="60">
        <f t="shared" si="204"/>
        <v>3.4722222222172573E-5</v>
      </c>
      <c r="ER45" s="64"/>
      <c r="ES45" s="65">
        <f t="shared" si="205"/>
        <v>3</v>
      </c>
      <c r="ET45" s="186">
        <f t="shared" si="109"/>
        <v>-3</v>
      </c>
      <c r="EU45" s="63">
        <f t="shared" si="206"/>
        <v>3</v>
      </c>
      <c r="EV45" s="200">
        <f t="shared" si="73"/>
        <v>19</v>
      </c>
      <c r="EW45" s="42">
        <v>0.70383101851851848</v>
      </c>
      <c r="EX45" s="85">
        <f t="shared" si="207"/>
        <v>4.5138888888884843E-4</v>
      </c>
      <c r="EY45" s="85">
        <f t="shared" si="208"/>
        <v>3.0092592592588545E-4</v>
      </c>
      <c r="EZ45" s="64"/>
      <c r="FA45" s="90">
        <f t="shared" si="209"/>
        <v>26</v>
      </c>
      <c r="FB45" s="186">
        <f t="shared" ref="FB45:FB48" si="231">IF(EX45&gt;$FC$2,FA45,-FA45)</f>
        <v>26</v>
      </c>
      <c r="FC45" s="88">
        <f t="shared" si="210"/>
        <v>26</v>
      </c>
      <c r="FD45" s="200">
        <f t="shared" si="78"/>
        <v>21</v>
      </c>
      <c r="FE45" s="42">
        <v>0.70609953703703709</v>
      </c>
      <c r="FF45" s="60">
        <f t="shared" si="211"/>
        <v>2.2685185185186141E-3</v>
      </c>
      <c r="FG45" s="60">
        <f t="shared" si="212"/>
        <v>6.9444444444539868E-5</v>
      </c>
      <c r="FH45" s="64"/>
      <c r="FI45" s="90">
        <f t="shared" si="230"/>
        <v>6</v>
      </c>
      <c r="FJ45" s="186">
        <f t="shared" si="111"/>
        <v>6</v>
      </c>
      <c r="FK45" s="88">
        <f>IF(EW45="нет",0,IF(FI45&gt;600,600+FH45,FI45))</f>
        <v>6</v>
      </c>
      <c r="FL45" s="200">
        <f t="shared" si="83"/>
        <v>13</v>
      </c>
      <c r="FM45" s="42">
        <v>0.73055555555555562</v>
      </c>
      <c r="FN45" s="36"/>
      <c r="FO45" s="84">
        <f t="shared" si="214"/>
        <v>0</v>
      </c>
      <c r="FP45" s="42">
        <v>0.7330092592592593</v>
      </c>
      <c r="FQ45" s="60">
        <f t="shared" si="225"/>
        <v>2.4537037037036802E-3</v>
      </c>
      <c r="FR45" s="60">
        <f t="shared" si="215"/>
        <v>2.3148148148124589E-5</v>
      </c>
      <c r="FS45" s="64"/>
      <c r="FT45" s="65">
        <f t="shared" si="216"/>
        <v>2</v>
      </c>
      <c r="FU45" s="186">
        <f t="shared" si="226"/>
        <v>2</v>
      </c>
      <c r="FV45" s="88">
        <f t="shared" si="227"/>
        <v>2</v>
      </c>
      <c r="FW45" s="200">
        <f t="shared" si="90"/>
        <v>18</v>
      </c>
      <c r="FX45" s="49">
        <v>0.73402777777777783</v>
      </c>
      <c r="FY45" s="61">
        <v>-600</v>
      </c>
      <c r="FZ45" s="61">
        <f t="shared" si="228"/>
        <v>840</v>
      </c>
      <c r="GA45" s="67">
        <f t="shared" si="217"/>
        <v>0</v>
      </c>
      <c r="GB45" s="334">
        <f t="shared" si="93"/>
        <v>1</v>
      </c>
      <c r="GC45" s="68">
        <f t="shared" si="229"/>
        <v>45</v>
      </c>
      <c r="GE45" s="116">
        <f t="shared" si="112"/>
        <v>252.29999999999998</v>
      </c>
      <c r="GF45" s="343">
        <f t="shared" si="113"/>
        <v>267</v>
      </c>
      <c r="GG45" s="116">
        <f t="shared" si="114"/>
        <v>5</v>
      </c>
      <c r="GH45" s="116">
        <f t="shared" si="115"/>
        <v>27</v>
      </c>
      <c r="GI45" s="337">
        <f t="shared" si="116"/>
        <v>32</v>
      </c>
      <c r="GJ45" s="337">
        <f t="shared" si="117"/>
        <v>1</v>
      </c>
      <c r="GK45" s="337">
        <f t="shared" si="118"/>
        <v>19</v>
      </c>
      <c r="GL45" s="337">
        <f t="shared" si="119"/>
        <v>20</v>
      </c>
      <c r="GM45" s="337">
        <f t="shared" si="120"/>
        <v>4</v>
      </c>
      <c r="GN45" s="337">
        <f t="shared" si="121"/>
        <v>0</v>
      </c>
      <c r="GO45" s="337">
        <f t="shared" si="122"/>
        <v>4</v>
      </c>
      <c r="GP45" s="336">
        <f t="shared" si="123"/>
        <v>3</v>
      </c>
      <c r="GQ45" s="343">
        <f t="shared" si="124"/>
        <v>2</v>
      </c>
      <c r="GR45" s="337">
        <f t="shared" si="125"/>
        <v>23</v>
      </c>
      <c r="GS45" s="337">
        <f t="shared" si="126"/>
        <v>3</v>
      </c>
      <c r="GT45" s="337">
        <f t="shared" si="127"/>
        <v>26</v>
      </c>
      <c r="GU45" s="337">
        <f t="shared" si="128"/>
        <v>3</v>
      </c>
      <c r="GV45" s="337">
        <f t="shared" si="129"/>
        <v>26</v>
      </c>
      <c r="GW45" s="337">
        <f t="shared" si="130"/>
        <v>6</v>
      </c>
      <c r="GX45" s="337">
        <f t="shared" si="131"/>
        <v>35</v>
      </c>
      <c r="GY45" s="346">
        <f t="shared" si="132"/>
        <v>2</v>
      </c>
      <c r="GZ45" s="116">
        <f t="shared" si="133"/>
        <v>103.79999999999998</v>
      </c>
      <c r="HA45" s="346">
        <f t="shared" si="95"/>
        <v>40</v>
      </c>
      <c r="HB45" s="116">
        <f t="shared" si="134"/>
        <v>117</v>
      </c>
      <c r="HC45" s="116">
        <f t="shared" si="135"/>
        <v>7</v>
      </c>
      <c r="HD45" s="346">
        <f t="shared" si="145"/>
        <v>124</v>
      </c>
      <c r="HE45" s="346">
        <f t="shared" si="96"/>
        <v>13</v>
      </c>
      <c r="HF45" s="13">
        <f t="shared" si="136"/>
        <v>0</v>
      </c>
      <c r="HG45" s="13">
        <f t="shared" si="137"/>
        <v>0</v>
      </c>
      <c r="HH45" s="346">
        <f t="shared" si="138"/>
        <v>0</v>
      </c>
      <c r="HI45" s="325">
        <f t="shared" si="139"/>
        <v>643.29999999999995</v>
      </c>
      <c r="HJ45" s="336">
        <f t="shared" si="140"/>
        <v>61.799999999999983</v>
      </c>
      <c r="HK45" s="343">
        <f t="shared" si="141"/>
        <v>42</v>
      </c>
      <c r="HL45" s="13">
        <f t="shared" si="142"/>
        <v>227.79999999999998</v>
      </c>
      <c r="HM45" s="77">
        <f t="shared" si="143"/>
        <v>13</v>
      </c>
      <c r="HN45" s="328"/>
      <c r="HO45" s="330"/>
      <c r="HP45" s="116">
        <f>VLOOKUP(HR45,$B$4:$C$70,2,0)</f>
        <v>43</v>
      </c>
      <c r="HQ45" s="281">
        <v>13</v>
      </c>
      <c r="HR45" s="282">
        <v>45</v>
      </c>
      <c r="HS45" s="311" t="s">
        <v>172</v>
      </c>
      <c r="HT45" s="312" t="s">
        <v>173</v>
      </c>
      <c r="HU45" s="311" t="s">
        <v>107</v>
      </c>
      <c r="HV45" s="283">
        <v>0</v>
      </c>
      <c r="HW45" s="314">
        <v>252.3</v>
      </c>
      <c r="HX45" s="285">
        <v>267</v>
      </c>
      <c r="HY45" s="286">
        <v>0</v>
      </c>
      <c r="HZ45" s="286">
        <v>5</v>
      </c>
      <c r="IA45" s="286">
        <v>27</v>
      </c>
      <c r="IB45" s="286">
        <v>0</v>
      </c>
      <c r="IC45" s="286">
        <v>1</v>
      </c>
      <c r="ID45" s="286">
        <v>19</v>
      </c>
      <c r="IE45" s="286">
        <v>0</v>
      </c>
      <c r="IF45" s="286">
        <v>4</v>
      </c>
      <c r="IG45" s="286">
        <v>0</v>
      </c>
      <c r="IH45" s="283">
        <v>0</v>
      </c>
      <c r="II45" s="286">
        <v>0</v>
      </c>
      <c r="IJ45" s="286">
        <v>3</v>
      </c>
      <c r="IK45" s="283">
        <v>0</v>
      </c>
      <c r="IL45" s="286">
        <v>0</v>
      </c>
      <c r="IM45" s="286">
        <v>2</v>
      </c>
      <c r="IN45" s="287">
        <v>0</v>
      </c>
      <c r="IO45" s="287">
        <v>0</v>
      </c>
      <c r="IP45" s="286">
        <v>0</v>
      </c>
      <c r="IQ45" s="286">
        <v>23</v>
      </c>
      <c r="IR45" s="286">
        <v>3</v>
      </c>
      <c r="IS45" s="286">
        <v>0</v>
      </c>
      <c r="IT45" s="286">
        <v>3</v>
      </c>
      <c r="IU45" s="286">
        <v>26</v>
      </c>
      <c r="IV45" s="286">
        <v>6</v>
      </c>
      <c r="IW45" s="286">
        <v>0</v>
      </c>
      <c r="IX45" s="286">
        <v>2</v>
      </c>
      <c r="IY45" s="283">
        <v>0</v>
      </c>
      <c r="IZ45" s="322">
        <f t="shared" si="144"/>
        <v>643.29999999999995</v>
      </c>
      <c r="JA45" s="288">
        <v>45</v>
      </c>
    </row>
    <row r="46" spans="1:261" x14ac:dyDescent="0.25">
      <c r="A46" s="70">
        <v>44</v>
      </c>
      <c r="B46" s="71">
        <v>46</v>
      </c>
      <c r="C46" s="273">
        <f t="shared" si="97"/>
        <v>44</v>
      </c>
      <c r="D46" s="172" t="s">
        <v>174</v>
      </c>
      <c r="E46" s="170" t="s">
        <v>175</v>
      </c>
      <c r="F46" s="170" t="s">
        <v>258</v>
      </c>
      <c r="G46" s="170" t="s">
        <v>301</v>
      </c>
      <c r="H46" s="324"/>
      <c r="I46" s="324"/>
      <c r="J46" s="171" t="s">
        <v>249</v>
      </c>
      <c r="K46" s="72">
        <v>0.38472222222222202</v>
      </c>
      <c r="L46" s="73">
        <v>0.38472222222222219</v>
      </c>
      <c r="M46" s="86"/>
      <c r="N46" s="74">
        <f t="shared" si="152"/>
        <v>0</v>
      </c>
      <c r="O46" s="75">
        <f t="shared" si="153"/>
        <v>0</v>
      </c>
      <c r="P46" s="76">
        <v>81</v>
      </c>
      <c r="Q46" s="77"/>
      <c r="R46" s="78">
        <f t="shared" si="154"/>
        <v>243</v>
      </c>
      <c r="S46" s="193">
        <f t="shared" si="98"/>
        <v>28</v>
      </c>
      <c r="T46" s="79">
        <v>0.42295138888888889</v>
      </c>
      <c r="U46" s="80">
        <v>0.42406250000000001</v>
      </c>
      <c r="V46" s="81">
        <f t="shared" si="218"/>
        <v>1.1111111111111183E-3</v>
      </c>
      <c r="W46" s="77"/>
      <c r="X46" s="78">
        <f t="shared" si="219"/>
        <v>288</v>
      </c>
      <c r="Y46" s="193">
        <f t="shared" si="99"/>
        <v>55</v>
      </c>
      <c r="Z46" s="82">
        <v>0.49871527777777774</v>
      </c>
      <c r="AA46" s="83"/>
      <c r="AB46" s="84">
        <f t="shared" si="155"/>
        <v>0</v>
      </c>
      <c r="AC46" s="82">
        <v>0.49966435185185182</v>
      </c>
      <c r="AD46" s="85">
        <f t="shared" si="156"/>
        <v>9.490740740740744E-4</v>
      </c>
      <c r="AE46" s="85">
        <f t="shared" si="157"/>
        <v>1.8518518518518547E-4</v>
      </c>
      <c r="AF46" s="86"/>
      <c r="AG46" s="87">
        <f t="shared" si="158"/>
        <v>16</v>
      </c>
      <c r="AH46" s="186">
        <f t="shared" si="146"/>
        <v>16</v>
      </c>
      <c r="AI46" s="88">
        <f t="shared" si="159"/>
        <v>16</v>
      </c>
      <c r="AJ46" s="199">
        <f t="shared" si="10"/>
        <v>50</v>
      </c>
      <c r="AK46" s="82">
        <v>0.50069444444444444</v>
      </c>
      <c r="AL46" s="85">
        <f t="shared" si="160"/>
        <v>1.0300925925926241E-3</v>
      </c>
      <c r="AM46" s="85">
        <f t="shared" si="161"/>
        <v>2.7777777777774639E-4</v>
      </c>
      <c r="AN46" s="89"/>
      <c r="AO46" s="90">
        <f t="shared" si="162"/>
        <v>24</v>
      </c>
      <c r="AP46" s="186">
        <f t="shared" si="100"/>
        <v>-24</v>
      </c>
      <c r="AQ46" s="88">
        <f t="shared" si="163"/>
        <v>24</v>
      </c>
      <c r="AR46" s="199">
        <f t="shared" si="15"/>
        <v>56</v>
      </c>
      <c r="AS46" s="82">
        <v>0.50800925925925922</v>
      </c>
      <c r="AT46" s="83"/>
      <c r="AU46" s="88">
        <f t="shared" si="164"/>
        <v>0</v>
      </c>
      <c r="AV46" s="82">
        <v>0.5087962962962963</v>
      </c>
      <c r="AW46" s="85">
        <f t="shared" si="165"/>
        <v>7.8703703703708605E-4</v>
      </c>
      <c r="AX46" s="85">
        <f t="shared" si="220"/>
        <v>2.3148148148197122E-5</v>
      </c>
      <c r="AY46" s="89"/>
      <c r="AZ46" s="90">
        <f t="shared" si="166"/>
        <v>2</v>
      </c>
      <c r="BA46" s="186">
        <f t="shared" si="101"/>
        <v>2</v>
      </c>
      <c r="BB46" s="88">
        <f t="shared" si="221"/>
        <v>2</v>
      </c>
      <c r="BC46" s="199">
        <f t="shared" si="21"/>
        <v>27</v>
      </c>
      <c r="BD46" s="82">
        <v>0.51010416666666669</v>
      </c>
      <c r="BE46" s="85">
        <f t="shared" si="222"/>
        <v>1.3078703703703898E-3</v>
      </c>
      <c r="BF46" s="85">
        <f t="shared" si="167"/>
        <v>1.9298798670241979E-17</v>
      </c>
      <c r="BG46" s="89"/>
      <c r="BH46" s="90">
        <f t="shared" si="168"/>
        <v>0</v>
      </c>
      <c r="BI46" s="186">
        <f t="shared" si="102"/>
        <v>0</v>
      </c>
      <c r="BJ46" s="88">
        <f t="shared" si="169"/>
        <v>0</v>
      </c>
      <c r="BK46" s="199">
        <f t="shared" si="26"/>
        <v>1</v>
      </c>
      <c r="BL46" s="91">
        <v>0.53333333333333333</v>
      </c>
      <c r="BM46" s="83"/>
      <c r="BN46" s="88">
        <f t="shared" si="170"/>
        <v>0</v>
      </c>
      <c r="BO46" s="82">
        <v>0.53760416666666666</v>
      </c>
      <c r="BP46" s="85">
        <f t="shared" si="171"/>
        <v>4.2708333333333348E-3</v>
      </c>
      <c r="BQ46" s="85">
        <f t="shared" si="172"/>
        <v>2.0833333333333207E-4</v>
      </c>
      <c r="BR46" s="89"/>
      <c r="BS46" s="90">
        <f t="shared" si="173"/>
        <v>18</v>
      </c>
      <c r="BT46" s="186">
        <f t="shared" si="103"/>
        <v>-18</v>
      </c>
      <c r="BU46" s="88">
        <f t="shared" si="174"/>
        <v>18</v>
      </c>
      <c r="BV46" s="199">
        <f t="shared" si="32"/>
        <v>48</v>
      </c>
      <c r="BW46" s="82">
        <v>0.53983796296296294</v>
      </c>
      <c r="BX46" s="85">
        <f t="shared" si="175"/>
        <v>2.2337962962962754E-3</v>
      </c>
      <c r="BY46" s="85">
        <f t="shared" si="176"/>
        <v>1.388888888888681E-4</v>
      </c>
      <c r="BZ46" s="89"/>
      <c r="CA46" s="90">
        <f t="shared" si="177"/>
        <v>12</v>
      </c>
      <c r="CB46" s="186">
        <f t="shared" si="104"/>
        <v>12</v>
      </c>
      <c r="CC46" s="88">
        <v>0</v>
      </c>
      <c r="CD46" s="199">
        <f t="shared" si="105"/>
        <v>27</v>
      </c>
      <c r="CE46" s="72">
        <v>0.55694444444444446</v>
      </c>
      <c r="CF46" s="86">
        <v>-240</v>
      </c>
      <c r="CG46" s="86">
        <f t="shared" si="223"/>
        <v>480</v>
      </c>
      <c r="CH46" s="92">
        <f t="shared" si="178"/>
        <v>240</v>
      </c>
      <c r="CI46" s="243">
        <f t="shared" si="38"/>
        <v>62</v>
      </c>
      <c r="CJ46" s="82">
        <v>0.56388888888888888</v>
      </c>
      <c r="CK46" s="83"/>
      <c r="CL46" s="88">
        <f t="shared" si="179"/>
        <v>0</v>
      </c>
      <c r="CM46" s="82">
        <v>0.56641203703703702</v>
      </c>
      <c r="CN46" s="85">
        <f t="shared" si="180"/>
        <v>2.5231481481481355E-3</v>
      </c>
      <c r="CO46" s="85">
        <f t="shared" si="181"/>
        <v>2.3148148148160585E-5</v>
      </c>
      <c r="CP46" s="89"/>
      <c r="CQ46" s="90">
        <f t="shared" si="182"/>
        <v>2</v>
      </c>
      <c r="CR46" s="186">
        <f t="shared" si="224"/>
        <v>-2</v>
      </c>
      <c r="CS46" s="88">
        <f t="shared" si="183"/>
        <v>2</v>
      </c>
      <c r="CT46" s="199">
        <f t="shared" si="45"/>
        <v>17</v>
      </c>
      <c r="CU46" s="72">
        <v>0.62638888888888888</v>
      </c>
      <c r="CV46" s="86"/>
      <c r="CW46" s="86">
        <f t="shared" si="184"/>
        <v>0</v>
      </c>
      <c r="CX46" s="92">
        <f t="shared" si="185"/>
        <v>0</v>
      </c>
      <c r="CY46" s="243">
        <f t="shared" si="48"/>
        <v>1</v>
      </c>
      <c r="CZ46" s="82">
        <v>0.63611111111111118</v>
      </c>
      <c r="DA46" s="83"/>
      <c r="DB46" s="88">
        <f t="shared" si="186"/>
        <v>0</v>
      </c>
      <c r="DC46" s="82">
        <v>0.63854166666666667</v>
      </c>
      <c r="DD46" s="85">
        <f t="shared" si="187"/>
        <v>2.4305555555554914E-3</v>
      </c>
      <c r="DE46" s="85">
        <f t="shared" si="188"/>
        <v>2.314814814814172E-4</v>
      </c>
      <c r="DF46" s="89"/>
      <c r="DG46" s="90">
        <f t="shared" si="189"/>
        <v>20</v>
      </c>
      <c r="DH46" s="186">
        <f t="shared" si="106"/>
        <v>20</v>
      </c>
      <c r="DI46" s="88">
        <f t="shared" si="190"/>
        <v>20</v>
      </c>
      <c r="DJ46" s="199">
        <f t="shared" si="54"/>
        <v>53</v>
      </c>
      <c r="DK46" s="72" t="s">
        <v>254</v>
      </c>
      <c r="DL46" s="86"/>
      <c r="DM46" s="86" t="e">
        <f>IF(DK46=0,0,IF(DK46="нет",600,IF(DK46="сход",0,IF(DK46&lt;#REF!+DN$2,MINUTE(ABS(DK46-(#REF!+DN$2)))*60,IF(DK46&gt;#REF!+DN$2,MINUTE(ABS(DK46-(#REF!+DN$2)))*60,0)))))</f>
        <v>#REF!</v>
      </c>
      <c r="DN46" s="93">
        <f t="shared" si="191"/>
        <v>0</v>
      </c>
      <c r="DO46" s="72" t="s">
        <v>254</v>
      </c>
      <c r="DP46" s="86"/>
      <c r="DQ46" s="86" t="e">
        <f>IF(DO46=0,0,IF(DO46="нет",600,IF(DO46="сход",0,IF(DO46&lt;#REF!+DR$2,MINUTE(ABS(DO46-(#REF!+DR$2)))*60,IF(DO46&gt;#REF!+DR$2,MINUTE(ABS(DO46-(#REF!+DR$2)))*60,0)))))</f>
        <v>#REF!</v>
      </c>
      <c r="DR46" s="94">
        <f t="shared" si="192"/>
        <v>0</v>
      </c>
      <c r="DS46" s="82">
        <v>0.66875000000000007</v>
      </c>
      <c r="DT46" s="83"/>
      <c r="DU46" s="63">
        <f t="shared" si="193"/>
        <v>0</v>
      </c>
      <c r="DV46" s="82">
        <v>0.67001157407407408</v>
      </c>
      <c r="DW46" s="85">
        <f t="shared" si="194"/>
        <v>1.2615740740740122E-3</v>
      </c>
      <c r="DX46" s="85">
        <f t="shared" si="195"/>
        <v>7.0601851851845668E-4</v>
      </c>
      <c r="DY46" s="89"/>
      <c r="DZ46" s="90">
        <f t="shared" si="196"/>
        <v>61</v>
      </c>
      <c r="EA46" s="186">
        <f t="shared" si="107"/>
        <v>61</v>
      </c>
      <c r="EB46" s="63">
        <f t="shared" si="197"/>
        <v>61</v>
      </c>
      <c r="EC46" s="199">
        <f t="shared" si="62"/>
        <v>66</v>
      </c>
      <c r="ED46" s="82">
        <v>0.67762731481481486</v>
      </c>
      <c r="EE46" s="85">
        <f t="shared" si="198"/>
        <v>7.615740740740784E-3</v>
      </c>
      <c r="EF46" s="85">
        <f t="shared" si="199"/>
        <v>1.6319444444444879E-3</v>
      </c>
      <c r="EG46" s="89"/>
      <c r="EH46" s="65">
        <f t="shared" si="200"/>
        <v>141</v>
      </c>
      <c r="EI46" s="186">
        <f t="shared" si="108"/>
        <v>141</v>
      </c>
      <c r="EJ46" s="88">
        <f t="shared" si="201"/>
        <v>141</v>
      </c>
      <c r="EK46" s="199">
        <f t="shared" si="67"/>
        <v>57</v>
      </c>
      <c r="EL46" s="82">
        <v>0.71180555555555547</v>
      </c>
      <c r="EM46" s="83"/>
      <c r="EN46" s="88">
        <f t="shared" si="202"/>
        <v>0</v>
      </c>
      <c r="EO46" s="82">
        <v>0.71491898148148147</v>
      </c>
      <c r="EP46" s="85">
        <f t="shared" si="203"/>
        <v>3.1134259259260055E-3</v>
      </c>
      <c r="EQ46" s="85">
        <f t="shared" si="204"/>
        <v>3.935185185185981E-4</v>
      </c>
      <c r="ER46" s="89"/>
      <c r="ES46" s="90">
        <f t="shared" si="205"/>
        <v>34</v>
      </c>
      <c r="ET46" s="186">
        <f t="shared" si="109"/>
        <v>-34</v>
      </c>
      <c r="EU46" s="88">
        <f t="shared" si="206"/>
        <v>34</v>
      </c>
      <c r="EV46" s="199">
        <f t="shared" si="73"/>
        <v>61</v>
      </c>
      <c r="EW46" s="82">
        <v>0.71543981481481478</v>
      </c>
      <c r="EX46" s="85">
        <f t="shared" si="207"/>
        <v>5.2083333333330373E-4</v>
      </c>
      <c r="EY46" s="85">
        <f t="shared" si="208"/>
        <v>3.7037037037034075E-4</v>
      </c>
      <c r="EZ46" s="89"/>
      <c r="FA46" s="90">
        <f t="shared" si="209"/>
        <v>32</v>
      </c>
      <c r="FB46" s="186">
        <f t="shared" si="231"/>
        <v>32</v>
      </c>
      <c r="FC46" s="88">
        <f t="shared" si="210"/>
        <v>32</v>
      </c>
      <c r="FD46" s="199">
        <f t="shared" si="78"/>
        <v>22</v>
      </c>
      <c r="FE46" s="82">
        <v>0.71796296296296302</v>
      </c>
      <c r="FF46" s="85">
        <f t="shared" si="211"/>
        <v>2.5231481481482465E-3</v>
      </c>
      <c r="FG46" s="85">
        <f t="shared" si="212"/>
        <v>3.2407407407417229E-4</v>
      </c>
      <c r="FH46" s="89"/>
      <c r="FI46" s="90">
        <f t="shared" si="230"/>
        <v>28</v>
      </c>
      <c r="FJ46" s="186">
        <f t="shared" si="111"/>
        <v>28</v>
      </c>
      <c r="FK46" s="88">
        <f>IF(EW46="нет",0,IF(FI46&gt;600,600+FH46,FI46))</f>
        <v>28</v>
      </c>
      <c r="FL46" s="199">
        <f t="shared" si="83"/>
        <v>35</v>
      </c>
      <c r="FM46" s="82">
        <v>0.74444444444444446</v>
      </c>
      <c r="FN46" s="83"/>
      <c r="FO46" s="84">
        <f t="shared" si="214"/>
        <v>0</v>
      </c>
      <c r="FP46" s="82">
        <v>0.74740740740740741</v>
      </c>
      <c r="FQ46" s="85">
        <f t="shared" si="225"/>
        <v>2.962962962962945E-3</v>
      </c>
      <c r="FR46" s="85">
        <f t="shared" si="215"/>
        <v>5.3240740740738944E-4</v>
      </c>
      <c r="FS46" s="89"/>
      <c r="FT46" s="90">
        <f t="shared" si="216"/>
        <v>46</v>
      </c>
      <c r="FU46" s="186">
        <f t="shared" si="226"/>
        <v>46</v>
      </c>
      <c r="FV46" s="88">
        <f t="shared" si="227"/>
        <v>46</v>
      </c>
      <c r="FW46" s="199">
        <f t="shared" si="90"/>
        <v>59</v>
      </c>
      <c r="FX46" s="72">
        <v>0.74861111111111101</v>
      </c>
      <c r="FY46" s="86">
        <v>-600</v>
      </c>
      <c r="FZ46" s="86">
        <f t="shared" si="228"/>
        <v>1560</v>
      </c>
      <c r="GA46" s="95">
        <f t="shared" si="217"/>
        <v>0</v>
      </c>
      <c r="GB46" s="333">
        <f t="shared" si="93"/>
        <v>1</v>
      </c>
      <c r="GC46" s="96">
        <f t="shared" si="229"/>
        <v>46</v>
      </c>
      <c r="GE46" s="116">
        <f t="shared" si="112"/>
        <v>243</v>
      </c>
      <c r="GF46" s="343">
        <f t="shared" si="113"/>
        <v>288</v>
      </c>
      <c r="GG46" s="116">
        <f t="shared" si="114"/>
        <v>16</v>
      </c>
      <c r="GH46" s="116">
        <f t="shared" si="115"/>
        <v>24</v>
      </c>
      <c r="GI46" s="337">
        <f t="shared" si="116"/>
        <v>40</v>
      </c>
      <c r="GJ46" s="337">
        <f t="shared" si="117"/>
        <v>2</v>
      </c>
      <c r="GK46" s="337">
        <f t="shared" si="118"/>
        <v>0</v>
      </c>
      <c r="GL46" s="337">
        <f t="shared" si="119"/>
        <v>2</v>
      </c>
      <c r="GM46" s="337">
        <f t="shared" si="120"/>
        <v>18</v>
      </c>
      <c r="GN46" s="337">
        <f t="shared" si="121"/>
        <v>0</v>
      </c>
      <c r="GO46" s="337">
        <f t="shared" si="122"/>
        <v>18</v>
      </c>
      <c r="GP46" s="336">
        <f t="shared" si="123"/>
        <v>2</v>
      </c>
      <c r="GQ46" s="343">
        <f t="shared" si="124"/>
        <v>20</v>
      </c>
      <c r="GR46" s="337">
        <f t="shared" si="125"/>
        <v>61</v>
      </c>
      <c r="GS46" s="337">
        <f t="shared" si="126"/>
        <v>141</v>
      </c>
      <c r="GT46" s="337">
        <f t="shared" si="127"/>
        <v>202</v>
      </c>
      <c r="GU46" s="337">
        <f t="shared" si="128"/>
        <v>34</v>
      </c>
      <c r="GV46" s="337">
        <f t="shared" si="129"/>
        <v>32</v>
      </c>
      <c r="GW46" s="337">
        <f t="shared" si="130"/>
        <v>28</v>
      </c>
      <c r="GX46" s="337">
        <f t="shared" si="131"/>
        <v>94</v>
      </c>
      <c r="GY46" s="346">
        <f t="shared" si="132"/>
        <v>46</v>
      </c>
      <c r="GZ46" s="116">
        <f t="shared" si="133"/>
        <v>115.5</v>
      </c>
      <c r="HA46" s="346">
        <f t="shared" si="95"/>
        <v>46</v>
      </c>
      <c r="HB46" s="116">
        <f t="shared" si="134"/>
        <v>356</v>
      </c>
      <c r="HC46" s="116">
        <f t="shared" si="135"/>
        <v>68</v>
      </c>
      <c r="HD46" s="346">
        <f t="shared" si="145"/>
        <v>424</v>
      </c>
      <c r="HE46" s="346">
        <f t="shared" si="96"/>
        <v>32</v>
      </c>
      <c r="HF46" s="13">
        <f t="shared" si="136"/>
        <v>0</v>
      </c>
      <c r="HG46" s="13">
        <f t="shared" si="137"/>
        <v>0</v>
      </c>
      <c r="HH46" s="346">
        <f t="shared" si="138"/>
        <v>240</v>
      </c>
      <c r="HI46" s="325">
        <f t="shared" si="139"/>
        <v>1195</v>
      </c>
      <c r="HJ46" s="336">
        <f t="shared" si="140"/>
        <v>52.5</v>
      </c>
      <c r="HK46" s="343">
        <f t="shared" si="141"/>
        <v>63</v>
      </c>
      <c r="HL46" s="13">
        <f t="shared" si="142"/>
        <v>779.5</v>
      </c>
      <c r="HM46" s="77">
        <f t="shared" si="143"/>
        <v>38</v>
      </c>
      <c r="HN46" s="328"/>
      <c r="HO46" s="330"/>
      <c r="HP46" s="116">
        <f>VLOOKUP(HR46,$B$4:$C$70,2,0)</f>
        <v>44</v>
      </c>
      <c r="HQ46" s="281">
        <v>38</v>
      </c>
      <c r="HR46" s="282">
        <v>46</v>
      </c>
      <c r="HS46" s="311" t="s">
        <v>174</v>
      </c>
      <c r="HT46" s="312" t="s">
        <v>175</v>
      </c>
      <c r="HU46" s="311" t="s">
        <v>249</v>
      </c>
      <c r="HV46" s="283">
        <v>0</v>
      </c>
      <c r="HW46" s="314">
        <v>243</v>
      </c>
      <c r="HX46" s="285">
        <v>288</v>
      </c>
      <c r="HY46" s="286">
        <v>0</v>
      </c>
      <c r="HZ46" s="286">
        <v>16</v>
      </c>
      <c r="IA46" s="286">
        <v>24</v>
      </c>
      <c r="IB46" s="286">
        <v>0</v>
      </c>
      <c r="IC46" s="286">
        <v>2</v>
      </c>
      <c r="ID46" s="286">
        <v>0</v>
      </c>
      <c r="IE46" s="286">
        <v>0</v>
      </c>
      <c r="IF46" s="286">
        <v>18</v>
      </c>
      <c r="IG46" s="286">
        <v>0</v>
      </c>
      <c r="IH46" s="283">
        <v>240</v>
      </c>
      <c r="II46" s="286">
        <v>0</v>
      </c>
      <c r="IJ46" s="286">
        <v>2</v>
      </c>
      <c r="IK46" s="283">
        <v>0</v>
      </c>
      <c r="IL46" s="286">
        <v>0</v>
      </c>
      <c r="IM46" s="286">
        <v>20</v>
      </c>
      <c r="IN46" s="287">
        <v>0</v>
      </c>
      <c r="IO46" s="287">
        <v>0</v>
      </c>
      <c r="IP46" s="286">
        <v>0</v>
      </c>
      <c r="IQ46" s="286">
        <v>61</v>
      </c>
      <c r="IR46" s="286">
        <v>141</v>
      </c>
      <c r="IS46" s="286">
        <v>0</v>
      </c>
      <c r="IT46" s="286">
        <v>34</v>
      </c>
      <c r="IU46" s="286">
        <v>32</v>
      </c>
      <c r="IV46" s="286">
        <v>28</v>
      </c>
      <c r="IW46" s="286">
        <v>0</v>
      </c>
      <c r="IX46" s="286">
        <v>46</v>
      </c>
      <c r="IY46" s="283">
        <v>0</v>
      </c>
      <c r="IZ46" s="322">
        <f t="shared" si="144"/>
        <v>1195</v>
      </c>
      <c r="JA46" s="288">
        <v>46</v>
      </c>
    </row>
    <row r="47" spans="1:261" x14ac:dyDescent="0.25">
      <c r="A47" s="70">
        <v>45</v>
      </c>
      <c r="B47" s="71">
        <v>47</v>
      </c>
      <c r="C47" s="274">
        <f t="shared" si="97"/>
        <v>45</v>
      </c>
      <c r="D47" s="173" t="s">
        <v>176</v>
      </c>
      <c r="E47" s="170" t="s">
        <v>177</v>
      </c>
      <c r="F47" s="170" t="s">
        <v>259</v>
      </c>
      <c r="G47" s="170" t="s">
        <v>300</v>
      </c>
      <c r="H47" s="324"/>
      <c r="I47" s="324"/>
      <c r="J47" s="171" t="s">
        <v>178</v>
      </c>
      <c r="K47" s="72">
        <v>0.38541666666666702</v>
      </c>
      <c r="L47" s="73">
        <v>0.38541666666666669</v>
      </c>
      <c r="M47" s="86"/>
      <c r="N47" s="74">
        <f t="shared" si="152"/>
        <v>0</v>
      </c>
      <c r="O47" s="75">
        <f t="shared" si="153"/>
        <v>0</v>
      </c>
      <c r="P47" s="76">
        <v>79.5</v>
      </c>
      <c r="Q47" s="77"/>
      <c r="R47" s="78">
        <f t="shared" si="154"/>
        <v>238.5</v>
      </c>
      <c r="S47" s="193">
        <f t="shared" si="98"/>
        <v>24</v>
      </c>
      <c r="T47" s="79">
        <v>0.42693287037037037</v>
      </c>
      <c r="U47" s="80">
        <v>0.42788194444444444</v>
      </c>
      <c r="V47" s="81">
        <f t="shared" si="218"/>
        <v>9.490740740740744E-4</v>
      </c>
      <c r="W47" s="77"/>
      <c r="X47" s="78">
        <f t="shared" si="219"/>
        <v>246</v>
      </c>
      <c r="Y47" s="193">
        <f t="shared" si="99"/>
        <v>7</v>
      </c>
      <c r="Z47" s="82">
        <v>0.48986111111111108</v>
      </c>
      <c r="AA47" s="83"/>
      <c r="AB47" s="84">
        <f t="shared" si="155"/>
        <v>0</v>
      </c>
      <c r="AC47" s="82">
        <v>0.49062500000000003</v>
      </c>
      <c r="AD47" s="85">
        <f t="shared" si="156"/>
        <v>7.6388888888895279E-4</v>
      </c>
      <c r="AE47" s="85">
        <f t="shared" si="157"/>
        <v>6.3859507959396211E-17</v>
      </c>
      <c r="AF47" s="86"/>
      <c r="AG47" s="87">
        <f t="shared" si="158"/>
        <v>0</v>
      </c>
      <c r="AH47" s="186">
        <f t="shared" si="146"/>
        <v>0</v>
      </c>
      <c r="AI47" s="88">
        <f t="shared" si="159"/>
        <v>0</v>
      </c>
      <c r="AJ47" s="199">
        <f t="shared" si="10"/>
        <v>1</v>
      </c>
      <c r="AK47" s="82">
        <v>0.4919675925925926</v>
      </c>
      <c r="AL47" s="85">
        <f t="shared" si="160"/>
        <v>1.3425925925925619E-3</v>
      </c>
      <c r="AM47" s="85">
        <f t="shared" si="161"/>
        <v>3.4722222222191438E-5</v>
      </c>
      <c r="AN47" s="89"/>
      <c r="AO47" s="90">
        <f t="shared" si="162"/>
        <v>3</v>
      </c>
      <c r="AP47" s="186">
        <f t="shared" si="100"/>
        <v>3</v>
      </c>
      <c r="AQ47" s="88">
        <f t="shared" si="163"/>
        <v>3</v>
      </c>
      <c r="AR47" s="199">
        <f t="shared" si="15"/>
        <v>11</v>
      </c>
      <c r="AS47" s="82">
        <v>0.49847222222222221</v>
      </c>
      <c r="AT47" s="83"/>
      <c r="AU47" s="88">
        <f t="shared" si="164"/>
        <v>0</v>
      </c>
      <c r="AV47" s="82">
        <v>0.49922453703703701</v>
      </c>
      <c r="AW47" s="85">
        <f t="shared" si="165"/>
        <v>7.5231481481480289E-4</v>
      </c>
      <c r="AX47" s="85">
        <f t="shared" si="220"/>
        <v>1.1574074074086039E-5</v>
      </c>
      <c r="AY47" s="89"/>
      <c r="AZ47" s="90">
        <f t="shared" si="166"/>
        <v>1</v>
      </c>
      <c r="BA47" s="186">
        <f t="shared" si="101"/>
        <v>-1</v>
      </c>
      <c r="BB47" s="88">
        <f t="shared" si="221"/>
        <v>1</v>
      </c>
      <c r="BC47" s="199">
        <f t="shared" si="21"/>
        <v>11</v>
      </c>
      <c r="BD47" s="82">
        <v>0.50059027777777776</v>
      </c>
      <c r="BE47" s="85">
        <f t="shared" si="222"/>
        <v>1.3657407407407507E-3</v>
      </c>
      <c r="BF47" s="85">
        <f t="shared" si="167"/>
        <v>5.7870370370380212E-5</v>
      </c>
      <c r="BG47" s="89"/>
      <c r="BH47" s="90">
        <f t="shared" si="168"/>
        <v>5</v>
      </c>
      <c r="BI47" s="186">
        <f t="shared" si="102"/>
        <v>5</v>
      </c>
      <c r="BJ47" s="88">
        <f t="shared" si="169"/>
        <v>5</v>
      </c>
      <c r="BK47" s="199">
        <f t="shared" si="26"/>
        <v>23</v>
      </c>
      <c r="BL47" s="91">
        <v>0.52361111111111114</v>
      </c>
      <c r="BM47" s="83"/>
      <c r="BN47" s="88">
        <f t="shared" si="170"/>
        <v>0</v>
      </c>
      <c r="BO47" s="82">
        <v>0.52810185185185188</v>
      </c>
      <c r="BP47" s="85">
        <f t="shared" si="171"/>
        <v>4.4907407407407396E-3</v>
      </c>
      <c r="BQ47" s="85">
        <f t="shared" si="172"/>
        <v>1.1574074074072703E-5</v>
      </c>
      <c r="BR47" s="89"/>
      <c r="BS47" s="90">
        <f t="shared" si="173"/>
        <v>1</v>
      </c>
      <c r="BT47" s="186">
        <f t="shared" si="103"/>
        <v>1</v>
      </c>
      <c r="BU47" s="88">
        <f t="shared" si="174"/>
        <v>1</v>
      </c>
      <c r="BV47" s="199">
        <f t="shared" si="32"/>
        <v>4</v>
      </c>
      <c r="BW47" s="82">
        <v>0.53020833333333328</v>
      </c>
      <c r="BX47" s="85">
        <f t="shared" si="175"/>
        <v>2.1064814814814037E-3</v>
      </c>
      <c r="BY47" s="85">
        <f t="shared" si="176"/>
        <v>1.1574074073996375E-5</v>
      </c>
      <c r="BZ47" s="89"/>
      <c r="CA47" s="90">
        <f t="shared" si="177"/>
        <v>1</v>
      </c>
      <c r="CB47" s="186">
        <f t="shared" si="104"/>
        <v>1</v>
      </c>
      <c r="CC47" s="88">
        <v>0</v>
      </c>
      <c r="CD47" s="199">
        <f t="shared" si="105"/>
        <v>3</v>
      </c>
      <c r="CE47" s="72">
        <v>0.55208333333333337</v>
      </c>
      <c r="CF47" s="86"/>
      <c r="CG47" s="86">
        <f t="shared" si="223"/>
        <v>0</v>
      </c>
      <c r="CH47" s="92">
        <f t="shared" si="178"/>
        <v>0</v>
      </c>
      <c r="CI47" s="243">
        <f t="shared" si="38"/>
        <v>1</v>
      </c>
      <c r="CJ47" s="82">
        <v>0.56319444444444444</v>
      </c>
      <c r="CK47" s="83"/>
      <c r="CL47" s="88">
        <f t="shared" si="179"/>
        <v>0</v>
      </c>
      <c r="CM47" s="82">
        <v>0.56570601851851854</v>
      </c>
      <c r="CN47" s="85">
        <f t="shared" si="180"/>
        <v>2.5115740740740966E-3</v>
      </c>
      <c r="CO47" s="85">
        <f t="shared" si="181"/>
        <v>3.4722222222199461E-5</v>
      </c>
      <c r="CP47" s="89"/>
      <c r="CQ47" s="90">
        <f t="shared" si="182"/>
        <v>3</v>
      </c>
      <c r="CR47" s="186">
        <f t="shared" si="224"/>
        <v>-3</v>
      </c>
      <c r="CS47" s="88">
        <f t="shared" si="183"/>
        <v>3</v>
      </c>
      <c r="CT47" s="199">
        <f t="shared" si="45"/>
        <v>26</v>
      </c>
      <c r="CU47" s="72">
        <v>0.62152777777777779</v>
      </c>
      <c r="CV47" s="86"/>
      <c r="CW47" s="86">
        <f t="shared" si="184"/>
        <v>0</v>
      </c>
      <c r="CX47" s="92">
        <f t="shared" si="185"/>
        <v>0</v>
      </c>
      <c r="CY47" s="243">
        <f t="shared" si="48"/>
        <v>1</v>
      </c>
      <c r="CZ47" s="82">
        <v>0.63263888888888886</v>
      </c>
      <c r="DA47" s="83"/>
      <c r="DB47" s="88">
        <f t="shared" si="186"/>
        <v>0</v>
      </c>
      <c r="DC47" s="82">
        <v>0.63481481481481483</v>
      </c>
      <c r="DD47" s="85">
        <f t="shared" si="187"/>
        <v>2.17592592592597E-3</v>
      </c>
      <c r="DE47" s="85">
        <f t="shared" si="188"/>
        <v>2.3148148148104206E-5</v>
      </c>
      <c r="DF47" s="89"/>
      <c r="DG47" s="90">
        <f t="shared" si="189"/>
        <v>2</v>
      </c>
      <c r="DH47" s="186">
        <f t="shared" si="106"/>
        <v>-2</v>
      </c>
      <c r="DI47" s="88">
        <f t="shared" si="190"/>
        <v>2</v>
      </c>
      <c r="DJ47" s="199">
        <f t="shared" si="54"/>
        <v>24</v>
      </c>
      <c r="DK47" s="72" t="s">
        <v>254</v>
      </c>
      <c r="DL47" s="86"/>
      <c r="DM47" s="86" t="e">
        <f>IF(DK47=0,0,IF(DK47="нет",600,IF(DK47="сход",0,IF(DK47&lt;#REF!+DN$2,MINUTE(ABS(DK47-(#REF!+DN$2)))*60,IF(DK47&gt;#REF!+DN$2,MINUTE(ABS(DK47-(#REF!+DN$2)))*60,0)))))</f>
        <v>#REF!</v>
      </c>
      <c r="DN47" s="93">
        <f t="shared" si="191"/>
        <v>0</v>
      </c>
      <c r="DO47" s="72" t="s">
        <v>254</v>
      </c>
      <c r="DP47" s="86"/>
      <c r="DQ47" s="86" t="e">
        <f>IF(DO47=0,0,IF(DO47="нет",600,IF(DO47="сход",0,IF(DO47&lt;#REF!+DR$2,MINUTE(ABS(DO47-(#REF!+DR$2)))*60,IF(DO47&gt;#REF!+DR$2,MINUTE(ABS(DO47-(#REF!+DR$2)))*60,0)))))</f>
        <v>#REF!</v>
      </c>
      <c r="DR47" s="94">
        <f t="shared" si="192"/>
        <v>0</v>
      </c>
      <c r="DS47" s="82">
        <v>0.66805555555555562</v>
      </c>
      <c r="DT47" s="83"/>
      <c r="DU47" s="63">
        <f t="shared" si="193"/>
        <v>0</v>
      </c>
      <c r="DV47" s="82">
        <v>0.66863425925925923</v>
      </c>
      <c r="DW47" s="85">
        <f t="shared" si="194"/>
        <v>5.7870370370360913E-4</v>
      </c>
      <c r="DX47" s="85">
        <f t="shared" si="195"/>
        <v>2.3148148148053574E-5</v>
      </c>
      <c r="DY47" s="89"/>
      <c r="DZ47" s="90">
        <f t="shared" si="196"/>
        <v>2</v>
      </c>
      <c r="EA47" s="186">
        <f t="shared" si="107"/>
        <v>2</v>
      </c>
      <c r="EB47" s="63">
        <f t="shared" si="197"/>
        <v>2</v>
      </c>
      <c r="EC47" s="199">
        <f t="shared" si="62"/>
        <v>7</v>
      </c>
      <c r="ED47" s="82">
        <v>0.67461805555555554</v>
      </c>
      <c r="EE47" s="85">
        <f t="shared" si="198"/>
        <v>5.9837962962963065E-3</v>
      </c>
      <c r="EF47" s="85">
        <f t="shared" si="199"/>
        <v>1.0408340855860843E-17</v>
      </c>
      <c r="EG47" s="89"/>
      <c r="EH47" s="65">
        <f t="shared" si="200"/>
        <v>0</v>
      </c>
      <c r="EI47" s="186">
        <f t="shared" si="108"/>
        <v>0</v>
      </c>
      <c r="EJ47" s="88">
        <f t="shared" si="201"/>
        <v>0</v>
      </c>
      <c r="EK47" s="199">
        <f t="shared" si="67"/>
        <v>1</v>
      </c>
      <c r="EL47" s="82">
        <v>0.70347222222222217</v>
      </c>
      <c r="EM47" s="83"/>
      <c r="EN47" s="88">
        <f t="shared" si="202"/>
        <v>0</v>
      </c>
      <c r="EO47" s="82">
        <v>0.70618055555555559</v>
      </c>
      <c r="EP47" s="85">
        <f t="shared" si="203"/>
        <v>2.7083333333334236E-3</v>
      </c>
      <c r="EQ47" s="85">
        <f t="shared" si="204"/>
        <v>1.1574074073983798E-5</v>
      </c>
      <c r="ER47" s="89"/>
      <c r="ES47" s="90">
        <f t="shared" si="205"/>
        <v>1</v>
      </c>
      <c r="ET47" s="186">
        <f t="shared" si="109"/>
        <v>-1</v>
      </c>
      <c r="EU47" s="88">
        <f t="shared" si="206"/>
        <v>1</v>
      </c>
      <c r="EV47" s="199">
        <f t="shared" si="73"/>
        <v>2</v>
      </c>
      <c r="EW47" s="82">
        <v>0.70658564814814817</v>
      </c>
      <c r="EX47" s="85">
        <f t="shared" si="207"/>
        <v>4.050925925925819E-4</v>
      </c>
      <c r="EY47" s="85">
        <f t="shared" si="208"/>
        <v>2.5462962962961893E-4</v>
      </c>
      <c r="EZ47" s="89"/>
      <c r="FA47" s="90">
        <f t="shared" si="209"/>
        <v>22</v>
      </c>
      <c r="FB47" s="186">
        <f t="shared" si="231"/>
        <v>22</v>
      </c>
      <c r="FC47" s="88">
        <f t="shared" si="210"/>
        <v>22</v>
      </c>
      <c r="FD47" s="199">
        <f t="shared" si="78"/>
        <v>20</v>
      </c>
      <c r="FE47" s="82">
        <v>0.70873842592592595</v>
      </c>
      <c r="FF47" s="85">
        <f t="shared" si="211"/>
        <v>2.1527777777777812E-3</v>
      </c>
      <c r="FG47" s="85">
        <f t="shared" si="212"/>
        <v>4.629629629629298E-5</v>
      </c>
      <c r="FH47" s="89"/>
      <c r="FI47" s="90">
        <f t="shared" si="230"/>
        <v>4</v>
      </c>
      <c r="FJ47" s="186">
        <f t="shared" si="111"/>
        <v>-4</v>
      </c>
      <c r="FK47" s="88">
        <f>IF(EW47="нет",0,IF(FI47&gt;600,600+FH47,FI47))</f>
        <v>4</v>
      </c>
      <c r="FL47" s="199">
        <f t="shared" si="83"/>
        <v>7</v>
      </c>
      <c r="FM47" s="82">
        <v>0.73611111111111116</v>
      </c>
      <c r="FN47" s="83"/>
      <c r="FO47" s="84">
        <f t="shared" si="214"/>
        <v>0</v>
      </c>
      <c r="FP47" s="82">
        <v>0.73850694444444442</v>
      </c>
      <c r="FQ47" s="85">
        <f t="shared" si="225"/>
        <v>2.3958333333332638E-3</v>
      </c>
      <c r="FR47" s="85">
        <f t="shared" si="215"/>
        <v>3.4722222222291835E-5</v>
      </c>
      <c r="FS47" s="89"/>
      <c r="FT47" s="90">
        <f t="shared" si="216"/>
        <v>3</v>
      </c>
      <c r="FU47" s="186">
        <f t="shared" si="226"/>
        <v>-3</v>
      </c>
      <c r="FV47" s="88">
        <f t="shared" si="227"/>
        <v>3</v>
      </c>
      <c r="FW47" s="199">
        <f t="shared" si="90"/>
        <v>23</v>
      </c>
      <c r="FX47" s="72">
        <v>0.7402777777777777</v>
      </c>
      <c r="FY47" s="86">
        <v>-600</v>
      </c>
      <c r="FZ47" s="86">
        <f t="shared" si="228"/>
        <v>1260</v>
      </c>
      <c r="GA47" s="95">
        <f t="shared" si="217"/>
        <v>0</v>
      </c>
      <c r="GB47" s="333">
        <f t="shared" si="93"/>
        <v>1</v>
      </c>
      <c r="GC47" s="96">
        <f t="shared" si="229"/>
        <v>47</v>
      </c>
      <c r="GE47" s="116">
        <f t="shared" si="112"/>
        <v>238.5</v>
      </c>
      <c r="GF47" s="343">
        <f t="shared" si="113"/>
        <v>246</v>
      </c>
      <c r="GG47" s="116">
        <f t="shared" si="114"/>
        <v>0</v>
      </c>
      <c r="GH47" s="116">
        <f t="shared" si="115"/>
        <v>3</v>
      </c>
      <c r="GI47" s="337">
        <f t="shared" si="116"/>
        <v>3</v>
      </c>
      <c r="GJ47" s="337">
        <f t="shared" si="117"/>
        <v>1</v>
      </c>
      <c r="GK47" s="337">
        <f t="shared" si="118"/>
        <v>5</v>
      </c>
      <c r="GL47" s="337">
        <f t="shared" si="119"/>
        <v>6</v>
      </c>
      <c r="GM47" s="337">
        <f t="shared" si="120"/>
        <v>1</v>
      </c>
      <c r="GN47" s="337">
        <f t="shared" si="121"/>
        <v>0</v>
      </c>
      <c r="GO47" s="337">
        <f t="shared" si="122"/>
        <v>1</v>
      </c>
      <c r="GP47" s="336">
        <f t="shared" si="123"/>
        <v>3</v>
      </c>
      <c r="GQ47" s="343">
        <f t="shared" si="124"/>
        <v>2</v>
      </c>
      <c r="GR47" s="337">
        <f t="shared" si="125"/>
        <v>2</v>
      </c>
      <c r="GS47" s="337">
        <f t="shared" si="126"/>
        <v>0</v>
      </c>
      <c r="GT47" s="337">
        <f t="shared" si="127"/>
        <v>2</v>
      </c>
      <c r="GU47" s="337">
        <f t="shared" si="128"/>
        <v>1</v>
      </c>
      <c r="GV47" s="337">
        <f t="shared" si="129"/>
        <v>22</v>
      </c>
      <c r="GW47" s="337">
        <f t="shared" si="130"/>
        <v>4</v>
      </c>
      <c r="GX47" s="337">
        <f t="shared" si="131"/>
        <v>27</v>
      </c>
      <c r="GY47" s="346">
        <f t="shared" si="132"/>
        <v>3</v>
      </c>
      <c r="GZ47" s="116">
        <f t="shared" si="133"/>
        <v>69</v>
      </c>
      <c r="HA47" s="346">
        <f t="shared" si="95"/>
        <v>17</v>
      </c>
      <c r="HB47" s="116">
        <f t="shared" si="134"/>
        <v>39</v>
      </c>
      <c r="HC47" s="116">
        <f t="shared" si="135"/>
        <v>8</v>
      </c>
      <c r="HD47" s="346">
        <f t="shared" si="145"/>
        <v>47</v>
      </c>
      <c r="HE47" s="346">
        <f t="shared" si="96"/>
        <v>3</v>
      </c>
      <c r="HF47" s="13">
        <f t="shared" si="136"/>
        <v>0</v>
      </c>
      <c r="HG47" s="13">
        <f t="shared" si="137"/>
        <v>0</v>
      </c>
      <c r="HH47" s="346">
        <f t="shared" si="138"/>
        <v>0</v>
      </c>
      <c r="HI47" s="325">
        <f t="shared" si="139"/>
        <v>531.5</v>
      </c>
      <c r="HJ47" s="336">
        <f t="shared" si="140"/>
        <v>48</v>
      </c>
      <c r="HK47" s="343">
        <f t="shared" si="141"/>
        <v>21</v>
      </c>
      <c r="HL47" s="13">
        <f t="shared" si="142"/>
        <v>116</v>
      </c>
      <c r="HM47" s="77">
        <f t="shared" si="143"/>
        <v>2</v>
      </c>
      <c r="HN47" s="328"/>
      <c r="HO47" s="330"/>
      <c r="HP47" s="116">
        <f>VLOOKUP(HR47,$B$4:$C$70,2,0)</f>
        <v>45</v>
      </c>
      <c r="HQ47" s="281">
        <v>2</v>
      </c>
      <c r="HR47" s="282">
        <v>47</v>
      </c>
      <c r="HS47" s="311" t="s">
        <v>176</v>
      </c>
      <c r="HT47" s="312" t="s">
        <v>177</v>
      </c>
      <c r="HU47" s="311" t="s">
        <v>178</v>
      </c>
      <c r="HV47" s="283">
        <v>0</v>
      </c>
      <c r="HW47" s="284">
        <v>238.5</v>
      </c>
      <c r="HX47" s="321">
        <v>246</v>
      </c>
      <c r="HY47" s="286">
        <v>0</v>
      </c>
      <c r="HZ47" s="286">
        <v>0</v>
      </c>
      <c r="IA47" s="286">
        <v>3</v>
      </c>
      <c r="IB47" s="286">
        <v>0</v>
      </c>
      <c r="IC47" s="286">
        <v>1</v>
      </c>
      <c r="ID47" s="286">
        <v>5</v>
      </c>
      <c r="IE47" s="286">
        <v>0</v>
      </c>
      <c r="IF47" s="286">
        <v>1</v>
      </c>
      <c r="IG47" s="286">
        <v>0</v>
      </c>
      <c r="IH47" s="283">
        <v>0</v>
      </c>
      <c r="II47" s="286">
        <v>0</v>
      </c>
      <c r="IJ47" s="286">
        <v>3</v>
      </c>
      <c r="IK47" s="283">
        <v>0</v>
      </c>
      <c r="IL47" s="286">
        <v>0</v>
      </c>
      <c r="IM47" s="286">
        <v>2</v>
      </c>
      <c r="IN47" s="287">
        <v>0</v>
      </c>
      <c r="IO47" s="287">
        <v>0</v>
      </c>
      <c r="IP47" s="286">
        <v>0</v>
      </c>
      <c r="IQ47" s="286">
        <v>2</v>
      </c>
      <c r="IR47" s="286">
        <v>0</v>
      </c>
      <c r="IS47" s="286">
        <v>0</v>
      </c>
      <c r="IT47" s="286">
        <v>1</v>
      </c>
      <c r="IU47" s="286">
        <v>22</v>
      </c>
      <c r="IV47" s="286">
        <v>4</v>
      </c>
      <c r="IW47" s="286">
        <v>0</v>
      </c>
      <c r="IX47" s="286">
        <v>3</v>
      </c>
      <c r="IY47" s="283">
        <v>0</v>
      </c>
      <c r="IZ47" s="322">
        <f t="shared" si="144"/>
        <v>531.5</v>
      </c>
      <c r="JA47" s="288">
        <v>47</v>
      </c>
    </row>
    <row r="48" spans="1:261" x14ac:dyDescent="0.25">
      <c r="A48" s="47">
        <v>46</v>
      </c>
      <c r="B48" s="48">
        <v>48</v>
      </c>
      <c r="C48" s="274">
        <f t="shared" si="97"/>
        <v>46</v>
      </c>
      <c r="D48" s="176" t="s">
        <v>179</v>
      </c>
      <c r="E48" s="174" t="s">
        <v>180</v>
      </c>
      <c r="F48" s="170" t="s">
        <v>259</v>
      </c>
      <c r="G48" s="170" t="s">
        <v>301</v>
      </c>
      <c r="H48" s="324"/>
      <c r="I48" s="324"/>
      <c r="J48" s="175" t="s">
        <v>181</v>
      </c>
      <c r="K48" s="49">
        <v>0.38611111111111102</v>
      </c>
      <c r="L48" s="50">
        <v>0.38611111111111113</v>
      </c>
      <c r="M48" s="61"/>
      <c r="N48" s="51">
        <f t="shared" si="152"/>
        <v>0</v>
      </c>
      <c r="O48" s="52">
        <f t="shared" si="153"/>
        <v>0</v>
      </c>
      <c r="P48" s="53">
        <v>87.3</v>
      </c>
      <c r="Q48" s="54"/>
      <c r="R48" s="55">
        <f t="shared" si="154"/>
        <v>261.89999999999998</v>
      </c>
      <c r="S48" s="194">
        <f t="shared" si="98"/>
        <v>52</v>
      </c>
      <c r="T48" s="56">
        <v>0.43019675925925926</v>
      </c>
      <c r="U48" s="57">
        <v>0.43122685185185183</v>
      </c>
      <c r="V48" s="58">
        <f t="shared" si="218"/>
        <v>1.0300925925925686E-3</v>
      </c>
      <c r="W48" s="54"/>
      <c r="X48" s="55">
        <f t="shared" si="219"/>
        <v>267</v>
      </c>
      <c r="Y48" s="194">
        <f t="shared" si="99"/>
        <v>40</v>
      </c>
      <c r="Z48" s="42">
        <v>0.49274305555555559</v>
      </c>
      <c r="AA48" s="36"/>
      <c r="AB48" s="59">
        <f t="shared" si="155"/>
        <v>0</v>
      </c>
      <c r="AC48" s="42">
        <v>0.49357638888888888</v>
      </c>
      <c r="AD48" s="60">
        <f t="shared" si="156"/>
        <v>8.3333333333329707E-4</v>
      </c>
      <c r="AE48" s="60">
        <f t="shared" si="157"/>
        <v>6.9444444444408137E-5</v>
      </c>
      <c r="AF48" s="61"/>
      <c r="AG48" s="62">
        <f t="shared" si="158"/>
        <v>6</v>
      </c>
      <c r="AH48" s="187">
        <f t="shared" si="146"/>
        <v>6</v>
      </c>
      <c r="AI48" s="63">
        <f t="shared" si="159"/>
        <v>6</v>
      </c>
      <c r="AJ48" s="200">
        <f t="shared" si="10"/>
        <v>30</v>
      </c>
      <c r="AK48" s="42">
        <v>0.49478009259259265</v>
      </c>
      <c r="AL48" s="60">
        <f t="shared" si="160"/>
        <v>1.2037037037037623E-3</v>
      </c>
      <c r="AM48" s="60">
        <f t="shared" si="161"/>
        <v>1.0416666666660814E-4</v>
      </c>
      <c r="AN48" s="64"/>
      <c r="AO48" s="65">
        <f t="shared" si="162"/>
        <v>9</v>
      </c>
      <c r="AP48" s="186">
        <f t="shared" si="100"/>
        <v>-9</v>
      </c>
      <c r="AQ48" s="63">
        <f t="shared" si="163"/>
        <v>9</v>
      </c>
      <c r="AR48" s="200">
        <f t="shared" si="15"/>
        <v>27</v>
      </c>
      <c r="AS48" s="42">
        <v>0.50133101851851858</v>
      </c>
      <c r="AT48" s="36"/>
      <c r="AU48" s="63">
        <f t="shared" si="164"/>
        <v>0</v>
      </c>
      <c r="AV48" s="42">
        <v>0.50208333333333333</v>
      </c>
      <c r="AW48" s="60">
        <f t="shared" si="165"/>
        <v>7.5231481481474738E-4</v>
      </c>
      <c r="AX48" s="60">
        <f t="shared" si="220"/>
        <v>1.157407407414155E-5</v>
      </c>
      <c r="AY48" s="64"/>
      <c r="AZ48" s="65">
        <f t="shared" si="166"/>
        <v>1</v>
      </c>
      <c r="BA48" s="186">
        <f t="shared" si="101"/>
        <v>-1</v>
      </c>
      <c r="BB48" s="63">
        <f t="shared" si="221"/>
        <v>1</v>
      </c>
      <c r="BC48" s="200">
        <f t="shared" si="21"/>
        <v>11</v>
      </c>
      <c r="BD48" s="42">
        <v>0.50327546296296299</v>
      </c>
      <c r="BE48" s="60">
        <f t="shared" si="222"/>
        <v>1.192129629629668E-3</v>
      </c>
      <c r="BF48" s="60">
        <f t="shared" si="167"/>
        <v>1.1574074074070253E-4</v>
      </c>
      <c r="BG48" s="64"/>
      <c r="BH48" s="65">
        <f t="shared" si="168"/>
        <v>10</v>
      </c>
      <c r="BI48" s="186">
        <f t="shared" si="102"/>
        <v>-10</v>
      </c>
      <c r="BJ48" s="63">
        <f t="shared" si="169"/>
        <v>10</v>
      </c>
      <c r="BK48" s="200">
        <f t="shared" si="26"/>
        <v>38</v>
      </c>
      <c r="BL48" s="35">
        <v>0.52500000000000002</v>
      </c>
      <c r="BM48" s="36"/>
      <c r="BN48" s="63">
        <f t="shared" si="170"/>
        <v>0</v>
      </c>
      <c r="BO48" s="42">
        <v>0.52939814814814812</v>
      </c>
      <c r="BP48" s="60">
        <f t="shared" si="171"/>
        <v>4.3981481481480955E-3</v>
      </c>
      <c r="BQ48" s="60">
        <f t="shared" si="172"/>
        <v>8.1018518518571371E-5</v>
      </c>
      <c r="BR48" s="64"/>
      <c r="BS48" s="65">
        <f t="shared" si="173"/>
        <v>7</v>
      </c>
      <c r="BT48" s="186">
        <f t="shared" si="103"/>
        <v>-7</v>
      </c>
      <c r="BU48" s="63">
        <f t="shared" si="174"/>
        <v>7</v>
      </c>
      <c r="BV48" s="200">
        <f t="shared" si="32"/>
        <v>35</v>
      </c>
      <c r="BW48" s="42">
        <v>0.53190972222222221</v>
      </c>
      <c r="BX48" s="60">
        <f t="shared" si="175"/>
        <v>2.5115740740740966E-3</v>
      </c>
      <c r="BY48" s="60">
        <f t="shared" si="176"/>
        <v>4.166666666666893E-4</v>
      </c>
      <c r="BZ48" s="64"/>
      <c r="CA48" s="65">
        <f t="shared" si="177"/>
        <v>36</v>
      </c>
      <c r="CB48" s="186">
        <f t="shared" si="104"/>
        <v>36</v>
      </c>
      <c r="CC48" s="88">
        <v>0</v>
      </c>
      <c r="CD48" s="200">
        <f t="shared" si="105"/>
        <v>56</v>
      </c>
      <c r="CE48" s="49">
        <v>0.55208333333333337</v>
      </c>
      <c r="CF48" s="61">
        <v>-60</v>
      </c>
      <c r="CG48" s="61">
        <f t="shared" si="223"/>
        <v>60</v>
      </c>
      <c r="CH48" s="66">
        <f t="shared" si="178"/>
        <v>0</v>
      </c>
      <c r="CI48" s="244">
        <f t="shared" si="38"/>
        <v>1</v>
      </c>
      <c r="CJ48" s="42">
        <v>0.57361111111111118</v>
      </c>
      <c r="CK48" s="36"/>
      <c r="CL48" s="63">
        <f t="shared" si="179"/>
        <v>0</v>
      </c>
      <c r="CM48" s="42">
        <v>0.57590277777777776</v>
      </c>
      <c r="CN48" s="60">
        <f t="shared" si="180"/>
        <v>2.2916666666665808E-3</v>
      </c>
      <c r="CO48" s="60">
        <f t="shared" si="181"/>
        <v>2.5462962962971526E-4</v>
      </c>
      <c r="CP48" s="64"/>
      <c r="CQ48" s="65">
        <f t="shared" si="182"/>
        <v>22</v>
      </c>
      <c r="CR48" s="186">
        <f t="shared" si="224"/>
        <v>-22</v>
      </c>
      <c r="CS48" s="63">
        <f t="shared" si="183"/>
        <v>22</v>
      </c>
      <c r="CT48" s="200">
        <f t="shared" si="45"/>
        <v>55</v>
      </c>
      <c r="CU48" s="49">
        <v>0.62222222222222223</v>
      </c>
      <c r="CV48" s="61">
        <v>-60</v>
      </c>
      <c r="CW48" s="61">
        <f t="shared" si="184"/>
        <v>60</v>
      </c>
      <c r="CX48" s="66">
        <f t="shared" si="185"/>
        <v>0</v>
      </c>
      <c r="CY48" s="244">
        <f t="shared" si="48"/>
        <v>1</v>
      </c>
      <c r="CZ48" s="42">
        <v>0.6333333333333333</v>
      </c>
      <c r="DA48" s="36"/>
      <c r="DB48" s="63">
        <f t="shared" si="186"/>
        <v>0</v>
      </c>
      <c r="DC48" s="42">
        <v>0.63571759259259253</v>
      </c>
      <c r="DD48" s="60">
        <f t="shared" si="187"/>
        <v>2.3842592592592249E-3</v>
      </c>
      <c r="DE48" s="60">
        <f t="shared" si="188"/>
        <v>1.8518518518515067E-4</v>
      </c>
      <c r="DF48" s="64"/>
      <c r="DG48" s="65">
        <f t="shared" si="189"/>
        <v>16</v>
      </c>
      <c r="DH48" s="186">
        <f t="shared" si="106"/>
        <v>16</v>
      </c>
      <c r="DI48" s="63">
        <f t="shared" si="190"/>
        <v>16</v>
      </c>
      <c r="DJ48" s="200">
        <f t="shared" si="54"/>
        <v>49</v>
      </c>
      <c r="DK48" s="49" t="s">
        <v>254</v>
      </c>
      <c r="DL48" s="61"/>
      <c r="DM48" s="61" t="e">
        <f>IF(DK48=0,0,IF(DK48="нет",600,IF(DK48="сход",0,IF(DK48&lt;#REF!+DN$2,MINUTE(ABS(DK48-(#REF!+DN$2)))*60,IF(DK48&gt;#REF!+DN$2,MINUTE(ABS(DK48-(#REF!+DN$2)))*60,0)))))</f>
        <v>#REF!</v>
      </c>
      <c r="DN48" s="93">
        <f t="shared" si="191"/>
        <v>0</v>
      </c>
      <c r="DO48" s="49" t="s">
        <v>254</v>
      </c>
      <c r="DP48" s="61"/>
      <c r="DQ48" s="61" t="e">
        <f>IF(DO48=0,0,IF(DO48="нет",600,IF(DO48="сход",0,IF(DO48&lt;#REF!+DR$2,MINUTE(ABS(DO48-(#REF!+DR$2)))*60,IF(DO48&gt;#REF!+DR$2,MINUTE(ABS(DO48-(#REF!+DR$2)))*60,0)))))</f>
        <v>#REF!</v>
      </c>
      <c r="DR48" s="94">
        <f t="shared" si="192"/>
        <v>0</v>
      </c>
      <c r="DS48" s="42">
        <v>0.65972222222222221</v>
      </c>
      <c r="DT48" s="36"/>
      <c r="DU48" s="63">
        <f t="shared" si="193"/>
        <v>0</v>
      </c>
      <c r="DV48" s="42">
        <v>0.66035879629629635</v>
      </c>
      <c r="DW48" s="60">
        <f t="shared" si="194"/>
        <v>6.3657407407413658E-4</v>
      </c>
      <c r="DX48" s="60">
        <f t="shared" si="195"/>
        <v>8.101851851858102E-5</v>
      </c>
      <c r="DY48" s="64"/>
      <c r="DZ48" s="65">
        <f t="shared" si="196"/>
        <v>7</v>
      </c>
      <c r="EA48" s="186">
        <f t="shared" si="107"/>
        <v>7</v>
      </c>
      <c r="EB48" s="63">
        <f t="shared" si="197"/>
        <v>7</v>
      </c>
      <c r="EC48" s="200">
        <f t="shared" si="62"/>
        <v>24</v>
      </c>
      <c r="ED48" s="42">
        <v>0.66548611111111111</v>
      </c>
      <c r="EE48" s="60">
        <f t="shared" si="198"/>
        <v>5.1273148148147651E-3</v>
      </c>
      <c r="EF48" s="60">
        <f t="shared" si="199"/>
        <v>8.5648148148153094E-4</v>
      </c>
      <c r="EG48" s="64"/>
      <c r="EH48" s="65">
        <f t="shared" si="200"/>
        <v>74</v>
      </c>
      <c r="EI48" s="186">
        <f t="shared" si="108"/>
        <v>-74</v>
      </c>
      <c r="EJ48" s="63">
        <f t="shared" si="201"/>
        <v>74</v>
      </c>
      <c r="EK48" s="200">
        <f t="shared" si="67"/>
        <v>43</v>
      </c>
      <c r="EL48" s="42">
        <v>0.69166666666666676</v>
      </c>
      <c r="EM48" s="36"/>
      <c r="EN48" s="63">
        <f t="shared" si="202"/>
        <v>0</v>
      </c>
      <c r="EO48" s="42">
        <v>0.6943287037037037</v>
      </c>
      <c r="EP48" s="60">
        <f t="shared" si="203"/>
        <v>2.6620370370369351E-3</v>
      </c>
      <c r="EQ48" s="60">
        <f t="shared" si="204"/>
        <v>5.7870370370472369E-5</v>
      </c>
      <c r="ER48" s="64"/>
      <c r="ES48" s="65">
        <f t="shared" si="205"/>
        <v>5</v>
      </c>
      <c r="ET48" s="186">
        <f t="shared" si="109"/>
        <v>-5</v>
      </c>
      <c r="EU48" s="63">
        <f t="shared" si="206"/>
        <v>5</v>
      </c>
      <c r="EV48" s="200">
        <f t="shared" si="73"/>
        <v>25</v>
      </c>
      <c r="EW48" s="42">
        <v>0.69489583333333327</v>
      </c>
      <c r="EX48" s="85">
        <f t="shared" si="207"/>
        <v>5.6712962962957025E-4</v>
      </c>
      <c r="EY48" s="85">
        <f t="shared" si="208"/>
        <v>4.1666666666660728E-4</v>
      </c>
      <c r="EZ48" s="64"/>
      <c r="FA48" s="90">
        <f t="shared" si="209"/>
        <v>36</v>
      </c>
      <c r="FB48" s="186">
        <f t="shared" si="231"/>
        <v>36</v>
      </c>
      <c r="FC48" s="88">
        <f t="shared" si="210"/>
        <v>36</v>
      </c>
      <c r="FD48" s="200">
        <f t="shared" si="78"/>
        <v>23</v>
      </c>
      <c r="FE48" s="42">
        <v>0.70381944444444444</v>
      </c>
      <c r="FF48" s="60">
        <f t="shared" si="211"/>
        <v>8.9236111111111738E-3</v>
      </c>
      <c r="FG48" s="60">
        <f t="shared" si="212"/>
        <v>6.7245370370371E-3</v>
      </c>
      <c r="FH48" s="64"/>
      <c r="FI48" s="90">
        <f t="shared" si="230"/>
        <v>581</v>
      </c>
      <c r="FJ48" s="186">
        <f t="shared" si="111"/>
        <v>581</v>
      </c>
      <c r="FK48" s="88">
        <f>IF(EW48="нет",0,IF(FI48&gt;600,600+FH48,FI48))</f>
        <v>581</v>
      </c>
      <c r="FL48" s="200">
        <f t="shared" si="83"/>
        <v>52</v>
      </c>
      <c r="FM48" s="42">
        <v>0.72916666666666663</v>
      </c>
      <c r="FN48" s="36"/>
      <c r="FO48" s="84">
        <f t="shared" si="214"/>
        <v>0</v>
      </c>
      <c r="FP48" s="42">
        <v>0.73165509259259265</v>
      </c>
      <c r="FQ48" s="60">
        <f t="shared" si="225"/>
        <v>2.4884259259260189E-3</v>
      </c>
      <c r="FR48" s="60">
        <f t="shared" si="215"/>
        <v>5.7870370370463262E-5</v>
      </c>
      <c r="FS48" s="64"/>
      <c r="FT48" s="65">
        <f t="shared" si="216"/>
        <v>5</v>
      </c>
      <c r="FU48" s="186">
        <f t="shared" si="226"/>
        <v>5</v>
      </c>
      <c r="FV48" s="88">
        <f t="shared" si="227"/>
        <v>5</v>
      </c>
      <c r="FW48" s="200">
        <f t="shared" si="90"/>
        <v>31</v>
      </c>
      <c r="FX48" s="49">
        <v>0.73263888888888884</v>
      </c>
      <c r="FY48" s="61">
        <v>-540</v>
      </c>
      <c r="FZ48" s="61">
        <f t="shared" si="228"/>
        <v>540</v>
      </c>
      <c r="GA48" s="67">
        <f t="shared" si="217"/>
        <v>0</v>
      </c>
      <c r="GB48" s="334">
        <f t="shared" si="93"/>
        <v>1</v>
      </c>
      <c r="GC48" s="68">
        <f t="shared" si="229"/>
        <v>48</v>
      </c>
      <c r="GE48" s="116">
        <f t="shared" si="112"/>
        <v>261.89999999999998</v>
      </c>
      <c r="GF48" s="343">
        <f t="shared" si="113"/>
        <v>267</v>
      </c>
      <c r="GG48" s="116">
        <f t="shared" si="114"/>
        <v>6</v>
      </c>
      <c r="GH48" s="116">
        <f t="shared" si="115"/>
        <v>9</v>
      </c>
      <c r="GI48" s="337">
        <f t="shared" si="116"/>
        <v>15</v>
      </c>
      <c r="GJ48" s="337">
        <f t="shared" si="117"/>
        <v>1</v>
      </c>
      <c r="GK48" s="337">
        <f t="shared" si="118"/>
        <v>10</v>
      </c>
      <c r="GL48" s="337">
        <f t="shared" si="119"/>
        <v>11</v>
      </c>
      <c r="GM48" s="337">
        <f t="shared" si="120"/>
        <v>7</v>
      </c>
      <c r="GN48" s="337">
        <f t="shared" si="121"/>
        <v>0</v>
      </c>
      <c r="GO48" s="337">
        <f t="shared" si="122"/>
        <v>7</v>
      </c>
      <c r="GP48" s="336">
        <f t="shared" si="123"/>
        <v>22</v>
      </c>
      <c r="GQ48" s="343">
        <f t="shared" si="124"/>
        <v>16</v>
      </c>
      <c r="GR48" s="337">
        <f t="shared" si="125"/>
        <v>7</v>
      </c>
      <c r="GS48" s="337">
        <f t="shared" si="126"/>
        <v>74</v>
      </c>
      <c r="GT48" s="337">
        <f t="shared" si="127"/>
        <v>81</v>
      </c>
      <c r="GU48" s="337">
        <f t="shared" si="128"/>
        <v>5</v>
      </c>
      <c r="GV48" s="337">
        <f t="shared" si="129"/>
        <v>36</v>
      </c>
      <c r="GW48" s="337">
        <f t="shared" si="130"/>
        <v>581</v>
      </c>
      <c r="GX48" s="337">
        <f t="shared" si="131"/>
        <v>622</v>
      </c>
      <c r="GY48" s="346">
        <f t="shared" si="132"/>
        <v>5</v>
      </c>
      <c r="GZ48" s="116">
        <f t="shared" si="133"/>
        <v>113.39999999999998</v>
      </c>
      <c r="HA48" s="346">
        <f t="shared" si="95"/>
        <v>45</v>
      </c>
      <c r="HB48" s="116">
        <f t="shared" si="134"/>
        <v>736</v>
      </c>
      <c r="HC48" s="116">
        <f t="shared" si="135"/>
        <v>43</v>
      </c>
      <c r="HD48" s="346">
        <f t="shared" si="145"/>
        <v>779</v>
      </c>
      <c r="HE48" s="346">
        <f t="shared" si="96"/>
        <v>42</v>
      </c>
      <c r="HF48" s="13">
        <f t="shared" si="136"/>
        <v>0</v>
      </c>
      <c r="HG48" s="13">
        <f t="shared" si="137"/>
        <v>0</v>
      </c>
      <c r="HH48" s="346">
        <f t="shared" si="138"/>
        <v>0</v>
      </c>
      <c r="HI48" s="325">
        <f t="shared" si="139"/>
        <v>1307.9000000000001</v>
      </c>
      <c r="HJ48" s="336">
        <f t="shared" si="140"/>
        <v>71.399999999999977</v>
      </c>
      <c r="HK48" s="343">
        <f t="shared" si="141"/>
        <v>42</v>
      </c>
      <c r="HL48" s="13">
        <f t="shared" si="142"/>
        <v>892.4</v>
      </c>
      <c r="HM48" s="77">
        <f t="shared" si="143"/>
        <v>41</v>
      </c>
      <c r="HN48" s="328"/>
      <c r="HO48" s="330"/>
      <c r="HP48" s="116">
        <f>VLOOKUP(HR48,$B$4:$C$70,2,0)</f>
        <v>46</v>
      </c>
      <c r="HQ48" s="281">
        <v>41</v>
      </c>
      <c r="HR48" s="282">
        <v>48</v>
      </c>
      <c r="HS48" s="311" t="s">
        <v>179</v>
      </c>
      <c r="HT48" s="312" t="s">
        <v>180</v>
      </c>
      <c r="HU48" s="311" t="s">
        <v>181</v>
      </c>
      <c r="HV48" s="283">
        <v>0</v>
      </c>
      <c r="HW48" s="314">
        <v>261.89999999999998</v>
      </c>
      <c r="HX48" s="285">
        <v>267</v>
      </c>
      <c r="HY48" s="286">
        <v>0</v>
      </c>
      <c r="HZ48" s="286">
        <v>6</v>
      </c>
      <c r="IA48" s="286">
        <v>9</v>
      </c>
      <c r="IB48" s="286">
        <v>0</v>
      </c>
      <c r="IC48" s="286">
        <v>1</v>
      </c>
      <c r="ID48" s="286">
        <v>10</v>
      </c>
      <c r="IE48" s="286">
        <v>0</v>
      </c>
      <c r="IF48" s="286">
        <v>7</v>
      </c>
      <c r="IG48" s="286">
        <v>0</v>
      </c>
      <c r="IH48" s="283">
        <v>0</v>
      </c>
      <c r="II48" s="286">
        <v>0</v>
      </c>
      <c r="IJ48" s="286">
        <v>22</v>
      </c>
      <c r="IK48" s="283">
        <v>0</v>
      </c>
      <c r="IL48" s="286">
        <v>0</v>
      </c>
      <c r="IM48" s="286">
        <v>16</v>
      </c>
      <c r="IN48" s="287">
        <v>0</v>
      </c>
      <c r="IO48" s="287">
        <v>0</v>
      </c>
      <c r="IP48" s="286">
        <v>0</v>
      </c>
      <c r="IQ48" s="286">
        <v>7</v>
      </c>
      <c r="IR48" s="286">
        <v>74</v>
      </c>
      <c r="IS48" s="286">
        <v>0</v>
      </c>
      <c r="IT48" s="286">
        <v>5</v>
      </c>
      <c r="IU48" s="286">
        <v>36</v>
      </c>
      <c r="IV48" s="286">
        <v>581</v>
      </c>
      <c r="IW48" s="286">
        <v>0</v>
      </c>
      <c r="IX48" s="286">
        <v>5</v>
      </c>
      <c r="IY48" s="283">
        <v>0</v>
      </c>
      <c r="IZ48" s="322">
        <f t="shared" si="144"/>
        <v>1307.9000000000001</v>
      </c>
      <c r="JA48" s="288">
        <v>48</v>
      </c>
    </row>
    <row r="49" spans="1:261" x14ac:dyDescent="0.25">
      <c r="A49" s="70">
        <v>47</v>
      </c>
      <c r="B49" s="71">
        <v>49</v>
      </c>
      <c r="C49" s="273">
        <f t="shared" si="97"/>
        <v>47</v>
      </c>
      <c r="D49" s="172" t="s">
        <v>182</v>
      </c>
      <c r="E49" s="170" t="s">
        <v>183</v>
      </c>
      <c r="F49" s="170" t="s">
        <v>258</v>
      </c>
      <c r="G49" s="170" t="s">
        <v>300</v>
      </c>
      <c r="H49" s="324"/>
      <c r="I49" s="324"/>
      <c r="J49" s="171" t="s">
        <v>184</v>
      </c>
      <c r="K49" s="72">
        <v>0.38680555555555501</v>
      </c>
      <c r="L49" s="73">
        <v>0.38680555555555557</v>
      </c>
      <c r="M49" s="86"/>
      <c r="N49" s="74">
        <f t="shared" si="152"/>
        <v>0</v>
      </c>
      <c r="O49" s="75">
        <f t="shared" si="153"/>
        <v>0</v>
      </c>
      <c r="P49" s="76">
        <v>84.2</v>
      </c>
      <c r="Q49" s="77"/>
      <c r="R49" s="78">
        <f t="shared" si="154"/>
        <v>252.60000000000002</v>
      </c>
      <c r="S49" s="193">
        <f t="shared" si="98"/>
        <v>47</v>
      </c>
      <c r="T49" s="79">
        <v>0.4384953703703704</v>
      </c>
      <c r="U49" s="80">
        <v>0.43956018518518519</v>
      </c>
      <c r="V49" s="81">
        <f t="shared" si="218"/>
        <v>1.0648148148147962E-3</v>
      </c>
      <c r="W49" s="77"/>
      <c r="X49" s="78">
        <f t="shared" si="219"/>
        <v>276</v>
      </c>
      <c r="Y49" s="193">
        <f t="shared" si="99"/>
        <v>49</v>
      </c>
      <c r="Z49" s="82">
        <v>0.49812499999999998</v>
      </c>
      <c r="AA49" s="83"/>
      <c r="AB49" s="84">
        <f t="shared" si="155"/>
        <v>0</v>
      </c>
      <c r="AC49" s="82">
        <v>0.4990046296296296</v>
      </c>
      <c r="AD49" s="85">
        <f t="shared" si="156"/>
        <v>8.796296296296191E-4</v>
      </c>
      <c r="AE49" s="85">
        <f t="shared" si="157"/>
        <v>1.1574074074073017E-4</v>
      </c>
      <c r="AF49" s="86"/>
      <c r="AG49" s="87">
        <f t="shared" si="158"/>
        <v>10</v>
      </c>
      <c r="AH49" s="186">
        <f t="shared" si="146"/>
        <v>10</v>
      </c>
      <c r="AI49" s="88">
        <f t="shared" si="159"/>
        <v>10</v>
      </c>
      <c r="AJ49" s="199">
        <f t="shared" si="10"/>
        <v>39</v>
      </c>
      <c r="AK49" s="82">
        <v>0.50008101851851849</v>
      </c>
      <c r="AL49" s="85">
        <f t="shared" si="160"/>
        <v>1.0763888888888906E-3</v>
      </c>
      <c r="AM49" s="85">
        <f t="shared" si="161"/>
        <v>2.3148148148147986E-4</v>
      </c>
      <c r="AN49" s="89"/>
      <c r="AO49" s="90">
        <f t="shared" si="162"/>
        <v>20</v>
      </c>
      <c r="AP49" s="186">
        <f t="shared" si="100"/>
        <v>-20</v>
      </c>
      <c r="AQ49" s="88">
        <f t="shared" si="163"/>
        <v>20</v>
      </c>
      <c r="AR49" s="199">
        <f t="shared" si="15"/>
        <v>49</v>
      </c>
      <c r="AS49" s="82">
        <v>0.51047453703703705</v>
      </c>
      <c r="AT49" s="83"/>
      <c r="AU49" s="88">
        <f t="shared" si="164"/>
        <v>0</v>
      </c>
      <c r="AV49" s="82">
        <v>0.51135416666666667</v>
      </c>
      <c r="AW49" s="85">
        <f t="shared" si="165"/>
        <v>8.796296296296191E-4</v>
      </c>
      <c r="AX49" s="85">
        <f t="shared" si="220"/>
        <v>1.1574074074073017E-4</v>
      </c>
      <c r="AY49" s="89"/>
      <c r="AZ49" s="90">
        <f t="shared" si="166"/>
        <v>10</v>
      </c>
      <c r="BA49" s="186">
        <f t="shared" si="101"/>
        <v>10</v>
      </c>
      <c r="BB49" s="88">
        <f t="shared" si="221"/>
        <v>10</v>
      </c>
      <c r="BC49" s="199">
        <f t="shared" si="21"/>
        <v>54</v>
      </c>
      <c r="BD49" s="82">
        <v>0.51252314814814814</v>
      </c>
      <c r="BE49" s="85">
        <f t="shared" si="222"/>
        <v>1.1689814814814792E-3</v>
      </c>
      <c r="BF49" s="85">
        <f t="shared" si="167"/>
        <v>1.388888888888913E-4</v>
      </c>
      <c r="BG49" s="89"/>
      <c r="BH49" s="90">
        <f t="shared" si="168"/>
        <v>12</v>
      </c>
      <c r="BI49" s="186">
        <f t="shared" si="102"/>
        <v>-12</v>
      </c>
      <c r="BJ49" s="88">
        <f t="shared" si="169"/>
        <v>12</v>
      </c>
      <c r="BK49" s="199">
        <f t="shared" si="26"/>
        <v>46</v>
      </c>
      <c r="BL49" s="91">
        <v>0.53749999999999998</v>
      </c>
      <c r="BM49" s="83"/>
      <c r="BN49" s="88">
        <f t="shared" si="170"/>
        <v>0</v>
      </c>
      <c r="BO49" s="82">
        <v>0.54177083333333331</v>
      </c>
      <c r="BP49" s="85">
        <f t="shared" si="171"/>
        <v>4.2708333333333348E-3</v>
      </c>
      <c r="BQ49" s="85">
        <f t="shared" si="172"/>
        <v>2.0833333333333207E-4</v>
      </c>
      <c r="BR49" s="89"/>
      <c r="BS49" s="90">
        <f t="shared" si="173"/>
        <v>18</v>
      </c>
      <c r="BT49" s="186">
        <f t="shared" si="103"/>
        <v>-18</v>
      </c>
      <c r="BU49" s="88">
        <f t="shared" si="174"/>
        <v>18</v>
      </c>
      <c r="BV49" s="199">
        <f t="shared" si="32"/>
        <v>48</v>
      </c>
      <c r="BW49" s="82">
        <v>0.54386574074074068</v>
      </c>
      <c r="BX49" s="85">
        <f t="shared" si="175"/>
        <v>2.0949074074073648E-3</v>
      </c>
      <c r="BY49" s="85">
        <f t="shared" si="176"/>
        <v>4.2500725161431774E-17</v>
      </c>
      <c r="BZ49" s="89"/>
      <c r="CA49" s="90">
        <f t="shared" si="177"/>
        <v>0</v>
      </c>
      <c r="CB49" s="186">
        <f t="shared" si="104"/>
        <v>0</v>
      </c>
      <c r="CC49" s="88">
        <v>0</v>
      </c>
      <c r="CD49" s="199">
        <f t="shared" si="105"/>
        <v>1</v>
      </c>
      <c r="CE49" s="72">
        <v>0.56111111111111112</v>
      </c>
      <c r="CF49" s="86">
        <f>360-660</f>
        <v>-300</v>
      </c>
      <c r="CG49" s="86">
        <f t="shared" si="223"/>
        <v>660</v>
      </c>
      <c r="CH49" s="92">
        <f t="shared" si="178"/>
        <v>300</v>
      </c>
      <c r="CI49" s="243">
        <f t="shared" si="38"/>
        <v>64</v>
      </c>
      <c r="CJ49" s="82">
        <v>0.56874999999999998</v>
      </c>
      <c r="CK49" s="83"/>
      <c r="CL49" s="88">
        <f t="shared" si="179"/>
        <v>0</v>
      </c>
      <c r="CM49" s="82">
        <v>0.57120370370370377</v>
      </c>
      <c r="CN49" s="85">
        <f t="shared" si="180"/>
        <v>2.4537037037037912E-3</v>
      </c>
      <c r="CO49" s="85">
        <f t="shared" si="181"/>
        <v>9.2592592592504862E-5</v>
      </c>
      <c r="CP49" s="89"/>
      <c r="CQ49" s="90">
        <f t="shared" si="182"/>
        <v>8</v>
      </c>
      <c r="CR49" s="186">
        <f t="shared" si="224"/>
        <v>-8</v>
      </c>
      <c r="CS49" s="88">
        <f t="shared" si="183"/>
        <v>8</v>
      </c>
      <c r="CT49" s="199">
        <f t="shared" si="45"/>
        <v>42</v>
      </c>
      <c r="CU49" s="72">
        <v>0.62986111111111109</v>
      </c>
      <c r="CV49" s="86">
        <v>-60</v>
      </c>
      <c r="CW49" s="86">
        <f t="shared" si="184"/>
        <v>60</v>
      </c>
      <c r="CX49" s="92">
        <f t="shared" si="185"/>
        <v>0</v>
      </c>
      <c r="CY49" s="243">
        <f t="shared" si="48"/>
        <v>1</v>
      </c>
      <c r="CZ49" s="82">
        <v>0.64166666666666672</v>
      </c>
      <c r="DA49" s="83"/>
      <c r="DB49" s="88">
        <f t="shared" si="186"/>
        <v>0</v>
      </c>
      <c r="DC49" s="82">
        <v>0.64416666666666667</v>
      </c>
      <c r="DD49" s="85">
        <f t="shared" si="187"/>
        <v>2.4999999999999467E-3</v>
      </c>
      <c r="DE49" s="85">
        <f t="shared" si="188"/>
        <v>3.009259259258725E-4</v>
      </c>
      <c r="DF49" s="89"/>
      <c r="DG49" s="90">
        <f t="shared" si="189"/>
        <v>26</v>
      </c>
      <c r="DH49" s="186">
        <f t="shared" si="106"/>
        <v>26</v>
      </c>
      <c r="DI49" s="88">
        <f t="shared" si="190"/>
        <v>26</v>
      </c>
      <c r="DJ49" s="199">
        <f t="shared" si="54"/>
        <v>58</v>
      </c>
      <c r="DK49" s="72" t="s">
        <v>254</v>
      </c>
      <c r="DL49" s="86"/>
      <c r="DM49" s="86" t="e">
        <f>IF(DK49=0,0,IF(DK49="нет",600,IF(DK49="сход",0,IF(DK49&lt;#REF!+DN$2,MINUTE(ABS(DK49-(#REF!+DN$2)))*60,IF(DK49&gt;#REF!+DN$2,MINUTE(ABS(DK49-(#REF!+DN$2)))*60,0)))))</f>
        <v>#REF!</v>
      </c>
      <c r="DN49" s="93">
        <f t="shared" si="191"/>
        <v>0</v>
      </c>
      <c r="DO49" s="72" t="s">
        <v>254</v>
      </c>
      <c r="DP49" s="86"/>
      <c r="DQ49" s="86" t="e">
        <f>IF(DO49=0,0,IF(DO49="нет",600,IF(DO49="сход",0,IF(DO49&lt;#REF!+DR$2,MINUTE(ABS(DO49-(#REF!+DR$2)))*60,IF(DO49&gt;#REF!+DR$2,MINUTE(ABS(DO49-(#REF!+DR$2)))*60,0)))))</f>
        <v>#REF!</v>
      </c>
      <c r="DR49" s="94">
        <f t="shared" si="192"/>
        <v>0</v>
      </c>
      <c r="DS49" s="82">
        <v>0.6694444444444444</v>
      </c>
      <c r="DT49" s="83"/>
      <c r="DU49" s="63">
        <f t="shared" si="193"/>
        <v>0</v>
      </c>
      <c r="DV49" s="82">
        <v>0.67030092592592594</v>
      </c>
      <c r="DW49" s="85">
        <f t="shared" si="194"/>
        <v>8.5648148148154135E-4</v>
      </c>
      <c r="DX49" s="85">
        <f t="shared" si="195"/>
        <v>3.009259259259858E-4</v>
      </c>
      <c r="DY49" s="89"/>
      <c r="DZ49" s="90">
        <f t="shared" si="196"/>
        <v>26</v>
      </c>
      <c r="EA49" s="186">
        <f t="shared" si="107"/>
        <v>26</v>
      </c>
      <c r="EB49" s="63">
        <f t="shared" si="197"/>
        <v>26</v>
      </c>
      <c r="EC49" s="199">
        <f t="shared" si="62"/>
        <v>61</v>
      </c>
      <c r="ED49" s="82">
        <v>0.67429398148148145</v>
      </c>
      <c r="EE49" s="85">
        <f t="shared" si="198"/>
        <v>3.9930555555555136E-3</v>
      </c>
      <c r="EF49" s="85">
        <f t="shared" si="199"/>
        <v>1.9907407407407825E-3</v>
      </c>
      <c r="EG49" s="89"/>
      <c r="EH49" s="65">
        <f t="shared" si="200"/>
        <v>172</v>
      </c>
      <c r="EI49" s="186">
        <f t="shared" si="108"/>
        <v>-172</v>
      </c>
      <c r="EJ49" s="88">
        <f t="shared" si="201"/>
        <v>172</v>
      </c>
      <c r="EK49" s="199">
        <f t="shared" si="67"/>
        <v>62</v>
      </c>
      <c r="EL49" s="82">
        <v>0.71666666666666667</v>
      </c>
      <c r="EM49" s="83"/>
      <c r="EN49" s="88">
        <f t="shared" si="202"/>
        <v>0</v>
      </c>
      <c r="EO49" s="82">
        <v>0.71942129629629636</v>
      </c>
      <c r="EP49" s="85">
        <f t="shared" si="203"/>
        <v>2.7546296296296902E-3</v>
      </c>
      <c r="EQ49" s="85">
        <f t="shared" si="204"/>
        <v>3.4722222222282727E-5</v>
      </c>
      <c r="ER49" s="89"/>
      <c r="ES49" s="90">
        <f t="shared" si="205"/>
        <v>3</v>
      </c>
      <c r="ET49" s="186">
        <f t="shared" si="109"/>
        <v>-3</v>
      </c>
      <c r="EU49" s="88">
        <f t="shared" si="206"/>
        <v>3</v>
      </c>
      <c r="EV49" s="199">
        <f t="shared" si="73"/>
        <v>19</v>
      </c>
      <c r="EW49" s="82" t="s">
        <v>253</v>
      </c>
      <c r="EX49" s="85"/>
      <c r="EY49" s="85"/>
      <c r="EZ49" s="89"/>
      <c r="FA49" s="90">
        <f t="shared" si="209"/>
        <v>1800</v>
      </c>
      <c r="FB49" s="186">
        <f>FA49</f>
        <v>1800</v>
      </c>
      <c r="FC49" s="88">
        <f t="shared" si="210"/>
        <v>1800</v>
      </c>
      <c r="FD49" s="199">
        <f t="shared" si="78"/>
        <v>54</v>
      </c>
      <c r="FE49" s="82">
        <v>0.72675925925925933</v>
      </c>
      <c r="FF49" s="85" t="e">
        <f t="shared" si="211"/>
        <v>#VALUE!</v>
      </c>
      <c r="FG49" s="85" t="e">
        <f t="shared" si="212"/>
        <v>#VALUE!</v>
      </c>
      <c r="FH49" s="331">
        <v>900</v>
      </c>
      <c r="FI49" s="90" t="e">
        <f t="shared" si="230"/>
        <v>#VALUE!</v>
      </c>
      <c r="FJ49" s="186"/>
      <c r="FK49" s="88"/>
      <c r="FL49" s="199">
        <v>69</v>
      </c>
      <c r="FM49" s="82">
        <v>0.75694444444444453</v>
      </c>
      <c r="FN49" s="83"/>
      <c r="FO49" s="84">
        <f t="shared" si="214"/>
        <v>0</v>
      </c>
      <c r="FP49" s="82">
        <v>0.75979166666666664</v>
      </c>
      <c r="FQ49" s="85">
        <f t="shared" si="225"/>
        <v>2.8472222222221122E-3</v>
      </c>
      <c r="FR49" s="85">
        <f t="shared" si="215"/>
        <v>4.1666666666655659E-4</v>
      </c>
      <c r="FS49" s="89"/>
      <c r="FT49" s="90">
        <f t="shared" si="216"/>
        <v>36</v>
      </c>
      <c r="FU49" s="186">
        <f t="shared" si="226"/>
        <v>36</v>
      </c>
      <c r="FV49" s="88">
        <f t="shared" si="227"/>
        <v>36</v>
      </c>
      <c r="FW49" s="199">
        <v>69</v>
      </c>
      <c r="FX49" s="72">
        <v>0.76111111111111107</v>
      </c>
      <c r="FY49" s="86">
        <v>-300</v>
      </c>
      <c r="FZ49" s="86">
        <f t="shared" si="228"/>
        <v>2340</v>
      </c>
      <c r="GA49" s="95">
        <f t="shared" si="217"/>
        <v>300</v>
      </c>
      <c r="GB49" s="333">
        <v>69</v>
      </c>
      <c r="GC49" s="96">
        <f t="shared" si="229"/>
        <v>49</v>
      </c>
      <c r="GE49" s="116">
        <f t="shared" si="112"/>
        <v>252.60000000000002</v>
      </c>
      <c r="GF49" s="343">
        <f t="shared" si="113"/>
        <v>276</v>
      </c>
      <c r="GG49" s="116">
        <f t="shared" si="114"/>
        <v>10</v>
      </c>
      <c r="GH49" s="116">
        <f t="shared" si="115"/>
        <v>20</v>
      </c>
      <c r="GI49" s="337">
        <f t="shared" si="116"/>
        <v>30</v>
      </c>
      <c r="GJ49" s="337">
        <f t="shared" si="117"/>
        <v>10</v>
      </c>
      <c r="GK49" s="337">
        <f t="shared" si="118"/>
        <v>12</v>
      </c>
      <c r="GL49" s="337">
        <f t="shared" si="119"/>
        <v>22</v>
      </c>
      <c r="GM49" s="337">
        <f t="shared" si="120"/>
        <v>18</v>
      </c>
      <c r="GN49" s="337">
        <f t="shared" si="121"/>
        <v>0</v>
      </c>
      <c r="GO49" s="337">
        <f t="shared" si="122"/>
        <v>18</v>
      </c>
      <c r="GP49" s="336">
        <f t="shared" si="123"/>
        <v>8</v>
      </c>
      <c r="GQ49" s="343">
        <f t="shared" si="124"/>
        <v>26</v>
      </c>
      <c r="GR49" s="337">
        <f t="shared" si="125"/>
        <v>26</v>
      </c>
      <c r="GS49" s="337">
        <f t="shared" si="126"/>
        <v>172</v>
      </c>
      <c r="GT49" s="337">
        <f t="shared" si="127"/>
        <v>198</v>
      </c>
      <c r="GU49" s="337">
        <f t="shared" si="128"/>
        <v>3</v>
      </c>
      <c r="GV49" s="337">
        <f t="shared" si="129"/>
        <v>1800</v>
      </c>
      <c r="GW49" s="337">
        <f t="shared" si="130"/>
        <v>0</v>
      </c>
      <c r="GX49" s="337">
        <f t="shared" si="131"/>
        <v>1803</v>
      </c>
      <c r="GY49" s="346">
        <f t="shared" si="132"/>
        <v>36</v>
      </c>
      <c r="GZ49" s="116">
        <f t="shared" si="133"/>
        <v>113.10000000000002</v>
      </c>
      <c r="HA49" s="346">
        <v>69</v>
      </c>
      <c r="HB49" s="116">
        <f t="shared" si="134"/>
        <v>2071</v>
      </c>
      <c r="HC49" s="116">
        <f t="shared" si="135"/>
        <v>70</v>
      </c>
      <c r="HD49" s="346">
        <f t="shared" si="145"/>
        <v>2141</v>
      </c>
      <c r="HE49" s="346">
        <v>69</v>
      </c>
      <c r="HF49" s="13">
        <f t="shared" si="136"/>
        <v>0</v>
      </c>
      <c r="HG49" s="13">
        <f t="shared" si="137"/>
        <v>0</v>
      </c>
      <c r="HH49" s="346">
        <f t="shared" si="138"/>
        <v>600</v>
      </c>
      <c r="HI49" s="325">
        <f t="shared" si="139"/>
        <v>3269.6</v>
      </c>
      <c r="HJ49" s="336">
        <f t="shared" si="140"/>
        <v>62.100000000000023</v>
      </c>
      <c r="HK49" s="343">
        <f t="shared" si="141"/>
        <v>51</v>
      </c>
      <c r="HL49" s="13">
        <f t="shared" si="142"/>
        <v>2854.1</v>
      </c>
      <c r="HM49" s="87">
        <f>_xlfn.RANK.EQ(HL49,HL$4:HL$71,1)-1</f>
        <v>60</v>
      </c>
      <c r="HN49" s="330"/>
      <c r="HO49" s="330"/>
      <c r="HP49" s="116">
        <f>VLOOKUP(HR49,$B$4:$C$70,2,0)</f>
        <v>47</v>
      </c>
      <c r="HQ49" s="281">
        <v>60</v>
      </c>
      <c r="HR49" s="282">
        <v>49</v>
      </c>
      <c r="HS49" s="311" t="s">
        <v>182</v>
      </c>
      <c r="HT49" s="312" t="s">
        <v>183</v>
      </c>
      <c r="HU49" s="311" t="s">
        <v>184</v>
      </c>
      <c r="HV49" s="283">
        <v>0</v>
      </c>
      <c r="HW49" s="314">
        <v>252.6</v>
      </c>
      <c r="HX49" s="285">
        <v>276</v>
      </c>
      <c r="HY49" s="286">
        <v>0</v>
      </c>
      <c r="HZ49" s="286">
        <v>10</v>
      </c>
      <c r="IA49" s="286">
        <v>20</v>
      </c>
      <c r="IB49" s="286">
        <v>0</v>
      </c>
      <c r="IC49" s="286">
        <v>10</v>
      </c>
      <c r="ID49" s="286">
        <v>12</v>
      </c>
      <c r="IE49" s="286">
        <v>0</v>
      </c>
      <c r="IF49" s="286">
        <v>18</v>
      </c>
      <c r="IG49" s="286">
        <v>0</v>
      </c>
      <c r="IH49" s="283">
        <v>300</v>
      </c>
      <c r="II49" s="286">
        <v>0</v>
      </c>
      <c r="IJ49" s="286">
        <v>8</v>
      </c>
      <c r="IK49" s="283">
        <v>0</v>
      </c>
      <c r="IL49" s="286">
        <v>0</v>
      </c>
      <c r="IM49" s="286">
        <v>26</v>
      </c>
      <c r="IN49" s="287">
        <v>0</v>
      </c>
      <c r="IO49" s="287">
        <v>0</v>
      </c>
      <c r="IP49" s="286">
        <v>0</v>
      </c>
      <c r="IQ49" s="286">
        <v>26</v>
      </c>
      <c r="IR49" s="286">
        <v>172</v>
      </c>
      <c r="IS49" s="286">
        <v>0</v>
      </c>
      <c r="IT49" s="286">
        <v>3</v>
      </c>
      <c r="IU49" s="286">
        <v>1800</v>
      </c>
      <c r="IV49" s="286">
        <v>0</v>
      </c>
      <c r="IW49" s="286">
        <v>0</v>
      </c>
      <c r="IX49" s="286">
        <v>36</v>
      </c>
      <c r="IY49" s="283">
        <v>300</v>
      </c>
      <c r="IZ49" s="322">
        <f t="shared" si="144"/>
        <v>3269.6</v>
      </c>
      <c r="JA49" s="288">
        <v>49</v>
      </c>
    </row>
    <row r="50" spans="1:261" x14ac:dyDescent="0.25">
      <c r="A50" s="70">
        <v>48</v>
      </c>
      <c r="B50" s="71">
        <v>50</v>
      </c>
      <c r="C50" s="273">
        <f t="shared" si="97"/>
        <v>48</v>
      </c>
      <c r="D50" s="172" t="s">
        <v>185</v>
      </c>
      <c r="E50" s="170" t="s">
        <v>186</v>
      </c>
      <c r="F50" s="170" t="s">
        <v>258</v>
      </c>
      <c r="G50" s="170" t="s">
        <v>301</v>
      </c>
      <c r="H50" s="324"/>
      <c r="I50" s="324"/>
      <c r="J50" s="171" t="s">
        <v>187</v>
      </c>
      <c r="K50" s="72">
        <v>0.38750000000000001</v>
      </c>
      <c r="L50" s="73">
        <v>0.38750000000000001</v>
      </c>
      <c r="M50" s="86"/>
      <c r="N50" s="74">
        <f t="shared" si="152"/>
        <v>0</v>
      </c>
      <c r="O50" s="75">
        <f t="shared" si="153"/>
        <v>0</v>
      </c>
      <c r="P50" s="76">
        <v>79.5</v>
      </c>
      <c r="Q50" s="77">
        <v>5</v>
      </c>
      <c r="R50" s="78">
        <f t="shared" si="154"/>
        <v>243.5</v>
      </c>
      <c r="S50" s="193">
        <f t="shared" si="98"/>
        <v>30</v>
      </c>
      <c r="T50" s="79">
        <v>0.43108796296296298</v>
      </c>
      <c r="U50" s="80">
        <v>0.43210648148148145</v>
      </c>
      <c r="V50" s="81">
        <f t="shared" si="218"/>
        <v>1.0185185185184742E-3</v>
      </c>
      <c r="W50" s="77"/>
      <c r="X50" s="78">
        <f t="shared" si="219"/>
        <v>264</v>
      </c>
      <c r="Y50" s="193">
        <f t="shared" si="99"/>
        <v>34</v>
      </c>
      <c r="Z50" s="82">
        <v>0.49399305555555556</v>
      </c>
      <c r="AA50" s="83"/>
      <c r="AB50" s="84">
        <f t="shared" si="155"/>
        <v>0</v>
      </c>
      <c r="AC50" s="82">
        <v>0.49510416666666668</v>
      </c>
      <c r="AD50" s="85">
        <f t="shared" si="156"/>
        <v>1.1111111111111183E-3</v>
      </c>
      <c r="AE50" s="85">
        <f t="shared" si="157"/>
        <v>3.4722222222222934E-4</v>
      </c>
      <c r="AF50" s="86"/>
      <c r="AG50" s="87">
        <f t="shared" si="158"/>
        <v>30</v>
      </c>
      <c r="AH50" s="186">
        <f t="shared" si="146"/>
        <v>30</v>
      </c>
      <c r="AI50" s="88">
        <f t="shared" si="159"/>
        <v>30</v>
      </c>
      <c r="AJ50" s="199">
        <f t="shared" si="10"/>
        <v>59</v>
      </c>
      <c r="AK50" s="82">
        <v>0.49638888888888894</v>
      </c>
      <c r="AL50" s="85">
        <f t="shared" si="160"/>
        <v>1.2847222222222565E-3</v>
      </c>
      <c r="AM50" s="85">
        <f t="shared" si="161"/>
        <v>2.3148148148113964E-5</v>
      </c>
      <c r="AN50" s="89"/>
      <c r="AO50" s="90">
        <f t="shared" si="162"/>
        <v>2</v>
      </c>
      <c r="AP50" s="186">
        <f t="shared" si="100"/>
        <v>-2</v>
      </c>
      <c r="AQ50" s="88">
        <f t="shared" si="163"/>
        <v>2</v>
      </c>
      <c r="AR50" s="199">
        <f t="shared" si="15"/>
        <v>5</v>
      </c>
      <c r="AS50" s="82">
        <v>0.50440972222222225</v>
      </c>
      <c r="AT50" s="83"/>
      <c r="AU50" s="88">
        <f t="shared" si="164"/>
        <v>0</v>
      </c>
      <c r="AV50" s="82">
        <v>0.50521990740740741</v>
      </c>
      <c r="AW50" s="85">
        <f t="shared" si="165"/>
        <v>8.101851851851638E-4</v>
      </c>
      <c r="AX50" s="85">
        <f t="shared" si="220"/>
        <v>4.6296296296274874E-5</v>
      </c>
      <c r="AY50" s="89"/>
      <c r="AZ50" s="90">
        <f t="shared" si="166"/>
        <v>4</v>
      </c>
      <c r="BA50" s="186">
        <f t="shared" si="101"/>
        <v>4</v>
      </c>
      <c r="BB50" s="88">
        <f t="shared" si="221"/>
        <v>4</v>
      </c>
      <c r="BC50" s="199">
        <f t="shared" si="21"/>
        <v>40</v>
      </c>
      <c r="BD50" s="82">
        <v>0.50646990740740738</v>
      </c>
      <c r="BE50" s="85">
        <f t="shared" si="222"/>
        <v>1.2499999999999734E-3</v>
      </c>
      <c r="BF50" s="85">
        <f t="shared" si="167"/>
        <v>5.7870370370397125E-5</v>
      </c>
      <c r="BG50" s="89"/>
      <c r="BH50" s="90">
        <f t="shared" si="168"/>
        <v>5</v>
      </c>
      <c r="BI50" s="186">
        <f t="shared" si="102"/>
        <v>-5</v>
      </c>
      <c r="BJ50" s="88">
        <f t="shared" si="169"/>
        <v>5</v>
      </c>
      <c r="BK50" s="199">
        <f t="shared" si="26"/>
        <v>23</v>
      </c>
      <c r="BL50" s="91">
        <v>0.52847222222222223</v>
      </c>
      <c r="BM50" s="83"/>
      <c r="BN50" s="88">
        <f t="shared" si="170"/>
        <v>0</v>
      </c>
      <c r="BO50" s="82">
        <v>0.53307870370370369</v>
      </c>
      <c r="BP50" s="85">
        <f t="shared" si="171"/>
        <v>4.6064814814814614E-3</v>
      </c>
      <c r="BQ50" s="85">
        <f t="shared" si="172"/>
        <v>1.2731481481479453E-4</v>
      </c>
      <c r="BR50" s="89"/>
      <c r="BS50" s="90">
        <f t="shared" si="173"/>
        <v>11</v>
      </c>
      <c r="BT50" s="186">
        <f t="shared" si="103"/>
        <v>11</v>
      </c>
      <c r="BU50" s="88">
        <f t="shared" si="174"/>
        <v>11</v>
      </c>
      <c r="BV50" s="199">
        <f t="shared" si="32"/>
        <v>38</v>
      </c>
      <c r="BW50" s="82">
        <v>0.53553240740740737</v>
      </c>
      <c r="BX50" s="85">
        <f t="shared" si="175"/>
        <v>2.4537037037036802E-3</v>
      </c>
      <c r="BY50" s="85">
        <f t="shared" si="176"/>
        <v>3.5879629629627287E-4</v>
      </c>
      <c r="BZ50" s="89"/>
      <c r="CA50" s="90">
        <f t="shared" si="177"/>
        <v>31</v>
      </c>
      <c r="CB50" s="186">
        <f t="shared" si="104"/>
        <v>31</v>
      </c>
      <c r="CC50" s="88">
        <v>0</v>
      </c>
      <c r="CD50" s="199">
        <f t="shared" si="105"/>
        <v>54</v>
      </c>
      <c r="CE50" s="72">
        <v>0.55555555555555558</v>
      </c>
      <c r="CF50" s="86"/>
      <c r="CG50" s="86">
        <f t="shared" si="223"/>
        <v>120</v>
      </c>
      <c r="CH50" s="92">
        <f t="shared" si="178"/>
        <v>120</v>
      </c>
      <c r="CI50" s="243">
        <f t="shared" si="38"/>
        <v>59</v>
      </c>
      <c r="CJ50" s="82">
        <v>0.56527777777777777</v>
      </c>
      <c r="CK50" s="83"/>
      <c r="CL50" s="88">
        <f t="shared" si="179"/>
        <v>0</v>
      </c>
      <c r="CM50" s="82">
        <v>0.5678009259259259</v>
      </c>
      <c r="CN50" s="85">
        <f t="shared" si="180"/>
        <v>2.5231481481481355E-3</v>
      </c>
      <c r="CO50" s="85">
        <f t="shared" si="181"/>
        <v>2.3148148148160585E-5</v>
      </c>
      <c r="CP50" s="89"/>
      <c r="CQ50" s="90">
        <f t="shared" si="182"/>
        <v>2</v>
      </c>
      <c r="CR50" s="186">
        <f t="shared" si="224"/>
        <v>-2</v>
      </c>
      <c r="CS50" s="88">
        <f t="shared" si="183"/>
        <v>2</v>
      </c>
      <c r="CT50" s="199">
        <f t="shared" si="45"/>
        <v>17</v>
      </c>
      <c r="CU50" s="72">
        <v>0.625</v>
      </c>
      <c r="CV50" s="86"/>
      <c r="CW50" s="86">
        <f t="shared" si="184"/>
        <v>0</v>
      </c>
      <c r="CX50" s="92">
        <f t="shared" si="185"/>
        <v>0</v>
      </c>
      <c r="CY50" s="243">
        <f t="shared" si="48"/>
        <v>1</v>
      </c>
      <c r="CZ50" s="82">
        <v>0.63541666666666663</v>
      </c>
      <c r="DA50" s="83"/>
      <c r="DB50" s="88">
        <f t="shared" si="186"/>
        <v>0</v>
      </c>
      <c r="DC50" s="82">
        <v>0.63761574074074068</v>
      </c>
      <c r="DD50" s="85">
        <f t="shared" si="187"/>
        <v>2.1990740740740478E-3</v>
      </c>
      <c r="DE50" s="85">
        <f t="shared" si="188"/>
        <v>2.6454533008646308E-17</v>
      </c>
      <c r="DF50" s="89"/>
      <c r="DG50" s="90">
        <f t="shared" si="189"/>
        <v>0</v>
      </c>
      <c r="DH50" s="186">
        <f t="shared" si="106"/>
        <v>0</v>
      </c>
      <c r="DI50" s="88">
        <f t="shared" si="190"/>
        <v>0</v>
      </c>
      <c r="DJ50" s="199">
        <f t="shared" si="54"/>
        <v>1</v>
      </c>
      <c r="DK50" s="72" t="s">
        <v>254</v>
      </c>
      <c r="DL50" s="86"/>
      <c r="DM50" s="86" t="e">
        <f>IF(DK50=0,0,IF(DK50="нет",600,IF(DK50="сход",0,IF(DK50&lt;#REF!+DN$2,MINUTE(ABS(DK50-(#REF!+DN$2)))*60,IF(DK50&gt;#REF!+DN$2,MINUTE(ABS(DK50-(#REF!+DN$2)))*60,0)))))</f>
        <v>#REF!</v>
      </c>
      <c r="DN50" s="93">
        <f t="shared" si="191"/>
        <v>0</v>
      </c>
      <c r="DO50" s="72" t="s">
        <v>254</v>
      </c>
      <c r="DP50" s="86"/>
      <c r="DQ50" s="86" t="e">
        <f>IF(DO50=0,0,IF(DO50="нет",600,IF(DO50="сход",0,IF(DO50&lt;#REF!+DR$2,MINUTE(ABS(DO50-(#REF!+DR$2)))*60,IF(DO50&gt;#REF!+DR$2,MINUTE(ABS(DO50-(#REF!+DR$2)))*60,0)))))</f>
        <v>#REF!</v>
      </c>
      <c r="DR50" s="94">
        <f t="shared" si="192"/>
        <v>0</v>
      </c>
      <c r="DS50" s="82">
        <v>0.67152777777777783</v>
      </c>
      <c r="DT50" s="83"/>
      <c r="DU50" s="63">
        <f t="shared" si="193"/>
        <v>0</v>
      </c>
      <c r="DV50" s="82">
        <v>0.67219907407407409</v>
      </c>
      <c r="DW50" s="85">
        <f t="shared" si="194"/>
        <v>6.712962962962532E-4</v>
      </c>
      <c r="DX50" s="85">
        <f t="shared" si="195"/>
        <v>1.1574074074069765E-4</v>
      </c>
      <c r="DY50" s="89"/>
      <c r="DZ50" s="90">
        <f t="shared" si="196"/>
        <v>10</v>
      </c>
      <c r="EA50" s="186">
        <f t="shared" si="107"/>
        <v>10</v>
      </c>
      <c r="EB50" s="63">
        <f t="shared" si="197"/>
        <v>10</v>
      </c>
      <c r="EC50" s="199">
        <f t="shared" si="62"/>
        <v>35</v>
      </c>
      <c r="ED50" s="82">
        <v>0.67817129629629624</v>
      </c>
      <c r="EE50" s="85">
        <f t="shared" si="198"/>
        <v>5.9722222222221566E-3</v>
      </c>
      <c r="EF50" s="85">
        <f t="shared" si="199"/>
        <v>1.157407407413949E-5</v>
      </c>
      <c r="EG50" s="89"/>
      <c r="EH50" s="65">
        <f t="shared" si="200"/>
        <v>1</v>
      </c>
      <c r="EI50" s="186">
        <f t="shared" si="108"/>
        <v>-1</v>
      </c>
      <c r="EJ50" s="88">
        <f t="shared" si="201"/>
        <v>1</v>
      </c>
      <c r="EK50" s="199">
        <f t="shared" si="67"/>
        <v>4</v>
      </c>
      <c r="EL50" s="82">
        <v>0.70763888888888893</v>
      </c>
      <c r="EM50" s="83"/>
      <c r="EN50" s="88">
        <f t="shared" si="202"/>
        <v>0</v>
      </c>
      <c r="EO50" s="82">
        <v>0.71046296296296296</v>
      </c>
      <c r="EP50" s="85">
        <f t="shared" si="203"/>
        <v>2.8240740740740344E-3</v>
      </c>
      <c r="EQ50" s="85">
        <f t="shared" si="204"/>
        <v>1.0416666666662701E-4</v>
      </c>
      <c r="ER50" s="89"/>
      <c r="ES50" s="90">
        <f t="shared" si="205"/>
        <v>9</v>
      </c>
      <c r="ET50" s="186">
        <f t="shared" si="109"/>
        <v>-9</v>
      </c>
      <c r="EU50" s="88">
        <f t="shared" si="206"/>
        <v>9</v>
      </c>
      <c r="EV50" s="199">
        <f t="shared" si="73"/>
        <v>33</v>
      </c>
      <c r="EW50" s="82">
        <v>0.71078703703703694</v>
      </c>
      <c r="EX50" s="85">
        <f t="shared" si="207"/>
        <v>3.240740740739767E-4</v>
      </c>
      <c r="EY50" s="85">
        <f t="shared" si="208"/>
        <v>1.7361111111101373E-4</v>
      </c>
      <c r="EZ50" s="89"/>
      <c r="FA50" s="90">
        <f t="shared" si="209"/>
        <v>15</v>
      </c>
      <c r="FB50" s="186">
        <f t="shared" ref="FB50:FB52" si="232">IF(EX50&gt;$FC$2,FA50,-FA50)</f>
        <v>15</v>
      </c>
      <c r="FC50" s="88">
        <f t="shared" si="210"/>
        <v>15</v>
      </c>
      <c r="FD50" s="199">
        <f t="shared" si="78"/>
        <v>9</v>
      </c>
      <c r="FE50" s="82">
        <v>0.71327546296296296</v>
      </c>
      <c r="FF50" s="85">
        <f t="shared" si="211"/>
        <v>2.4884259259260189E-3</v>
      </c>
      <c r="FG50" s="85">
        <f t="shared" si="212"/>
        <v>2.8935185185194464E-4</v>
      </c>
      <c r="FH50" s="89"/>
      <c r="FI50" s="90">
        <f t="shared" si="230"/>
        <v>25</v>
      </c>
      <c r="FJ50" s="186">
        <f t="shared" si="111"/>
        <v>25</v>
      </c>
      <c r="FK50" s="88">
        <f>IF(EW50="нет",0,IF(FI50&gt;600,600+FH50,FI50))</f>
        <v>25</v>
      </c>
      <c r="FL50" s="199">
        <f t="shared" si="83"/>
        <v>33</v>
      </c>
      <c r="FM50" s="82">
        <v>0.73819444444444438</v>
      </c>
      <c r="FN50" s="83"/>
      <c r="FO50" s="84">
        <f t="shared" si="214"/>
        <v>0</v>
      </c>
      <c r="FP50" s="82">
        <v>0.74063657407407402</v>
      </c>
      <c r="FQ50" s="85">
        <f t="shared" si="225"/>
        <v>2.4421296296296413E-3</v>
      </c>
      <c r="FR50" s="85">
        <f t="shared" si="215"/>
        <v>1.1574074074085713E-5</v>
      </c>
      <c r="FS50" s="89"/>
      <c r="FT50" s="90">
        <f t="shared" si="216"/>
        <v>1</v>
      </c>
      <c r="FU50" s="186">
        <f t="shared" si="226"/>
        <v>1</v>
      </c>
      <c r="FV50" s="88">
        <f t="shared" si="227"/>
        <v>1</v>
      </c>
      <c r="FW50" s="199">
        <f t="shared" si="90"/>
        <v>11</v>
      </c>
      <c r="FX50" s="72">
        <v>0.74444444444444446</v>
      </c>
      <c r="FY50" s="86">
        <v>-600</v>
      </c>
      <c r="FZ50" s="86">
        <f t="shared" si="228"/>
        <v>1320</v>
      </c>
      <c r="GA50" s="95">
        <f t="shared" si="217"/>
        <v>0</v>
      </c>
      <c r="GB50" s="333">
        <f t="shared" si="93"/>
        <v>1</v>
      </c>
      <c r="GC50" s="96">
        <f t="shared" si="229"/>
        <v>50</v>
      </c>
      <c r="GE50" s="116">
        <f t="shared" si="112"/>
        <v>243.5</v>
      </c>
      <c r="GF50" s="343">
        <f t="shared" si="113"/>
        <v>264</v>
      </c>
      <c r="GG50" s="116">
        <f t="shared" si="114"/>
        <v>30</v>
      </c>
      <c r="GH50" s="116">
        <f t="shared" si="115"/>
        <v>2</v>
      </c>
      <c r="GI50" s="337">
        <f t="shared" si="116"/>
        <v>32</v>
      </c>
      <c r="GJ50" s="337">
        <f t="shared" si="117"/>
        <v>4</v>
      </c>
      <c r="GK50" s="337">
        <f t="shared" si="118"/>
        <v>5</v>
      </c>
      <c r="GL50" s="337">
        <f t="shared" si="119"/>
        <v>9</v>
      </c>
      <c r="GM50" s="337">
        <f t="shared" si="120"/>
        <v>11</v>
      </c>
      <c r="GN50" s="337">
        <f t="shared" si="121"/>
        <v>0</v>
      </c>
      <c r="GO50" s="337">
        <f t="shared" si="122"/>
        <v>11</v>
      </c>
      <c r="GP50" s="336">
        <f t="shared" si="123"/>
        <v>2</v>
      </c>
      <c r="GQ50" s="343">
        <f t="shared" si="124"/>
        <v>0</v>
      </c>
      <c r="GR50" s="337">
        <f t="shared" si="125"/>
        <v>10</v>
      </c>
      <c r="GS50" s="337">
        <f t="shared" si="126"/>
        <v>1</v>
      </c>
      <c r="GT50" s="337">
        <f t="shared" si="127"/>
        <v>11</v>
      </c>
      <c r="GU50" s="337">
        <f t="shared" si="128"/>
        <v>9</v>
      </c>
      <c r="GV50" s="337">
        <f t="shared" si="129"/>
        <v>15</v>
      </c>
      <c r="GW50" s="337">
        <f t="shared" si="130"/>
        <v>25</v>
      </c>
      <c r="GX50" s="337">
        <f t="shared" si="131"/>
        <v>49</v>
      </c>
      <c r="GY50" s="346">
        <f t="shared" si="132"/>
        <v>1</v>
      </c>
      <c r="GZ50" s="116">
        <f t="shared" si="133"/>
        <v>92</v>
      </c>
      <c r="HA50" s="346">
        <f t="shared" si="95"/>
        <v>30</v>
      </c>
      <c r="HB50" s="116">
        <f t="shared" si="134"/>
        <v>112</v>
      </c>
      <c r="HC50" s="116">
        <f t="shared" si="135"/>
        <v>3</v>
      </c>
      <c r="HD50" s="346">
        <f t="shared" si="145"/>
        <v>115</v>
      </c>
      <c r="HE50" s="346">
        <f t="shared" si="96"/>
        <v>11</v>
      </c>
      <c r="HF50" s="13">
        <f t="shared" si="136"/>
        <v>0</v>
      </c>
      <c r="HG50" s="13">
        <f t="shared" si="137"/>
        <v>0</v>
      </c>
      <c r="HH50" s="346">
        <f t="shared" si="138"/>
        <v>120</v>
      </c>
      <c r="HI50" s="325">
        <f t="shared" si="139"/>
        <v>742.5</v>
      </c>
      <c r="HJ50" s="336">
        <f t="shared" si="140"/>
        <v>53</v>
      </c>
      <c r="HK50" s="343">
        <f t="shared" si="141"/>
        <v>39</v>
      </c>
      <c r="HL50" s="13">
        <f t="shared" si="142"/>
        <v>327</v>
      </c>
      <c r="HM50" s="77">
        <f t="shared" si="143"/>
        <v>21</v>
      </c>
      <c r="HN50" s="328"/>
      <c r="HO50" s="330"/>
      <c r="HP50" s="116">
        <f>VLOOKUP(HR50,$B$4:$C$70,2,0)</f>
        <v>48</v>
      </c>
      <c r="HQ50" s="281">
        <v>21</v>
      </c>
      <c r="HR50" s="282">
        <v>50</v>
      </c>
      <c r="HS50" s="311" t="s">
        <v>185</v>
      </c>
      <c r="HT50" s="312" t="s">
        <v>186</v>
      </c>
      <c r="HU50" s="311" t="s">
        <v>187</v>
      </c>
      <c r="HV50" s="283">
        <v>0</v>
      </c>
      <c r="HW50" s="314">
        <v>243.5</v>
      </c>
      <c r="HX50" s="321">
        <v>264</v>
      </c>
      <c r="HY50" s="286">
        <v>0</v>
      </c>
      <c r="HZ50" s="286">
        <v>30</v>
      </c>
      <c r="IA50" s="286">
        <v>2</v>
      </c>
      <c r="IB50" s="286">
        <v>0</v>
      </c>
      <c r="IC50" s="286">
        <v>4</v>
      </c>
      <c r="ID50" s="286">
        <v>5</v>
      </c>
      <c r="IE50" s="286">
        <v>0</v>
      </c>
      <c r="IF50" s="286">
        <v>11</v>
      </c>
      <c r="IG50" s="286">
        <v>0</v>
      </c>
      <c r="IH50" s="283">
        <v>120</v>
      </c>
      <c r="II50" s="286">
        <v>0</v>
      </c>
      <c r="IJ50" s="286">
        <v>2</v>
      </c>
      <c r="IK50" s="283">
        <v>0</v>
      </c>
      <c r="IL50" s="286">
        <v>0</v>
      </c>
      <c r="IM50" s="286">
        <v>0</v>
      </c>
      <c r="IN50" s="287">
        <v>0</v>
      </c>
      <c r="IO50" s="287">
        <v>0</v>
      </c>
      <c r="IP50" s="286">
        <v>0</v>
      </c>
      <c r="IQ50" s="286">
        <v>10</v>
      </c>
      <c r="IR50" s="286">
        <v>1</v>
      </c>
      <c r="IS50" s="286">
        <v>0</v>
      </c>
      <c r="IT50" s="286">
        <v>9</v>
      </c>
      <c r="IU50" s="286">
        <v>15</v>
      </c>
      <c r="IV50" s="286">
        <v>25</v>
      </c>
      <c r="IW50" s="286">
        <v>0</v>
      </c>
      <c r="IX50" s="286">
        <v>1</v>
      </c>
      <c r="IY50" s="283">
        <v>0</v>
      </c>
      <c r="IZ50" s="322">
        <f t="shared" si="144"/>
        <v>742.5</v>
      </c>
      <c r="JA50" s="288">
        <v>50</v>
      </c>
    </row>
    <row r="51" spans="1:261" x14ac:dyDescent="0.25">
      <c r="A51" s="47">
        <v>49</v>
      </c>
      <c r="B51" s="48">
        <v>51</v>
      </c>
      <c r="C51" s="274">
        <f t="shared" si="97"/>
        <v>49</v>
      </c>
      <c r="D51" s="176" t="s">
        <v>188</v>
      </c>
      <c r="E51" s="174" t="s">
        <v>189</v>
      </c>
      <c r="F51" s="170" t="s">
        <v>260</v>
      </c>
      <c r="G51" s="170" t="s">
        <v>301</v>
      </c>
      <c r="H51" s="324" t="s">
        <v>378</v>
      </c>
      <c r="I51" s="324"/>
      <c r="J51" s="175" t="s">
        <v>190</v>
      </c>
      <c r="K51" s="49">
        <v>0.38819444444444401</v>
      </c>
      <c r="L51" s="50">
        <v>0.38819444444444445</v>
      </c>
      <c r="M51" s="61"/>
      <c r="N51" s="51">
        <f t="shared" si="152"/>
        <v>0</v>
      </c>
      <c r="O51" s="52">
        <f t="shared" si="153"/>
        <v>0</v>
      </c>
      <c r="P51" s="53">
        <v>87.8</v>
      </c>
      <c r="Q51" s="54"/>
      <c r="R51" s="55">
        <f t="shared" si="154"/>
        <v>263.39999999999998</v>
      </c>
      <c r="S51" s="194">
        <f t="shared" si="98"/>
        <v>55</v>
      </c>
      <c r="T51" s="56">
        <v>0.43199074074074079</v>
      </c>
      <c r="U51" s="57">
        <v>0.43312499999999998</v>
      </c>
      <c r="V51" s="58">
        <f t="shared" si="218"/>
        <v>1.134259259259196E-3</v>
      </c>
      <c r="W51" s="54"/>
      <c r="X51" s="55">
        <f t="shared" si="219"/>
        <v>294</v>
      </c>
      <c r="Y51" s="194">
        <f t="shared" si="99"/>
        <v>60</v>
      </c>
      <c r="Z51" s="42">
        <v>0.49621527777777774</v>
      </c>
      <c r="AA51" s="36"/>
      <c r="AB51" s="59">
        <f t="shared" si="155"/>
        <v>0</v>
      </c>
      <c r="AC51" s="42">
        <v>0.4974189814814815</v>
      </c>
      <c r="AD51" s="60">
        <f t="shared" si="156"/>
        <v>1.2037037037037623E-3</v>
      </c>
      <c r="AE51" s="60">
        <f t="shared" si="157"/>
        <v>4.3981481481487341E-4</v>
      </c>
      <c r="AF51" s="61"/>
      <c r="AG51" s="62">
        <f t="shared" si="158"/>
        <v>38</v>
      </c>
      <c r="AH51" s="187">
        <f t="shared" si="146"/>
        <v>38</v>
      </c>
      <c r="AI51" s="63">
        <f t="shared" si="159"/>
        <v>38</v>
      </c>
      <c r="AJ51" s="200">
        <f t="shared" si="10"/>
        <v>64</v>
      </c>
      <c r="AK51" s="42">
        <v>0.49876157407407407</v>
      </c>
      <c r="AL51" s="60">
        <f t="shared" si="160"/>
        <v>1.3425925925925619E-3</v>
      </c>
      <c r="AM51" s="60">
        <f t="shared" si="161"/>
        <v>3.4722222222191438E-5</v>
      </c>
      <c r="AN51" s="64"/>
      <c r="AO51" s="65">
        <f t="shared" si="162"/>
        <v>3</v>
      </c>
      <c r="AP51" s="186">
        <f t="shared" si="100"/>
        <v>3</v>
      </c>
      <c r="AQ51" s="63">
        <f t="shared" si="163"/>
        <v>3</v>
      </c>
      <c r="AR51" s="200">
        <f t="shared" si="15"/>
        <v>11</v>
      </c>
      <c r="AS51" s="42">
        <v>0.50521990740740741</v>
      </c>
      <c r="AT51" s="36"/>
      <c r="AU51" s="63">
        <f t="shared" si="164"/>
        <v>0</v>
      </c>
      <c r="AV51" s="42">
        <v>0.50616898148148148</v>
      </c>
      <c r="AW51" s="60">
        <f t="shared" si="165"/>
        <v>9.490740740740744E-4</v>
      </c>
      <c r="AX51" s="60">
        <f t="shared" si="220"/>
        <v>1.8518518518518547E-4</v>
      </c>
      <c r="AY51" s="64"/>
      <c r="AZ51" s="65">
        <f t="shared" si="166"/>
        <v>16</v>
      </c>
      <c r="BA51" s="186">
        <f t="shared" si="101"/>
        <v>16</v>
      </c>
      <c r="BB51" s="63">
        <f t="shared" si="221"/>
        <v>16</v>
      </c>
      <c r="BC51" s="200">
        <f t="shared" si="21"/>
        <v>59</v>
      </c>
      <c r="BD51" s="42">
        <v>0.50744212962962965</v>
      </c>
      <c r="BE51" s="60">
        <f t="shared" si="222"/>
        <v>1.2731481481481621E-3</v>
      </c>
      <c r="BF51" s="60">
        <f t="shared" si="167"/>
        <v>3.4722222222208351E-5</v>
      </c>
      <c r="BG51" s="64"/>
      <c r="BH51" s="65">
        <f t="shared" si="168"/>
        <v>3</v>
      </c>
      <c r="BI51" s="186">
        <f t="shared" si="102"/>
        <v>-3</v>
      </c>
      <c r="BJ51" s="63">
        <f t="shared" si="169"/>
        <v>3</v>
      </c>
      <c r="BK51" s="200">
        <f t="shared" si="26"/>
        <v>18</v>
      </c>
      <c r="BL51" s="35">
        <v>0.53472222222222221</v>
      </c>
      <c r="BM51" s="36"/>
      <c r="BN51" s="63">
        <f t="shared" si="170"/>
        <v>0</v>
      </c>
      <c r="BO51" s="42">
        <v>0.53979166666666667</v>
      </c>
      <c r="BP51" s="60">
        <f t="shared" si="171"/>
        <v>5.0694444444444597E-3</v>
      </c>
      <c r="BQ51" s="60">
        <f t="shared" si="172"/>
        <v>5.9027777777779285E-4</v>
      </c>
      <c r="BR51" s="64"/>
      <c r="BS51" s="65">
        <f t="shared" si="173"/>
        <v>51</v>
      </c>
      <c r="BT51" s="186">
        <f t="shared" si="103"/>
        <v>51</v>
      </c>
      <c r="BU51" s="63">
        <f t="shared" si="174"/>
        <v>51</v>
      </c>
      <c r="BV51" s="200">
        <f t="shared" si="32"/>
        <v>63</v>
      </c>
      <c r="BW51" s="42">
        <v>0.54243055555555553</v>
      </c>
      <c r="BX51" s="60">
        <f t="shared" si="175"/>
        <v>2.6388888888888573E-3</v>
      </c>
      <c r="BY51" s="60">
        <f t="shared" si="176"/>
        <v>5.4398148148145E-4</v>
      </c>
      <c r="BZ51" s="64"/>
      <c r="CA51" s="65">
        <f t="shared" si="177"/>
        <v>47</v>
      </c>
      <c r="CB51" s="186">
        <f t="shared" si="104"/>
        <v>47</v>
      </c>
      <c r="CC51" s="88">
        <v>0</v>
      </c>
      <c r="CD51" s="200">
        <f t="shared" si="105"/>
        <v>60</v>
      </c>
      <c r="CE51" s="49">
        <v>0.55902777777777779</v>
      </c>
      <c r="CF51" s="61">
        <v>-300</v>
      </c>
      <c r="CG51" s="61">
        <f t="shared" si="223"/>
        <v>360</v>
      </c>
      <c r="CH51" s="66">
        <f t="shared" si="178"/>
        <v>60</v>
      </c>
      <c r="CI51" s="244">
        <f t="shared" si="38"/>
        <v>57</v>
      </c>
      <c r="CJ51" s="42">
        <v>0.5708333333333333</v>
      </c>
      <c r="CK51" s="36"/>
      <c r="CL51" s="63">
        <f t="shared" si="179"/>
        <v>0</v>
      </c>
      <c r="CM51" s="42">
        <v>0.57399305555555558</v>
      </c>
      <c r="CN51" s="60">
        <f t="shared" si="180"/>
        <v>3.1597222222222721E-3</v>
      </c>
      <c r="CO51" s="60">
        <f t="shared" si="181"/>
        <v>6.1342592592597599E-4</v>
      </c>
      <c r="CP51" s="64"/>
      <c r="CQ51" s="65">
        <f t="shared" si="182"/>
        <v>53</v>
      </c>
      <c r="CR51" s="186">
        <f t="shared" si="224"/>
        <v>53</v>
      </c>
      <c r="CS51" s="63">
        <f t="shared" si="183"/>
        <v>53</v>
      </c>
      <c r="CT51" s="200">
        <f t="shared" si="45"/>
        <v>65</v>
      </c>
      <c r="CU51" s="49">
        <v>0.62291666666666667</v>
      </c>
      <c r="CV51" s="61">
        <v>-180</v>
      </c>
      <c r="CW51" s="61">
        <f t="shared" si="184"/>
        <v>480</v>
      </c>
      <c r="CX51" s="66">
        <f t="shared" si="185"/>
        <v>300</v>
      </c>
      <c r="CY51" s="244">
        <f t="shared" si="48"/>
        <v>66</v>
      </c>
      <c r="CZ51" s="42">
        <v>0.63472222222222219</v>
      </c>
      <c r="DA51" s="36"/>
      <c r="DB51" s="63">
        <f t="shared" si="186"/>
        <v>0</v>
      </c>
      <c r="DC51" s="42">
        <v>0.6375925925925926</v>
      </c>
      <c r="DD51" s="60">
        <f t="shared" si="187"/>
        <v>2.870370370370412E-3</v>
      </c>
      <c r="DE51" s="60">
        <f t="shared" si="188"/>
        <v>6.7129629629633777E-4</v>
      </c>
      <c r="DF51" s="64"/>
      <c r="DG51" s="65">
        <f t="shared" si="189"/>
        <v>58</v>
      </c>
      <c r="DH51" s="186">
        <f t="shared" si="106"/>
        <v>58</v>
      </c>
      <c r="DI51" s="63">
        <f t="shared" si="190"/>
        <v>58</v>
      </c>
      <c r="DJ51" s="200">
        <f t="shared" si="54"/>
        <v>68</v>
      </c>
      <c r="DK51" s="49" t="s">
        <v>254</v>
      </c>
      <c r="DL51" s="61"/>
      <c r="DM51" s="61" t="e">
        <f>IF(DK51=0,0,IF(DK51="нет",600,IF(DK51="сход",0,IF(DK51&lt;#REF!+DN$2,MINUTE(ABS(DK51-(#REF!+DN$2)))*60,IF(DK51&gt;#REF!+DN$2,MINUTE(ABS(DK51-(#REF!+DN$2)))*60,0)))))</f>
        <v>#REF!</v>
      </c>
      <c r="DN51" s="93">
        <f t="shared" si="191"/>
        <v>0</v>
      </c>
      <c r="DO51" s="49" t="s">
        <v>254</v>
      </c>
      <c r="DP51" s="61"/>
      <c r="DQ51" s="61" t="e">
        <f>IF(DO51=0,0,IF(DO51="нет",600,IF(DO51="сход",0,IF(DO51&lt;#REF!+DR$2,MINUTE(ABS(DO51-(#REF!+DR$2)))*60,IF(DO51&gt;#REF!+DR$2,MINUTE(ABS(DO51-(#REF!+DR$2)))*60,0)))))</f>
        <v>#REF!</v>
      </c>
      <c r="DR51" s="94">
        <f t="shared" si="192"/>
        <v>0</v>
      </c>
      <c r="DS51" s="42">
        <v>0.67708333333333337</v>
      </c>
      <c r="DT51" s="36"/>
      <c r="DU51" s="63">
        <f t="shared" si="193"/>
        <v>0</v>
      </c>
      <c r="DV51" s="42">
        <v>0.67803240740740733</v>
      </c>
      <c r="DW51" s="60">
        <f t="shared" si="194"/>
        <v>9.4907407407396338E-4</v>
      </c>
      <c r="DX51" s="60">
        <f t="shared" si="195"/>
        <v>3.9351851851840783E-4</v>
      </c>
      <c r="DY51" s="64"/>
      <c r="DZ51" s="65">
        <f t="shared" si="196"/>
        <v>34</v>
      </c>
      <c r="EA51" s="186">
        <f t="shared" si="107"/>
        <v>34</v>
      </c>
      <c r="EB51" s="63">
        <f t="shared" si="197"/>
        <v>34</v>
      </c>
      <c r="EC51" s="200">
        <f t="shared" si="62"/>
        <v>63</v>
      </c>
      <c r="ED51" s="42">
        <v>0.68261574074074083</v>
      </c>
      <c r="EE51" s="60">
        <f t="shared" si="198"/>
        <v>4.5833333333334947E-3</v>
      </c>
      <c r="EF51" s="60">
        <f t="shared" si="199"/>
        <v>1.4004629629628014E-3</v>
      </c>
      <c r="EG51" s="64"/>
      <c r="EH51" s="65">
        <f t="shared" si="200"/>
        <v>121</v>
      </c>
      <c r="EI51" s="186">
        <f t="shared" si="108"/>
        <v>-121</v>
      </c>
      <c r="EJ51" s="63">
        <f t="shared" si="201"/>
        <v>121</v>
      </c>
      <c r="EK51" s="200">
        <f t="shared" si="67"/>
        <v>54</v>
      </c>
      <c r="EL51" s="42">
        <v>0.71111111111111114</v>
      </c>
      <c r="EM51" s="36"/>
      <c r="EN51" s="63">
        <f t="shared" si="202"/>
        <v>0</v>
      </c>
      <c r="EO51" s="42">
        <v>0.71428240740740734</v>
      </c>
      <c r="EP51" s="60">
        <f t="shared" si="203"/>
        <v>3.1712962962961999E-3</v>
      </c>
      <c r="EQ51" s="60">
        <f t="shared" si="204"/>
        <v>4.5138888888879248E-4</v>
      </c>
      <c r="ER51" s="64"/>
      <c r="ES51" s="65">
        <f t="shared" si="205"/>
        <v>39</v>
      </c>
      <c r="ET51" s="186">
        <f t="shared" si="109"/>
        <v>-39</v>
      </c>
      <c r="EU51" s="63">
        <f t="shared" si="206"/>
        <v>39</v>
      </c>
      <c r="EV51" s="200">
        <f t="shared" si="73"/>
        <v>63</v>
      </c>
      <c r="EW51" s="42">
        <v>0.72546296296296298</v>
      </c>
      <c r="EX51" s="85">
        <f t="shared" si="207"/>
        <v>1.1180555555555638E-2</v>
      </c>
      <c r="EY51" s="85">
        <f t="shared" si="208"/>
        <v>1.1030092592592675E-2</v>
      </c>
      <c r="EZ51" s="64"/>
      <c r="FA51" s="90">
        <f t="shared" si="209"/>
        <v>953</v>
      </c>
      <c r="FB51" s="186">
        <f t="shared" si="232"/>
        <v>953</v>
      </c>
      <c r="FC51" s="88">
        <f t="shared" si="210"/>
        <v>600</v>
      </c>
      <c r="FD51" s="200">
        <f t="shared" si="78"/>
        <v>48</v>
      </c>
      <c r="FE51" s="42">
        <v>0.73957175925925922</v>
      </c>
      <c r="FF51" s="60">
        <f t="shared" si="211"/>
        <v>1.4108796296296244E-2</v>
      </c>
      <c r="FG51" s="60">
        <f t="shared" si="212"/>
        <v>1.1909722222222171E-2</v>
      </c>
      <c r="FH51" s="64"/>
      <c r="FI51" s="90">
        <f t="shared" si="230"/>
        <v>1029</v>
      </c>
      <c r="FJ51" s="186">
        <f t="shared" si="111"/>
        <v>1029</v>
      </c>
      <c r="FK51" s="88">
        <f>IF(EW51="нет",0,IF(FI51&gt;600,600+FH51,FI51))</f>
        <v>600</v>
      </c>
      <c r="FL51" s="200">
        <f t="shared" si="83"/>
        <v>53</v>
      </c>
      <c r="FM51" s="42">
        <v>0.76458333333333339</v>
      </c>
      <c r="FN51" s="36"/>
      <c r="FO51" s="84">
        <f t="shared" si="214"/>
        <v>0</v>
      </c>
      <c r="FP51" s="42">
        <v>0.76868055555555559</v>
      </c>
      <c r="FQ51" s="60">
        <f t="shared" si="225"/>
        <v>4.0972222222221966E-3</v>
      </c>
      <c r="FR51" s="60">
        <f t="shared" si="215"/>
        <v>1.666666666666641E-3</v>
      </c>
      <c r="FS51" s="64"/>
      <c r="FT51" s="65">
        <f t="shared" si="216"/>
        <v>144</v>
      </c>
      <c r="FU51" s="186">
        <f t="shared" si="226"/>
        <v>144</v>
      </c>
      <c r="FV51" s="88">
        <f t="shared" si="227"/>
        <v>144</v>
      </c>
      <c r="FW51" s="200">
        <f t="shared" si="90"/>
        <v>64</v>
      </c>
      <c r="FX51" s="49">
        <v>0.77013888888888893</v>
      </c>
      <c r="FY51" s="61">
        <v>-120</v>
      </c>
      <c r="FZ51" s="61">
        <f t="shared" si="228"/>
        <v>120</v>
      </c>
      <c r="GA51" s="67">
        <f t="shared" si="217"/>
        <v>0</v>
      </c>
      <c r="GB51" s="334">
        <f t="shared" si="93"/>
        <v>1</v>
      </c>
      <c r="GC51" s="68">
        <f t="shared" si="229"/>
        <v>51</v>
      </c>
      <c r="GE51" s="116">
        <f t="shared" si="112"/>
        <v>263.39999999999998</v>
      </c>
      <c r="GF51" s="343">
        <f t="shared" si="113"/>
        <v>294</v>
      </c>
      <c r="GG51" s="116">
        <f t="shared" si="114"/>
        <v>38</v>
      </c>
      <c r="GH51" s="116">
        <f t="shared" si="115"/>
        <v>3</v>
      </c>
      <c r="GI51" s="337">
        <f t="shared" si="116"/>
        <v>41</v>
      </c>
      <c r="GJ51" s="337">
        <f t="shared" si="117"/>
        <v>16</v>
      </c>
      <c r="GK51" s="337">
        <f t="shared" si="118"/>
        <v>3</v>
      </c>
      <c r="GL51" s="337">
        <f t="shared" si="119"/>
        <v>19</v>
      </c>
      <c r="GM51" s="337">
        <f t="shared" si="120"/>
        <v>51</v>
      </c>
      <c r="GN51" s="337">
        <f t="shared" si="121"/>
        <v>0</v>
      </c>
      <c r="GO51" s="337">
        <f t="shared" si="122"/>
        <v>51</v>
      </c>
      <c r="GP51" s="336">
        <f t="shared" si="123"/>
        <v>53</v>
      </c>
      <c r="GQ51" s="343">
        <f t="shared" si="124"/>
        <v>58</v>
      </c>
      <c r="GR51" s="337">
        <f t="shared" si="125"/>
        <v>34</v>
      </c>
      <c r="GS51" s="337">
        <f t="shared" si="126"/>
        <v>121</v>
      </c>
      <c r="GT51" s="337">
        <f t="shared" si="127"/>
        <v>155</v>
      </c>
      <c r="GU51" s="337">
        <f t="shared" si="128"/>
        <v>39</v>
      </c>
      <c r="GV51" s="337">
        <f t="shared" si="129"/>
        <v>600</v>
      </c>
      <c r="GW51" s="337">
        <f t="shared" si="130"/>
        <v>600</v>
      </c>
      <c r="GX51" s="337">
        <f t="shared" si="131"/>
        <v>1239</v>
      </c>
      <c r="GY51" s="346">
        <f t="shared" si="132"/>
        <v>144</v>
      </c>
      <c r="GZ51" s="116">
        <f t="shared" si="133"/>
        <v>141.89999999999998</v>
      </c>
      <c r="HA51" s="346">
        <f t="shared" si="95"/>
        <v>59</v>
      </c>
      <c r="HB51" s="116">
        <f t="shared" si="134"/>
        <v>1505</v>
      </c>
      <c r="HC51" s="116">
        <f t="shared" si="135"/>
        <v>255</v>
      </c>
      <c r="HD51" s="346">
        <f t="shared" si="145"/>
        <v>1760</v>
      </c>
      <c r="HE51" s="346">
        <f t="shared" si="96"/>
        <v>51</v>
      </c>
      <c r="HF51" s="13">
        <f t="shared" si="136"/>
        <v>0</v>
      </c>
      <c r="HG51" s="13">
        <f t="shared" si="137"/>
        <v>0</v>
      </c>
      <c r="HH51" s="346">
        <f t="shared" si="138"/>
        <v>360</v>
      </c>
      <c r="HI51" s="325">
        <f t="shared" si="139"/>
        <v>2677.4</v>
      </c>
      <c r="HJ51" s="336">
        <f t="shared" si="140"/>
        <v>72.899999999999977</v>
      </c>
      <c r="HK51" s="343">
        <f t="shared" si="141"/>
        <v>69</v>
      </c>
      <c r="HL51" s="13">
        <f t="shared" si="142"/>
        <v>2261.9</v>
      </c>
      <c r="HM51" s="87">
        <f>_xlfn.RANK.EQ(HL51,HL$4:HL$71,1)-1</f>
        <v>55</v>
      </c>
      <c r="HN51" s="330"/>
      <c r="HO51" s="330"/>
      <c r="HP51" s="116">
        <f>VLOOKUP(HR51,$B$4:$C$70,2,0)</f>
        <v>49</v>
      </c>
      <c r="HQ51" s="281">
        <v>55</v>
      </c>
      <c r="HR51" s="282">
        <v>51</v>
      </c>
      <c r="HS51" s="311" t="s">
        <v>188</v>
      </c>
      <c r="HT51" s="312" t="s">
        <v>189</v>
      </c>
      <c r="HU51" s="311" t="s">
        <v>190</v>
      </c>
      <c r="HV51" s="283">
        <v>0</v>
      </c>
      <c r="HW51" s="314">
        <v>263.39999999999998</v>
      </c>
      <c r="HX51" s="285">
        <v>294</v>
      </c>
      <c r="HY51" s="286">
        <v>0</v>
      </c>
      <c r="HZ51" s="286">
        <v>38</v>
      </c>
      <c r="IA51" s="286">
        <v>3</v>
      </c>
      <c r="IB51" s="286">
        <v>0</v>
      </c>
      <c r="IC51" s="286">
        <v>16</v>
      </c>
      <c r="ID51" s="286">
        <v>3</v>
      </c>
      <c r="IE51" s="286">
        <v>0</v>
      </c>
      <c r="IF51" s="286">
        <v>51</v>
      </c>
      <c r="IG51" s="286">
        <v>0</v>
      </c>
      <c r="IH51" s="283">
        <v>60</v>
      </c>
      <c r="II51" s="286">
        <v>0</v>
      </c>
      <c r="IJ51" s="286">
        <v>53</v>
      </c>
      <c r="IK51" s="283">
        <v>300</v>
      </c>
      <c r="IL51" s="286">
        <v>0</v>
      </c>
      <c r="IM51" s="286">
        <v>58</v>
      </c>
      <c r="IN51" s="287">
        <v>0</v>
      </c>
      <c r="IO51" s="287">
        <v>0</v>
      </c>
      <c r="IP51" s="286">
        <v>0</v>
      </c>
      <c r="IQ51" s="286">
        <v>34</v>
      </c>
      <c r="IR51" s="286">
        <v>121</v>
      </c>
      <c r="IS51" s="286">
        <v>0</v>
      </c>
      <c r="IT51" s="286">
        <v>39</v>
      </c>
      <c r="IU51" s="286">
        <v>600</v>
      </c>
      <c r="IV51" s="286">
        <v>600</v>
      </c>
      <c r="IW51" s="286">
        <v>0</v>
      </c>
      <c r="IX51" s="286">
        <v>144</v>
      </c>
      <c r="IY51" s="283">
        <v>0</v>
      </c>
      <c r="IZ51" s="322">
        <f t="shared" si="144"/>
        <v>2677.4</v>
      </c>
      <c r="JA51" s="288">
        <v>51</v>
      </c>
    </row>
    <row r="52" spans="1:261" x14ac:dyDescent="0.25">
      <c r="A52" s="70">
        <v>50</v>
      </c>
      <c r="B52" s="71">
        <v>52</v>
      </c>
      <c r="C52" s="273">
        <f t="shared" si="97"/>
        <v>50</v>
      </c>
      <c r="D52" s="172" t="s">
        <v>191</v>
      </c>
      <c r="E52" s="170" t="s">
        <v>192</v>
      </c>
      <c r="F52" s="170" t="s">
        <v>260</v>
      </c>
      <c r="G52" s="170" t="s">
        <v>300</v>
      </c>
      <c r="H52" s="324" t="s">
        <v>378</v>
      </c>
      <c r="I52" s="324"/>
      <c r="J52" s="171" t="s">
        <v>193</v>
      </c>
      <c r="K52" s="72">
        <v>0.38888888888888901</v>
      </c>
      <c r="L52" s="73">
        <v>0.3888888888888889</v>
      </c>
      <c r="M52" s="86"/>
      <c r="N52" s="74">
        <f t="shared" si="152"/>
        <v>0</v>
      </c>
      <c r="O52" s="75">
        <f t="shared" si="153"/>
        <v>0</v>
      </c>
      <c r="P52" s="76">
        <v>81.3</v>
      </c>
      <c r="Q52" s="77"/>
      <c r="R52" s="78">
        <f t="shared" si="154"/>
        <v>243.89999999999998</v>
      </c>
      <c r="S52" s="193">
        <f t="shared" si="98"/>
        <v>31</v>
      </c>
      <c r="T52" s="79">
        <v>0.43300925925925932</v>
      </c>
      <c r="U52" s="80">
        <v>0.4340162037037037</v>
      </c>
      <c r="V52" s="81">
        <f t="shared" si="218"/>
        <v>1.0069444444443798E-3</v>
      </c>
      <c r="W52" s="77"/>
      <c r="X52" s="78">
        <f t="shared" si="219"/>
        <v>261</v>
      </c>
      <c r="Y52" s="193">
        <f t="shared" si="99"/>
        <v>32</v>
      </c>
      <c r="Z52" s="82">
        <v>0.49408564814814815</v>
      </c>
      <c r="AA52" s="83"/>
      <c r="AB52" s="84">
        <f t="shared" si="155"/>
        <v>0</v>
      </c>
      <c r="AC52" s="82">
        <v>0.4949884259259259</v>
      </c>
      <c r="AD52" s="85">
        <f t="shared" si="156"/>
        <v>9.0277777777775237E-4</v>
      </c>
      <c r="AE52" s="85">
        <f t="shared" si="157"/>
        <v>1.3888888888886344E-4</v>
      </c>
      <c r="AF52" s="86"/>
      <c r="AG52" s="87">
        <f t="shared" si="158"/>
        <v>12</v>
      </c>
      <c r="AH52" s="186">
        <f t="shared" si="146"/>
        <v>12</v>
      </c>
      <c r="AI52" s="88">
        <f t="shared" si="159"/>
        <v>12</v>
      </c>
      <c r="AJ52" s="199">
        <f t="shared" si="10"/>
        <v>43</v>
      </c>
      <c r="AK52" s="82">
        <v>0.49619212962962966</v>
      </c>
      <c r="AL52" s="85">
        <f t="shared" si="160"/>
        <v>1.2037037037037623E-3</v>
      </c>
      <c r="AM52" s="85">
        <f t="shared" si="161"/>
        <v>1.0416666666660814E-4</v>
      </c>
      <c r="AN52" s="89"/>
      <c r="AO52" s="90">
        <f t="shared" si="162"/>
        <v>9</v>
      </c>
      <c r="AP52" s="186">
        <f t="shared" si="100"/>
        <v>-9</v>
      </c>
      <c r="AQ52" s="88">
        <f t="shared" si="163"/>
        <v>9</v>
      </c>
      <c r="AR52" s="199">
        <f t="shared" si="15"/>
        <v>27</v>
      </c>
      <c r="AS52" s="82">
        <v>0.50331018518518522</v>
      </c>
      <c r="AT52" s="83"/>
      <c r="AU52" s="88">
        <f t="shared" si="164"/>
        <v>0</v>
      </c>
      <c r="AV52" s="82">
        <v>0.50413194444444442</v>
      </c>
      <c r="AW52" s="85">
        <f t="shared" si="165"/>
        <v>8.2175925925920268E-4</v>
      </c>
      <c r="AX52" s="85">
        <f t="shared" si="220"/>
        <v>5.787037037031375E-5</v>
      </c>
      <c r="AY52" s="89"/>
      <c r="AZ52" s="90">
        <f t="shared" si="166"/>
        <v>5</v>
      </c>
      <c r="BA52" s="186">
        <f t="shared" si="101"/>
        <v>5</v>
      </c>
      <c r="BB52" s="88">
        <f t="shared" si="221"/>
        <v>5</v>
      </c>
      <c r="BC52" s="199">
        <f t="shared" si="21"/>
        <v>41</v>
      </c>
      <c r="BD52" s="82">
        <v>0.50545138888888885</v>
      </c>
      <c r="BE52" s="85">
        <f t="shared" si="222"/>
        <v>1.3194444444444287E-3</v>
      </c>
      <c r="BF52" s="85">
        <f t="shared" si="167"/>
        <v>1.1574074074058175E-5</v>
      </c>
      <c r="BG52" s="89"/>
      <c r="BH52" s="90">
        <f t="shared" si="168"/>
        <v>1</v>
      </c>
      <c r="BI52" s="186">
        <f t="shared" si="102"/>
        <v>1</v>
      </c>
      <c r="BJ52" s="88">
        <f t="shared" si="169"/>
        <v>1</v>
      </c>
      <c r="BK52" s="199">
        <f t="shared" si="26"/>
        <v>5</v>
      </c>
      <c r="BL52" s="91">
        <v>0.52916666666666667</v>
      </c>
      <c r="BM52" s="83"/>
      <c r="BN52" s="88">
        <f t="shared" si="170"/>
        <v>0</v>
      </c>
      <c r="BO52" s="82">
        <v>0.53366898148148145</v>
      </c>
      <c r="BP52" s="85">
        <f t="shared" si="171"/>
        <v>4.5023148148147785E-3</v>
      </c>
      <c r="BQ52" s="85">
        <f t="shared" si="172"/>
        <v>2.3148148148111579E-5</v>
      </c>
      <c r="BR52" s="89"/>
      <c r="BS52" s="90">
        <f t="shared" si="173"/>
        <v>2</v>
      </c>
      <c r="BT52" s="186">
        <f t="shared" si="103"/>
        <v>2</v>
      </c>
      <c r="BU52" s="88">
        <f t="shared" si="174"/>
        <v>2</v>
      </c>
      <c r="BV52" s="199">
        <f t="shared" si="32"/>
        <v>8</v>
      </c>
      <c r="BW52" s="82">
        <v>0.53656249999999994</v>
      </c>
      <c r="BX52" s="85">
        <f t="shared" si="175"/>
        <v>2.8935185185184897E-3</v>
      </c>
      <c r="BY52" s="85">
        <f t="shared" si="176"/>
        <v>7.9861111111108243E-4</v>
      </c>
      <c r="BZ52" s="89"/>
      <c r="CA52" s="90">
        <f t="shared" si="177"/>
        <v>69</v>
      </c>
      <c r="CB52" s="186">
        <f t="shared" si="104"/>
        <v>69</v>
      </c>
      <c r="CC52" s="88">
        <v>0</v>
      </c>
      <c r="CD52" s="199">
        <f t="shared" si="105"/>
        <v>63</v>
      </c>
      <c r="CE52" s="72">
        <v>0.55555555555555558</v>
      </c>
      <c r="CF52" s="86"/>
      <c r="CG52" s="86">
        <f t="shared" si="223"/>
        <v>0</v>
      </c>
      <c r="CH52" s="92">
        <f t="shared" si="178"/>
        <v>0</v>
      </c>
      <c r="CI52" s="243">
        <f t="shared" si="38"/>
        <v>1</v>
      </c>
      <c r="CJ52" s="82">
        <v>0.57291666666666663</v>
      </c>
      <c r="CK52" s="83"/>
      <c r="CL52" s="88">
        <f t="shared" si="179"/>
        <v>0</v>
      </c>
      <c r="CM52" s="82">
        <v>0.57527777777777778</v>
      </c>
      <c r="CN52" s="85">
        <f t="shared" si="180"/>
        <v>2.3611111111111471E-3</v>
      </c>
      <c r="CO52" s="85">
        <f t="shared" si="181"/>
        <v>1.8518518518514894E-4</v>
      </c>
      <c r="CP52" s="89"/>
      <c r="CQ52" s="90">
        <f t="shared" si="182"/>
        <v>16</v>
      </c>
      <c r="CR52" s="186">
        <f t="shared" si="224"/>
        <v>-16</v>
      </c>
      <c r="CS52" s="88">
        <f t="shared" si="183"/>
        <v>16</v>
      </c>
      <c r="CT52" s="199">
        <f t="shared" si="45"/>
        <v>48</v>
      </c>
      <c r="CU52" s="72">
        <v>0.62430555555555556</v>
      </c>
      <c r="CV52" s="86">
        <v>-60</v>
      </c>
      <c r="CW52" s="86">
        <f t="shared" si="184"/>
        <v>60</v>
      </c>
      <c r="CX52" s="92">
        <f t="shared" si="185"/>
        <v>0</v>
      </c>
      <c r="CY52" s="243">
        <f t="shared" si="48"/>
        <v>1</v>
      </c>
      <c r="CZ52" s="82">
        <v>0.63402777777777775</v>
      </c>
      <c r="DA52" s="83"/>
      <c r="DB52" s="88">
        <f t="shared" si="186"/>
        <v>0</v>
      </c>
      <c r="DC52" s="82">
        <v>0.63622685185185179</v>
      </c>
      <c r="DD52" s="85">
        <f t="shared" si="187"/>
        <v>2.1990740740740478E-3</v>
      </c>
      <c r="DE52" s="85">
        <f t="shared" si="188"/>
        <v>2.6454533008646308E-17</v>
      </c>
      <c r="DF52" s="89"/>
      <c r="DG52" s="90">
        <f t="shared" si="189"/>
        <v>0</v>
      </c>
      <c r="DH52" s="186">
        <f t="shared" si="106"/>
        <v>0</v>
      </c>
      <c r="DI52" s="88">
        <f t="shared" si="190"/>
        <v>0</v>
      </c>
      <c r="DJ52" s="199">
        <f t="shared" si="54"/>
        <v>1</v>
      </c>
      <c r="DK52" s="72" t="s">
        <v>254</v>
      </c>
      <c r="DL52" s="86"/>
      <c r="DM52" s="86" t="e">
        <f>IF(DK52=0,0,IF(DK52="нет",600,IF(DK52="сход",0,IF(DK52&lt;#REF!+DN$2,MINUTE(ABS(DK52-(#REF!+DN$2)))*60,IF(DK52&gt;#REF!+DN$2,MINUTE(ABS(DK52-(#REF!+DN$2)))*60,0)))))</f>
        <v>#REF!</v>
      </c>
      <c r="DN52" s="93">
        <f t="shared" si="191"/>
        <v>0</v>
      </c>
      <c r="DO52" s="72" t="s">
        <v>254</v>
      </c>
      <c r="DP52" s="86"/>
      <c r="DQ52" s="86" t="e">
        <f>IF(DO52=0,0,IF(DO52="нет",600,IF(DO52="сход",0,IF(DO52&lt;#REF!+DR$2,MINUTE(ABS(DO52-(#REF!+DR$2)))*60,IF(DO52&gt;#REF!+DR$2,MINUTE(ABS(DO52-(#REF!+DR$2)))*60,0)))))</f>
        <v>#REF!</v>
      </c>
      <c r="DR52" s="94">
        <f t="shared" si="192"/>
        <v>0</v>
      </c>
      <c r="DS52" s="82">
        <v>0.66249999999999998</v>
      </c>
      <c r="DT52" s="83"/>
      <c r="DU52" s="63">
        <f t="shared" si="193"/>
        <v>0</v>
      </c>
      <c r="DV52" s="82">
        <v>0.66333333333333333</v>
      </c>
      <c r="DW52" s="85">
        <f t="shared" si="194"/>
        <v>8.3333333333335258E-4</v>
      </c>
      <c r="DX52" s="85">
        <f t="shared" si="195"/>
        <v>2.7777777777779702E-4</v>
      </c>
      <c r="DY52" s="89"/>
      <c r="DZ52" s="90">
        <f t="shared" si="196"/>
        <v>24</v>
      </c>
      <c r="EA52" s="186">
        <f t="shared" si="107"/>
        <v>24</v>
      </c>
      <c r="EB52" s="63">
        <f t="shared" si="197"/>
        <v>24</v>
      </c>
      <c r="EC52" s="199">
        <f t="shared" si="62"/>
        <v>59</v>
      </c>
      <c r="ED52" s="82">
        <v>0.66744212962962957</v>
      </c>
      <c r="EE52" s="85">
        <f t="shared" si="198"/>
        <v>4.1087962962962354E-3</v>
      </c>
      <c r="EF52" s="85">
        <f t="shared" si="199"/>
        <v>1.8750000000000606E-3</v>
      </c>
      <c r="EG52" s="89"/>
      <c r="EH52" s="65">
        <f t="shared" si="200"/>
        <v>162</v>
      </c>
      <c r="EI52" s="186">
        <f t="shared" si="108"/>
        <v>-162</v>
      </c>
      <c r="EJ52" s="88">
        <f t="shared" si="201"/>
        <v>162</v>
      </c>
      <c r="EK52" s="199">
        <f t="shared" si="67"/>
        <v>61</v>
      </c>
      <c r="EL52" s="82">
        <v>0.69513888888888886</v>
      </c>
      <c r="EM52" s="83"/>
      <c r="EN52" s="88">
        <f t="shared" si="202"/>
        <v>0</v>
      </c>
      <c r="EO52" s="82">
        <v>0.69765046296296296</v>
      </c>
      <c r="EP52" s="85">
        <f t="shared" si="203"/>
        <v>2.5115740740740966E-3</v>
      </c>
      <c r="EQ52" s="85">
        <f t="shared" si="204"/>
        <v>2.0833333333331082E-4</v>
      </c>
      <c r="ER52" s="89"/>
      <c r="ES52" s="90">
        <f t="shared" si="205"/>
        <v>18</v>
      </c>
      <c r="ET52" s="186">
        <f t="shared" si="109"/>
        <v>-18</v>
      </c>
      <c r="EU52" s="88">
        <f t="shared" si="206"/>
        <v>18</v>
      </c>
      <c r="EV52" s="199">
        <f t="shared" si="73"/>
        <v>50</v>
      </c>
      <c r="EW52" s="82">
        <v>0.69826388888888891</v>
      </c>
      <c r="EX52" s="85">
        <f t="shared" si="207"/>
        <v>6.134259259259478E-4</v>
      </c>
      <c r="EY52" s="85">
        <f t="shared" si="208"/>
        <v>4.6296296296298483E-4</v>
      </c>
      <c r="EZ52" s="89"/>
      <c r="FA52" s="90">
        <f t="shared" si="209"/>
        <v>40</v>
      </c>
      <c r="FB52" s="186">
        <f t="shared" si="232"/>
        <v>40</v>
      </c>
      <c r="FC52" s="88">
        <f t="shared" si="210"/>
        <v>40</v>
      </c>
      <c r="FD52" s="199">
        <f t="shared" si="78"/>
        <v>25</v>
      </c>
      <c r="FE52" s="82">
        <v>0.70038194444444446</v>
      </c>
      <c r="FF52" s="85">
        <f t="shared" si="211"/>
        <v>2.1180555555555536E-3</v>
      </c>
      <c r="FG52" s="85">
        <f t="shared" si="212"/>
        <v>8.101851851852063E-5</v>
      </c>
      <c r="FH52" s="89"/>
      <c r="FI52" s="90">
        <f t="shared" si="230"/>
        <v>7</v>
      </c>
      <c r="FJ52" s="186">
        <f t="shared" si="111"/>
        <v>-7</v>
      </c>
      <c r="FK52" s="88">
        <f>IF(EW52="нет",0,IF(FI52&gt;600,600+FH52,FI52))</f>
        <v>7</v>
      </c>
      <c r="FL52" s="199">
        <f t="shared" si="83"/>
        <v>15</v>
      </c>
      <c r="FM52" s="82">
        <v>0.72638888888888886</v>
      </c>
      <c r="FN52" s="83"/>
      <c r="FO52" s="84">
        <f t="shared" si="214"/>
        <v>0</v>
      </c>
      <c r="FP52" s="82">
        <v>0.72910879629629621</v>
      </c>
      <c r="FQ52" s="85">
        <f t="shared" si="225"/>
        <v>2.7199074074073515E-3</v>
      </c>
      <c r="FR52" s="85">
        <f t="shared" si="215"/>
        <v>2.8935185185179589E-4</v>
      </c>
      <c r="FS52" s="89"/>
      <c r="FT52" s="90">
        <f t="shared" si="216"/>
        <v>25</v>
      </c>
      <c r="FU52" s="186">
        <f t="shared" si="226"/>
        <v>25</v>
      </c>
      <c r="FV52" s="88">
        <f t="shared" si="227"/>
        <v>25</v>
      </c>
      <c r="FW52" s="199">
        <f t="shared" si="90"/>
        <v>49</v>
      </c>
      <c r="FX52" s="72">
        <v>0.72986111111111107</v>
      </c>
      <c r="FY52" s="86">
        <v>-120</v>
      </c>
      <c r="FZ52" s="86">
        <f t="shared" si="228"/>
        <v>120</v>
      </c>
      <c r="GA52" s="95">
        <f t="shared" si="217"/>
        <v>0</v>
      </c>
      <c r="GB52" s="333">
        <f t="shared" si="93"/>
        <v>1</v>
      </c>
      <c r="GC52" s="96">
        <f t="shared" si="229"/>
        <v>52</v>
      </c>
      <c r="GE52" s="116">
        <f t="shared" si="112"/>
        <v>243.89999999999998</v>
      </c>
      <c r="GF52" s="343">
        <f t="shared" si="113"/>
        <v>261</v>
      </c>
      <c r="GG52" s="116">
        <f t="shared" si="114"/>
        <v>12</v>
      </c>
      <c r="GH52" s="116">
        <f t="shared" si="115"/>
        <v>9</v>
      </c>
      <c r="GI52" s="337">
        <f t="shared" si="116"/>
        <v>21</v>
      </c>
      <c r="GJ52" s="337">
        <f t="shared" si="117"/>
        <v>5</v>
      </c>
      <c r="GK52" s="337">
        <f t="shared" si="118"/>
        <v>1</v>
      </c>
      <c r="GL52" s="337">
        <f t="shared" si="119"/>
        <v>6</v>
      </c>
      <c r="GM52" s="337">
        <f t="shared" si="120"/>
        <v>2</v>
      </c>
      <c r="GN52" s="337">
        <f t="shared" si="121"/>
        <v>0</v>
      </c>
      <c r="GO52" s="337">
        <f t="shared" si="122"/>
        <v>2</v>
      </c>
      <c r="GP52" s="336">
        <f t="shared" si="123"/>
        <v>16</v>
      </c>
      <c r="GQ52" s="343">
        <f t="shared" si="124"/>
        <v>0</v>
      </c>
      <c r="GR52" s="337">
        <f t="shared" si="125"/>
        <v>24</v>
      </c>
      <c r="GS52" s="337">
        <f t="shared" si="126"/>
        <v>162</v>
      </c>
      <c r="GT52" s="337">
        <f t="shared" si="127"/>
        <v>186</v>
      </c>
      <c r="GU52" s="337">
        <f t="shared" si="128"/>
        <v>18</v>
      </c>
      <c r="GV52" s="337">
        <f t="shared" si="129"/>
        <v>40</v>
      </c>
      <c r="GW52" s="337">
        <f t="shared" si="130"/>
        <v>7</v>
      </c>
      <c r="GX52" s="337">
        <f t="shared" si="131"/>
        <v>65</v>
      </c>
      <c r="GY52" s="346">
        <f t="shared" si="132"/>
        <v>25</v>
      </c>
      <c r="GZ52" s="116">
        <f t="shared" si="133"/>
        <v>89.399999999999977</v>
      </c>
      <c r="HA52" s="346">
        <f t="shared" si="95"/>
        <v>29</v>
      </c>
      <c r="HB52" s="116">
        <f t="shared" si="134"/>
        <v>280</v>
      </c>
      <c r="HC52" s="116">
        <f t="shared" si="135"/>
        <v>41</v>
      </c>
      <c r="HD52" s="346">
        <f t="shared" si="145"/>
        <v>321</v>
      </c>
      <c r="HE52" s="346">
        <f t="shared" si="96"/>
        <v>28</v>
      </c>
      <c r="HF52" s="13">
        <f t="shared" si="136"/>
        <v>0</v>
      </c>
      <c r="HG52" s="13">
        <f t="shared" si="137"/>
        <v>0</v>
      </c>
      <c r="HH52" s="346">
        <f t="shared" si="138"/>
        <v>0</v>
      </c>
      <c r="HI52" s="325">
        <f t="shared" si="139"/>
        <v>825.9</v>
      </c>
      <c r="HJ52" s="336">
        <f t="shared" si="140"/>
        <v>53.399999999999977</v>
      </c>
      <c r="HK52" s="343">
        <f t="shared" si="141"/>
        <v>36</v>
      </c>
      <c r="HL52" s="13">
        <f t="shared" si="142"/>
        <v>410.4</v>
      </c>
      <c r="HM52" s="77">
        <f t="shared" si="143"/>
        <v>25</v>
      </c>
      <c r="HN52" s="328"/>
      <c r="HO52" s="330"/>
      <c r="HP52" s="116">
        <f>VLOOKUP(HR52,$B$4:$C$70,2,0)</f>
        <v>50</v>
      </c>
      <c r="HQ52" s="281">
        <v>25</v>
      </c>
      <c r="HR52" s="282">
        <v>52</v>
      </c>
      <c r="HS52" s="311" t="s">
        <v>191</v>
      </c>
      <c r="HT52" s="312" t="s">
        <v>192</v>
      </c>
      <c r="HU52" s="311" t="s">
        <v>193</v>
      </c>
      <c r="HV52" s="283">
        <v>0</v>
      </c>
      <c r="HW52" s="314">
        <v>243.9</v>
      </c>
      <c r="HX52" s="285">
        <v>261</v>
      </c>
      <c r="HY52" s="286">
        <v>0</v>
      </c>
      <c r="HZ52" s="286">
        <v>12</v>
      </c>
      <c r="IA52" s="286">
        <v>9</v>
      </c>
      <c r="IB52" s="286">
        <v>0</v>
      </c>
      <c r="IC52" s="286">
        <v>5</v>
      </c>
      <c r="ID52" s="286">
        <v>1</v>
      </c>
      <c r="IE52" s="286">
        <v>0</v>
      </c>
      <c r="IF52" s="286">
        <v>2</v>
      </c>
      <c r="IG52" s="286">
        <v>0</v>
      </c>
      <c r="IH52" s="283">
        <v>0</v>
      </c>
      <c r="II52" s="286">
        <v>0</v>
      </c>
      <c r="IJ52" s="286">
        <v>16</v>
      </c>
      <c r="IK52" s="283">
        <v>0</v>
      </c>
      <c r="IL52" s="286">
        <v>0</v>
      </c>
      <c r="IM52" s="286">
        <v>0</v>
      </c>
      <c r="IN52" s="287">
        <v>0</v>
      </c>
      <c r="IO52" s="287">
        <v>0</v>
      </c>
      <c r="IP52" s="286">
        <v>0</v>
      </c>
      <c r="IQ52" s="286">
        <v>24</v>
      </c>
      <c r="IR52" s="286">
        <v>162</v>
      </c>
      <c r="IS52" s="286">
        <v>0</v>
      </c>
      <c r="IT52" s="286">
        <v>18</v>
      </c>
      <c r="IU52" s="286">
        <v>40</v>
      </c>
      <c r="IV52" s="286">
        <v>7</v>
      </c>
      <c r="IW52" s="286">
        <v>0</v>
      </c>
      <c r="IX52" s="286">
        <v>25</v>
      </c>
      <c r="IY52" s="283">
        <v>0</v>
      </c>
      <c r="IZ52" s="322">
        <f t="shared" si="144"/>
        <v>825.9</v>
      </c>
      <c r="JA52" s="288">
        <v>52</v>
      </c>
    </row>
    <row r="53" spans="1:261" x14ac:dyDescent="0.25">
      <c r="A53" s="70">
        <v>51</v>
      </c>
      <c r="B53" s="71">
        <v>54</v>
      </c>
      <c r="C53" s="273">
        <f t="shared" si="97"/>
        <v>51</v>
      </c>
      <c r="D53" s="172" t="s">
        <v>194</v>
      </c>
      <c r="E53" s="170" t="s">
        <v>195</v>
      </c>
      <c r="F53" s="170" t="s">
        <v>258</v>
      </c>
      <c r="G53" s="170" t="s">
        <v>301</v>
      </c>
      <c r="H53" s="324" t="s">
        <v>363</v>
      </c>
      <c r="I53" s="324"/>
      <c r="J53" s="171" t="s">
        <v>196</v>
      </c>
      <c r="K53" s="72">
        <v>0.389583333333333</v>
      </c>
      <c r="L53" s="73">
        <v>0.38958333333333334</v>
      </c>
      <c r="M53" s="86"/>
      <c r="N53" s="74">
        <f t="shared" si="152"/>
        <v>0</v>
      </c>
      <c r="O53" s="75">
        <f t="shared" si="153"/>
        <v>0</v>
      </c>
      <c r="P53" s="76">
        <v>87.6</v>
      </c>
      <c r="Q53" s="77"/>
      <c r="R53" s="78">
        <f t="shared" si="154"/>
        <v>262.79999999999995</v>
      </c>
      <c r="S53" s="193">
        <f t="shared" si="98"/>
        <v>54</v>
      </c>
      <c r="T53" s="79">
        <v>0.43395833333333328</v>
      </c>
      <c r="U53" s="80">
        <v>0.43501157407407409</v>
      </c>
      <c r="V53" s="81">
        <f t="shared" si="218"/>
        <v>1.0532407407408129E-3</v>
      </c>
      <c r="W53" s="77"/>
      <c r="X53" s="78">
        <f t="shared" si="219"/>
        <v>273</v>
      </c>
      <c r="Y53" s="193">
        <f t="shared" si="99"/>
        <v>47</v>
      </c>
      <c r="Z53" s="82">
        <v>0.49678240740740742</v>
      </c>
      <c r="AA53" s="83"/>
      <c r="AB53" s="84">
        <f t="shared" si="155"/>
        <v>0</v>
      </c>
      <c r="AC53" s="82">
        <v>0.49758101851851855</v>
      </c>
      <c r="AD53" s="85">
        <f t="shared" si="156"/>
        <v>7.9861111111112493E-4</v>
      </c>
      <c r="AE53" s="85">
        <f t="shared" si="157"/>
        <v>3.4722222222235998E-5</v>
      </c>
      <c r="AF53" s="86"/>
      <c r="AG53" s="87">
        <f t="shared" si="158"/>
        <v>3</v>
      </c>
      <c r="AH53" s="186">
        <f t="shared" si="146"/>
        <v>3</v>
      </c>
      <c r="AI53" s="88">
        <f t="shared" si="159"/>
        <v>3</v>
      </c>
      <c r="AJ53" s="199">
        <f t="shared" si="10"/>
        <v>18</v>
      </c>
      <c r="AK53" s="82">
        <v>0.4987847222222222</v>
      </c>
      <c r="AL53" s="85">
        <f t="shared" si="160"/>
        <v>1.2037037037036513E-3</v>
      </c>
      <c r="AM53" s="85">
        <f t="shared" si="161"/>
        <v>1.0416666666671916E-4</v>
      </c>
      <c r="AN53" s="89"/>
      <c r="AO53" s="90">
        <f t="shared" si="162"/>
        <v>9</v>
      </c>
      <c r="AP53" s="186">
        <f t="shared" si="100"/>
        <v>-9</v>
      </c>
      <c r="AQ53" s="88">
        <f t="shared" si="163"/>
        <v>9</v>
      </c>
      <c r="AR53" s="199">
        <f t="shared" si="15"/>
        <v>27</v>
      </c>
      <c r="AS53" s="82">
        <v>0.50510416666666669</v>
      </c>
      <c r="AT53" s="83"/>
      <c r="AU53" s="88">
        <f t="shared" si="164"/>
        <v>0</v>
      </c>
      <c r="AV53" s="82">
        <v>0.50586805555555558</v>
      </c>
      <c r="AW53" s="85">
        <f t="shared" si="165"/>
        <v>7.6388888888889728E-4</v>
      </c>
      <c r="AX53" s="85">
        <f t="shared" si="220"/>
        <v>8.3483567281383841E-18</v>
      </c>
      <c r="AY53" s="89"/>
      <c r="AZ53" s="90">
        <f t="shared" si="166"/>
        <v>0</v>
      </c>
      <c r="BA53" s="186">
        <f t="shared" si="101"/>
        <v>0</v>
      </c>
      <c r="BB53" s="88">
        <f t="shared" si="221"/>
        <v>0</v>
      </c>
      <c r="BC53" s="199">
        <f t="shared" si="21"/>
        <v>1</v>
      </c>
      <c r="BD53" s="82">
        <v>0.50702546296296302</v>
      </c>
      <c r="BE53" s="85">
        <f t="shared" si="222"/>
        <v>1.1574074074074403E-3</v>
      </c>
      <c r="BF53" s="85">
        <f t="shared" si="167"/>
        <v>1.5046296296293018E-4</v>
      </c>
      <c r="BG53" s="89"/>
      <c r="BH53" s="90">
        <f t="shared" si="168"/>
        <v>13</v>
      </c>
      <c r="BI53" s="186">
        <f t="shared" si="102"/>
        <v>-13</v>
      </c>
      <c r="BJ53" s="88">
        <f t="shared" si="169"/>
        <v>13</v>
      </c>
      <c r="BK53" s="199">
        <f t="shared" si="26"/>
        <v>49</v>
      </c>
      <c r="BL53" s="91">
        <v>0.52569444444444446</v>
      </c>
      <c r="BM53" s="83"/>
      <c r="BN53" s="88">
        <f t="shared" si="170"/>
        <v>0</v>
      </c>
      <c r="BO53" s="82">
        <v>0.53021990740740743</v>
      </c>
      <c r="BP53" s="85">
        <f t="shared" si="171"/>
        <v>4.5254629629629672E-3</v>
      </c>
      <c r="BQ53" s="85">
        <f t="shared" si="172"/>
        <v>4.6296296296300353E-5</v>
      </c>
      <c r="BR53" s="89"/>
      <c r="BS53" s="90">
        <f t="shared" si="173"/>
        <v>4</v>
      </c>
      <c r="BT53" s="186">
        <f t="shared" si="103"/>
        <v>4</v>
      </c>
      <c r="BU53" s="88">
        <f t="shared" si="174"/>
        <v>4</v>
      </c>
      <c r="BV53" s="199">
        <f t="shared" si="32"/>
        <v>18</v>
      </c>
      <c r="BW53" s="82">
        <v>0.53252314814814816</v>
      </c>
      <c r="BX53" s="85">
        <f t="shared" si="175"/>
        <v>2.3032407407407307E-3</v>
      </c>
      <c r="BY53" s="85">
        <f t="shared" si="176"/>
        <v>2.083333333333234E-4</v>
      </c>
      <c r="BZ53" s="89"/>
      <c r="CA53" s="90">
        <f t="shared" si="177"/>
        <v>18</v>
      </c>
      <c r="CB53" s="186">
        <f t="shared" si="104"/>
        <v>18</v>
      </c>
      <c r="CC53" s="88">
        <v>0</v>
      </c>
      <c r="CD53" s="199">
        <f t="shared" si="105"/>
        <v>36</v>
      </c>
      <c r="CE53" s="72">
        <v>0.55625000000000002</v>
      </c>
      <c r="CF53" s="86"/>
      <c r="CG53" s="86">
        <f t="shared" si="223"/>
        <v>0</v>
      </c>
      <c r="CH53" s="92">
        <f t="shared" si="178"/>
        <v>0</v>
      </c>
      <c r="CI53" s="243">
        <f t="shared" si="38"/>
        <v>1</v>
      </c>
      <c r="CJ53" s="82">
        <v>0.56597222222222221</v>
      </c>
      <c r="CK53" s="83"/>
      <c r="CL53" s="88">
        <f t="shared" si="179"/>
        <v>0</v>
      </c>
      <c r="CM53" s="82">
        <v>0.56831018518518517</v>
      </c>
      <c r="CN53" s="85">
        <f t="shared" si="180"/>
        <v>2.3379629629629584E-3</v>
      </c>
      <c r="CO53" s="85">
        <f t="shared" si="181"/>
        <v>2.0833333333333771E-4</v>
      </c>
      <c r="CP53" s="89"/>
      <c r="CQ53" s="90">
        <f t="shared" si="182"/>
        <v>18</v>
      </c>
      <c r="CR53" s="186">
        <f t="shared" si="224"/>
        <v>-18</v>
      </c>
      <c r="CS53" s="88">
        <f t="shared" si="183"/>
        <v>18</v>
      </c>
      <c r="CT53" s="199">
        <f t="shared" si="45"/>
        <v>52</v>
      </c>
      <c r="CU53" s="72">
        <v>0.62569444444444444</v>
      </c>
      <c r="CV53" s="86"/>
      <c r="CW53" s="86">
        <f t="shared" si="184"/>
        <v>0</v>
      </c>
      <c r="CX53" s="92">
        <f t="shared" si="185"/>
        <v>0</v>
      </c>
      <c r="CY53" s="243">
        <f t="shared" si="48"/>
        <v>1</v>
      </c>
      <c r="CZ53" s="82">
        <v>0.63888888888888895</v>
      </c>
      <c r="DA53" s="83"/>
      <c r="DB53" s="88">
        <f t="shared" si="186"/>
        <v>0</v>
      </c>
      <c r="DC53" s="82">
        <v>0.64122685185185191</v>
      </c>
      <c r="DD53" s="85">
        <f t="shared" si="187"/>
        <v>2.3379629629629584E-3</v>
      </c>
      <c r="DE53" s="85">
        <f t="shared" si="188"/>
        <v>1.3888888888888415E-4</v>
      </c>
      <c r="DF53" s="89"/>
      <c r="DG53" s="90">
        <f t="shared" si="189"/>
        <v>12</v>
      </c>
      <c r="DH53" s="186">
        <f t="shared" si="106"/>
        <v>12</v>
      </c>
      <c r="DI53" s="88">
        <f t="shared" si="190"/>
        <v>12</v>
      </c>
      <c r="DJ53" s="199">
        <f t="shared" si="54"/>
        <v>44</v>
      </c>
      <c r="DK53" s="72" t="s">
        <v>254</v>
      </c>
      <c r="DL53" s="86"/>
      <c r="DM53" s="86" t="e">
        <f>IF(DK53=0,0,IF(DK53="нет",600,IF(DK53="сход",0,IF(DK53&lt;#REF!+DN$2,MINUTE(ABS(DK53-(#REF!+DN$2)))*60,IF(DK53&gt;#REF!+DN$2,MINUTE(ABS(DK53-(#REF!+DN$2)))*60,0)))))</f>
        <v>#REF!</v>
      </c>
      <c r="DN53" s="93">
        <f t="shared" si="191"/>
        <v>0</v>
      </c>
      <c r="DO53" s="72" t="s">
        <v>254</v>
      </c>
      <c r="DP53" s="86"/>
      <c r="DQ53" s="86" t="e">
        <f>IF(DO53=0,0,IF(DO53="нет",600,IF(DO53="сход",0,IF(DO53&lt;#REF!+DR$2,MINUTE(ABS(DO53-(#REF!+DR$2)))*60,IF(DO53&gt;#REF!+DR$2,MINUTE(ABS(DO53-(#REF!+DR$2)))*60,0)))))</f>
        <v>#REF!</v>
      </c>
      <c r="DR53" s="94">
        <f t="shared" si="192"/>
        <v>0</v>
      </c>
      <c r="DS53" s="82">
        <v>0.6791666666666667</v>
      </c>
      <c r="DT53" s="83"/>
      <c r="DU53" s="63">
        <f t="shared" si="193"/>
        <v>0</v>
      </c>
      <c r="DV53" s="82">
        <v>0.67982638888888891</v>
      </c>
      <c r="DW53" s="85">
        <f t="shared" si="194"/>
        <v>6.5972222222221433E-4</v>
      </c>
      <c r="DX53" s="85">
        <f t="shared" si="195"/>
        <v>1.0416666666665877E-4</v>
      </c>
      <c r="DY53" s="89"/>
      <c r="DZ53" s="90">
        <f t="shared" si="196"/>
        <v>9</v>
      </c>
      <c r="EA53" s="186">
        <f t="shared" si="107"/>
        <v>9</v>
      </c>
      <c r="EB53" s="63">
        <f t="shared" si="197"/>
        <v>9</v>
      </c>
      <c r="EC53" s="199">
        <f t="shared" si="62"/>
        <v>31</v>
      </c>
      <c r="ED53" s="82">
        <v>0.68556712962962962</v>
      </c>
      <c r="EE53" s="85">
        <f t="shared" si="198"/>
        <v>5.7407407407407129E-3</v>
      </c>
      <c r="EF53" s="85">
        <f t="shared" si="199"/>
        <v>2.4305555555558314E-4</v>
      </c>
      <c r="EG53" s="89"/>
      <c r="EH53" s="65">
        <f t="shared" si="200"/>
        <v>21</v>
      </c>
      <c r="EI53" s="186">
        <f t="shared" si="108"/>
        <v>-21</v>
      </c>
      <c r="EJ53" s="88">
        <f t="shared" si="201"/>
        <v>21</v>
      </c>
      <c r="EK53" s="199">
        <f t="shared" si="67"/>
        <v>28</v>
      </c>
      <c r="EL53" s="82">
        <v>0.71736111111111101</v>
      </c>
      <c r="EM53" s="83"/>
      <c r="EN53" s="88">
        <f t="shared" si="202"/>
        <v>0</v>
      </c>
      <c r="EO53" s="82">
        <v>0.72002314814814816</v>
      </c>
      <c r="EP53" s="85">
        <f t="shared" si="203"/>
        <v>2.6620370370371571E-3</v>
      </c>
      <c r="EQ53" s="85">
        <f t="shared" si="204"/>
        <v>5.7870370370250324E-5</v>
      </c>
      <c r="ER53" s="89"/>
      <c r="ES53" s="90">
        <f t="shared" si="205"/>
        <v>5</v>
      </c>
      <c r="ET53" s="186">
        <f t="shared" si="109"/>
        <v>-5</v>
      </c>
      <c r="EU53" s="88">
        <f t="shared" si="206"/>
        <v>5</v>
      </c>
      <c r="EV53" s="199">
        <f t="shared" si="73"/>
        <v>25</v>
      </c>
      <c r="EW53" s="82" t="s">
        <v>253</v>
      </c>
      <c r="EX53" s="85"/>
      <c r="EY53" s="85"/>
      <c r="EZ53" s="89"/>
      <c r="FA53" s="90">
        <f t="shared" si="209"/>
        <v>1800</v>
      </c>
      <c r="FB53" s="186">
        <f t="shared" ref="FB53:FB54" si="233">FA53</f>
        <v>1800</v>
      </c>
      <c r="FC53" s="88">
        <f t="shared" si="210"/>
        <v>1800</v>
      </c>
      <c r="FD53" s="199">
        <f t="shared" si="78"/>
        <v>54</v>
      </c>
      <c r="FE53" s="82">
        <v>0.7244560185185186</v>
      </c>
      <c r="FF53" s="85" t="e">
        <f t="shared" si="211"/>
        <v>#VALUE!</v>
      </c>
      <c r="FG53" s="85" t="e">
        <f t="shared" si="212"/>
        <v>#VALUE!</v>
      </c>
      <c r="FH53" s="89"/>
      <c r="FI53" s="90" t="e">
        <f t="shared" si="230"/>
        <v>#VALUE!</v>
      </c>
      <c r="FJ53" s="186"/>
      <c r="FK53" s="88"/>
      <c r="FL53" s="199">
        <v>69</v>
      </c>
      <c r="FM53" s="82">
        <v>0.75277777777777777</v>
      </c>
      <c r="FN53" s="83"/>
      <c r="FO53" s="84">
        <f t="shared" si="214"/>
        <v>0</v>
      </c>
      <c r="FP53" s="82">
        <v>0.75527777777777771</v>
      </c>
      <c r="FQ53" s="85">
        <f t="shared" si="225"/>
        <v>2.4999999999999467E-3</v>
      </c>
      <c r="FR53" s="85">
        <f t="shared" si="215"/>
        <v>6.9444444444391115E-5</v>
      </c>
      <c r="FS53" s="89"/>
      <c r="FT53" s="90">
        <f t="shared" si="216"/>
        <v>6</v>
      </c>
      <c r="FU53" s="186">
        <f t="shared" si="226"/>
        <v>6</v>
      </c>
      <c r="FV53" s="88">
        <f t="shared" si="227"/>
        <v>6</v>
      </c>
      <c r="FW53" s="199">
        <v>69</v>
      </c>
      <c r="FX53" s="72">
        <v>0.75624999999999998</v>
      </c>
      <c r="FY53" s="86">
        <v>-600</v>
      </c>
      <c r="FZ53" s="86">
        <f t="shared" si="228"/>
        <v>2280</v>
      </c>
      <c r="GA53" s="95">
        <f t="shared" si="217"/>
        <v>0</v>
      </c>
      <c r="GB53" s="333">
        <v>69</v>
      </c>
      <c r="GC53" s="96">
        <f t="shared" si="229"/>
        <v>54</v>
      </c>
      <c r="GE53" s="116">
        <f t="shared" si="112"/>
        <v>262.79999999999995</v>
      </c>
      <c r="GF53" s="343">
        <f t="shared" si="113"/>
        <v>273</v>
      </c>
      <c r="GG53" s="116">
        <f t="shared" si="114"/>
        <v>3</v>
      </c>
      <c r="GH53" s="116">
        <f t="shared" si="115"/>
        <v>9</v>
      </c>
      <c r="GI53" s="337">
        <f t="shared" si="116"/>
        <v>12</v>
      </c>
      <c r="GJ53" s="337">
        <f t="shared" si="117"/>
        <v>0</v>
      </c>
      <c r="GK53" s="337">
        <f t="shared" si="118"/>
        <v>13</v>
      </c>
      <c r="GL53" s="337">
        <f t="shared" si="119"/>
        <v>13</v>
      </c>
      <c r="GM53" s="337">
        <f t="shared" si="120"/>
        <v>4</v>
      </c>
      <c r="GN53" s="337">
        <f t="shared" si="121"/>
        <v>0</v>
      </c>
      <c r="GO53" s="337">
        <f t="shared" si="122"/>
        <v>4</v>
      </c>
      <c r="GP53" s="336">
        <f t="shared" si="123"/>
        <v>18</v>
      </c>
      <c r="GQ53" s="343">
        <f t="shared" si="124"/>
        <v>12</v>
      </c>
      <c r="GR53" s="337">
        <f t="shared" si="125"/>
        <v>9</v>
      </c>
      <c r="GS53" s="337">
        <f t="shared" si="126"/>
        <v>21</v>
      </c>
      <c r="GT53" s="337">
        <f t="shared" si="127"/>
        <v>30</v>
      </c>
      <c r="GU53" s="337">
        <f t="shared" si="128"/>
        <v>5</v>
      </c>
      <c r="GV53" s="337">
        <f t="shared" si="129"/>
        <v>1800</v>
      </c>
      <c r="GW53" s="337">
        <f t="shared" si="130"/>
        <v>0</v>
      </c>
      <c r="GX53" s="337">
        <f t="shared" si="131"/>
        <v>1805</v>
      </c>
      <c r="GY53" s="346">
        <f t="shared" si="132"/>
        <v>6</v>
      </c>
      <c r="GZ53" s="116">
        <f t="shared" si="133"/>
        <v>120.29999999999995</v>
      </c>
      <c r="HA53" s="346">
        <v>69</v>
      </c>
      <c r="HB53" s="116">
        <f t="shared" si="134"/>
        <v>1864</v>
      </c>
      <c r="HC53" s="116">
        <f t="shared" si="135"/>
        <v>36</v>
      </c>
      <c r="HD53" s="346">
        <f t="shared" si="145"/>
        <v>1900</v>
      </c>
      <c r="HE53" s="346">
        <v>69</v>
      </c>
      <c r="HF53" s="13">
        <f t="shared" si="136"/>
        <v>0</v>
      </c>
      <c r="HG53" s="13">
        <f t="shared" si="137"/>
        <v>0</v>
      </c>
      <c r="HH53" s="346">
        <f t="shared" si="138"/>
        <v>0</v>
      </c>
      <c r="HI53" s="325">
        <f t="shared" si="139"/>
        <v>2435.8000000000002</v>
      </c>
      <c r="HJ53" s="336">
        <f t="shared" si="140"/>
        <v>72.299999999999955</v>
      </c>
      <c r="HK53" s="343">
        <f t="shared" si="141"/>
        <v>48</v>
      </c>
      <c r="HL53" s="13">
        <f t="shared" si="142"/>
        <v>2020.3</v>
      </c>
      <c r="HM53" s="77">
        <f t="shared" si="143"/>
        <v>52</v>
      </c>
      <c r="HN53" s="328"/>
      <c r="HO53" s="330"/>
      <c r="HP53" s="116">
        <f>VLOOKUP(HR53,$B$4:$C$70,2,0)</f>
        <v>51</v>
      </c>
      <c r="HQ53" s="281">
        <v>52</v>
      </c>
      <c r="HR53" s="282">
        <v>54</v>
      </c>
      <c r="HS53" s="311" t="s">
        <v>194</v>
      </c>
      <c r="HT53" s="312" t="s">
        <v>195</v>
      </c>
      <c r="HU53" s="311" t="s">
        <v>196</v>
      </c>
      <c r="HV53" s="283">
        <v>0</v>
      </c>
      <c r="HW53" s="314">
        <v>262.8</v>
      </c>
      <c r="HX53" s="285">
        <v>273</v>
      </c>
      <c r="HY53" s="286">
        <v>0</v>
      </c>
      <c r="HZ53" s="286">
        <v>3</v>
      </c>
      <c r="IA53" s="286">
        <v>9</v>
      </c>
      <c r="IB53" s="286">
        <v>0</v>
      </c>
      <c r="IC53" s="286">
        <v>0</v>
      </c>
      <c r="ID53" s="286">
        <v>13</v>
      </c>
      <c r="IE53" s="286">
        <v>0</v>
      </c>
      <c r="IF53" s="286">
        <v>4</v>
      </c>
      <c r="IG53" s="286">
        <v>0</v>
      </c>
      <c r="IH53" s="283">
        <v>0</v>
      </c>
      <c r="II53" s="286">
        <v>0</v>
      </c>
      <c r="IJ53" s="286">
        <v>18</v>
      </c>
      <c r="IK53" s="283">
        <v>0</v>
      </c>
      <c r="IL53" s="286">
        <v>0</v>
      </c>
      <c r="IM53" s="286">
        <v>12</v>
      </c>
      <c r="IN53" s="287">
        <v>0</v>
      </c>
      <c r="IO53" s="287">
        <v>0</v>
      </c>
      <c r="IP53" s="286">
        <v>0</v>
      </c>
      <c r="IQ53" s="286">
        <v>9</v>
      </c>
      <c r="IR53" s="286">
        <v>21</v>
      </c>
      <c r="IS53" s="286">
        <v>0</v>
      </c>
      <c r="IT53" s="286">
        <v>5</v>
      </c>
      <c r="IU53" s="286">
        <v>1800</v>
      </c>
      <c r="IV53" s="286">
        <v>0</v>
      </c>
      <c r="IW53" s="286">
        <v>0</v>
      </c>
      <c r="IX53" s="286">
        <v>6</v>
      </c>
      <c r="IY53" s="283">
        <v>0</v>
      </c>
      <c r="IZ53" s="322">
        <f t="shared" si="144"/>
        <v>2435.8000000000002</v>
      </c>
      <c r="JA53" s="288">
        <v>54</v>
      </c>
    </row>
    <row r="54" spans="1:261" x14ac:dyDescent="0.25">
      <c r="A54" s="47">
        <v>52</v>
      </c>
      <c r="B54" s="48">
        <v>57</v>
      </c>
      <c r="C54" s="274">
        <f t="shared" si="97"/>
        <v>52</v>
      </c>
      <c r="D54" s="176" t="s">
        <v>197</v>
      </c>
      <c r="E54" s="174" t="s">
        <v>198</v>
      </c>
      <c r="F54" s="170" t="s">
        <v>259</v>
      </c>
      <c r="G54" s="170" t="s">
        <v>303</v>
      </c>
      <c r="H54" s="324" t="s">
        <v>363</v>
      </c>
      <c r="I54" s="324"/>
      <c r="J54" s="175" t="s">
        <v>199</v>
      </c>
      <c r="K54" s="49">
        <v>0.390277777777778</v>
      </c>
      <c r="L54" s="50">
        <v>0.39027777777777778</v>
      </c>
      <c r="M54" s="61"/>
      <c r="N54" s="51">
        <f t="shared" si="152"/>
        <v>0</v>
      </c>
      <c r="O54" s="52">
        <f t="shared" si="153"/>
        <v>0</v>
      </c>
      <c r="P54" s="53">
        <v>78.099999999999994</v>
      </c>
      <c r="Q54" s="54"/>
      <c r="R54" s="55">
        <f t="shared" si="154"/>
        <v>234.29999999999998</v>
      </c>
      <c r="S54" s="194">
        <f t="shared" si="98"/>
        <v>21</v>
      </c>
      <c r="T54" s="56">
        <v>0.43581018518518522</v>
      </c>
      <c r="U54" s="57">
        <v>0.43679398148148146</v>
      </c>
      <c r="V54" s="58">
        <f t="shared" si="218"/>
        <v>9.8379629629624654E-4</v>
      </c>
      <c r="W54" s="54"/>
      <c r="X54" s="55">
        <f t="shared" si="219"/>
        <v>255</v>
      </c>
      <c r="Y54" s="194">
        <f t="shared" si="99"/>
        <v>23</v>
      </c>
      <c r="Z54" s="42">
        <v>0.49912037037037038</v>
      </c>
      <c r="AA54" s="36"/>
      <c r="AB54" s="59">
        <f t="shared" si="155"/>
        <v>0</v>
      </c>
      <c r="AC54" s="42">
        <v>0.49996527777777783</v>
      </c>
      <c r="AD54" s="60">
        <f t="shared" si="156"/>
        <v>8.4490740740744696E-4</v>
      </c>
      <c r="AE54" s="60">
        <f t="shared" si="157"/>
        <v>8.1018518518558035E-5</v>
      </c>
      <c r="AF54" s="61"/>
      <c r="AG54" s="62">
        <f t="shared" si="158"/>
        <v>7</v>
      </c>
      <c r="AH54" s="187">
        <f t="shared" si="146"/>
        <v>7</v>
      </c>
      <c r="AI54" s="63">
        <f t="shared" si="159"/>
        <v>7</v>
      </c>
      <c r="AJ54" s="200">
        <f t="shared" si="10"/>
        <v>32</v>
      </c>
      <c r="AK54" s="42">
        <v>0.50084490740740739</v>
      </c>
      <c r="AL54" s="60">
        <f t="shared" si="160"/>
        <v>8.7962962962956359E-4</v>
      </c>
      <c r="AM54" s="60">
        <f t="shared" si="161"/>
        <v>4.2824074074080689E-4</v>
      </c>
      <c r="AN54" s="64"/>
      <c r="AO54" s="65">
        <f t="shared" si="162"/>
        <v>37</v>
      </c>
      <c r="AP54" s="186">
        <f t="shared" si="100"/>
        <v>-37</v>
      </c>
      <c r="AQ54" s="63">
        <f t="shared" si="163"/>
        <v>37</v>
      </c>
      <c r="AR54" s="200">
        <f t="shared" si="15"/>
        <v>66</v>
      </c>
      <c r="AS54" s="42">
        <v>0.50822916666666662</v>
      </c>
      <c r="AT54" s="36"/>
      <c r="AU54" s="63">
        <f t="shared" si="164"/>
        <v>0</v>
      </c>
      <c r="AV54" s="42">
        <v>0.50905092592592593</v>
      </c>
      <c r="AW54" s="60">
        <f t="shared" si="165"/>
        <v>8.217592592593137E-4</v>
      </c>
      <c r="AX54" s="60">
        <f t="shared" si="220"/>
        <v>5.7870370370424772E-5</v>
      </c>
      <c r="AY54" s="64"/>
      <c r="AZ54" s="65">
        <f t="shared" si="166"/>
        <v>5</v>
      </c>
      <c r="BA54" s="186">
        <f t="shared" si="101"/>
        <v>5</v>
      </c>
      <c r="BB54" s="63">
        <f t="shared" si="221"/>
        <v>5</v>
      </c>
      <c r="BC54" s="200">
        <f t="shared" si="21"/>
        <v>41</v>
      </c>
      <c r="BD54" s="42">
        <v>0.50991898148148151</v>
      </c>
      <c r="BE54" s="60">
        <f t="shared" si="222"/>
        <v>8.6805555555558023E-4</v>
      </c>
      <c r="BF54" s="60">
        <f t="shared" si="167"/>
        <v>4.3981481481479025E-4</v>
      </c>
      <c r="BG54" s="64"/>
      <c r="BH54" s="65">
        <f t="shared" si="168"/>
        <v>38</v>
      </c>
      <c r="BI54" s="186">
        <f t="shared" si="102"/>
        <v>-38</v>
      </c>
      <c r="BJ54" s="63">
        <f t="shared" si="169"/>
        <v>38</v>
      </c>
      <c r="BK54" s="200">
        <f t="shared" si="26"/>
        <v>67</v>
      </c>
      <c r="BL54" s="35">
        <v>0.53263888888888888</v>
      </c>
      <c r="BM54" s="36"/>
      <c r="BN54" s="63">
        <f t="shared" si="170"/>
        <v>0</v>
      </c>
      <c r="BO54" s="42">
        <v>0.53649305555555549</v>
      </c>
      <c r="BP54" s="60">
        <f t="shared" si="171"/>
        <v>3.854166666666603E-3</v>
      </c>
      <c r="BQ54" s="60">
        <f t="shared" si="172"/>
        <v>6.2500000000006387E-4</v>
      </c>
      <c r="BR54" s="64"/>
      <c r="BS54" s="65">
        <f t="shared" si="173"/>
        <v>54</v>
      </c>
      <c r="BT54" s="186">
        <f t="shared" si="103"/>
        <v>-54</v>
      </c>
      <c r="BU54" s="63">
        <f t="shared" si="174"/>
        <v>54</v>
      </c>
      <c r="BV54" s="200">
        <f t="shared" si="32"/>
        <v>65</v>
      </c>
      <c r="BW54" s="42">
        <v>0.53871527777777783</v>
      </c>
      <c r="BX54" s="60">
        <f t="shared" si="175"/>
        <v>2.2222222222223476E-3</v>
      </c>
      <c r="BY54" s="60">
        <f t="shared" si="176"/>
        <v>1.2731481481494025E-4</v>
      </c>
      <c r="BZ54" s="64"/>
      <c r="CA54" s="65">
        <f t="shared" si="177"/>
        <v>11</v>
      </c>
      <c r="CB54" s="186">
        <f t="shared" si="104"/>
        <v>11</v>
      </c>
      <c r="CC54" s="88">
        <v>0</v>
      </c>
      <c r="CD54" s="200">
        <f t="shared" si="105"/>
        <v>25</v>
      </c>
      <c r="CE54" s="49">
        <v>0.55625000000000002</v>
      </c>
      <c r="CF54" s="61">
        <v>-60</v>
      </c>
      <c r="CG54" s="61">
        <f t="shared" si="223"/>
        <v>60</v>
      </c>
      <c r="CH54" s="66">
        <f t="shared" si="178"/>
        <v>0</v>
      </c>
      <c r="CI54" s="244">
        <f t="shared" si="38"/>
        <v>1</v>
      </c>
      <c r="CJ54" s="42">
        <v>0.56458333333333333</v>
      </c>
      <c r="CK54" s="36"/>
      <c r="CL54" s="63">
        <f t="shared" si="179"/>
        <v>0</v>
      </c>
      <c r="CM54" s="42">
        <v>0.56690972222222225</v>
      </c>
      <c r="CN54" s="60">
        <f t="shared" si="180"/>
        <v>2.3263888888889195E-3</v>
      </c>
      <c r="CO54" s="60">
        <f t="shared" si="181"/>
        <v>2.1990740740737659E-4</v>
      </c>
      <c r="CP54" s="64"/>
      <c r="CQ54" s="65">
        <f t="shared" si="182"/>
        <v>19</v>
      </c>
      <c r="CR54" s="186">
        <f t="shared" si="224"/>
        <v>-19</v>
      </c>
      <c r="CS54" s="63">
        <f t="shared" si="183"/>
        <v>19</v>
      </c>
      <c r="CT54" s="200">
        <f t="shared" si="45"/>
        <v>54</v>
      </c>
      <c r="CU54" s="49">
        <v>0.62638888888888888</v>
      </c>
      <c r="CV54" s="61">
        <v>-60</v>
      </c>
      <c r="CW54" s="61">
        <f t="shared" si="184"/>
        <v>60</v>
      </c>
      <c r="CX54" s="66">
        <f t="shared" si="185"/>
        <v>0</v>
      </c>
      <c r="CY54" s="244">
        <f t="shared" si="48"/>
        <v>1</v>
      </c>
      <c r="CZ54" s="42">
        <v>0.63680555555555551</v>
      </c>
      <c r="DA54" s="36"/>
      <c r="DB54" s="63">
        <f t="shared" si="186"/>
        <v>0</v>
      </c>
      <c r="DC54" s="42">
        <v>0.63945601851851852</v>
      </c>
      <c r="DD54" s="60">
        <f t="shared" si="187"/>
        <v>2.6504629629630072E-3</v>
      </c>
      <c r="DE54" s="60">
        <f t="shared" si="188"/>
        <v>4.51388888888933E-4</v>
      </c>
      <c r="DF54" s="64"/>
      <c r="DG54" s="65">
        <f t="shared" si="189"/>
        <v>39</v>
      </c>
      <c r="DH54" s="186">
        <f t="shared" si="106"/>
        <v>39</v>
      </c>
      <c r="DI54" s="63">
        <f t="shared" si="190"/>
        <v>39</v>
      </c>
      <c r="DJ54" s="200">
        <f t="shared" si="54"/>
        <v>63</v>
      </c>
      <c r="DK54" s="49" t="s">
        <v>254</v>
      </c>
      <c r="DL54" s="61"/>
      <c r="DM54" s="61" t="e">
        <f>IF(DK54=0,0,IF(DK54="нет",600,IF(DK54="сход",0,IF(DK54&lt;#REF!+DN$2,MINUTE(ABS(DK54-(#REF!+DN$2)))*60,IF(DK54&gt;#REF!+DN$2,MINUTE(ABS(DK54-(#REF!+DN$2)))*60,0)))))</f>
        <v>#REF!</v>
      </c>
      <c r="DN54" s="93">
        <f t="shared" si="191"/>
        <v>0</v>
      </c>
      <c r="DO54" s="49" t="s">
        <v>254</v>
      </c>
      <c r="DP54" s="61">
        <v>300</v>
      </c>
      <c r="DQ54" s="61" t="e">
        <f>IF(DO54=0,0,IF(DO54="нет",600,IF(DO54="сход",0,IF(DO54&lt;#REF!+DR$2,MINUTE(ABS(DO54-(#REF!+DR$2)))*60,IF(DO54&gt;#REF!+DR$2,MINUTE(ABS(DO54-(#REF!+DR$2)))*60,0)))))</f>
        <v>#REF!</v>
      </c>
      <c r="DR54" s="94">
        <v>0</v>
      </c>
      <c r="DS54" s="42">
        <v>0.67638888888888893</v>
      </c>
      <c r="DT54" s="36"/>
      <c r="DU54" s="63">
        <f t="shared" si="193"/>
        <v>0</v>
      </c>
      <c r="DV54" s="42">
        <v>0.67709490740740741</v>
      </c>
      <c r="DW54" s="60">
        <f t="shared" si="194"/>
        <v>7.0601851851848085E-4</v>
      </c>
      <c r="DX54" s="60">
        <f t="shared" si="195"/>
        <v>1.504629629629253E-4</v>
      </c>
      <c r="DY54" s="64"/>
      <c r="DZ54" s="65">
        <f t="shared" si="196"/>
        <v>13</v>
      </c>
      <c r="EA54" s="186">
        <f t="shared" si="107"/>
        <v>13</v>
      </c>
      <c r="EB54" s="63">
        <f t="shared" si="197"/>
        <v>13</v>
      </c>
      <c r="EC54" s="200">
        <f t="shared" si="62"/>
        <v>43</v>
      </c>
      <c r="ED54" s="42">
        <v>0.68090277777777775</v>
      </c>
      <c r="EE54" s="60">
        <f t="shared" si="198"/>
        <v>3.8078703703703365E-3</v>
      </c>
      <c r="EF54" s="60">
        <f t="shared" si="199"/>
        <v>2.1759259259259596E-3</v>
      </c>
      <c r="EG54" s="64"/>
      <c r="EH54" s="65">
        <f t="shared" si="200"/>
        <v>188</v>
      </c>
      <c r="EI54" s="186">
        <f t="shared" si="108"/>
        <v>-188</v>
      </c>
      <c r="EJ54" s="63">
        <f t="shared" si="201"/>
        <v>188</v>
      </c>
      <c r="EK54" s="200">
        <f t="shared" si="67"/>
        <v>63</v>
      </c>
      <c r="EL54" s="42">
        <v>0.70972222222222225</v>
      </c>
      <c r="EM54" s="36"/>
      <c r="EN54" s="63">
        <f t="shared" si="202"/>
        <v>0</v>
      </c>
      <c r="EO54" s="42">
        <v>0.71232638888888899</v>
      </c>
      <c r="EP54" s="60">
        <f t="shared" si="203"/>
        <v>2.6041666666667407E-3</v>
      </c>
      <c r="EQ54" s="60">
        <f t="shared" si="204"/>
        <v>1.1574074074066675E-4</v>
      </c>
      <c r="ER54" s="64"/>
      <c r="ES54" s="65">
        <f t="shared" si="205"/>
        <v>10</v>
      </c>
      <c r="ET54" s="186">
        <f t="shared" si="109"/>
        <v>-10</v>
      </c>
      <c r="EU54" s="63">
        <f t="shared" si="206"/>
        <v>10</v>
      </c>
      <c r="EV54" s="200">
        <f t="shared" si="73"/>
        <v>35</v>
      </c>
      <c r="EW54" s="42" t="s">
        <v>253</v>
      </c>
      <c r="EX54" s="85"/>
      <c r="EY54" s="85"/>
      <c r="EZ54" s="64"/>
      <c r="FA54" s="90">
        <f t="shared" si="209"/>
        <v>1800</v>
      </c>
      <c r="FB54" s="186">
        <f t="shared" si="233"/>
        <v>1800</v>
      </c>
      <c r="FC54" s="88">
        <f t="shared" si="210"/>
        <v>1800</v>
      </c>
      <c r="FD54" s="200">
        <f t="shared" si="78"/>
        <v>54</v>
      </c>
      <c r="FE54" s="42" t="s">
        <v>253</v>
      </c>
      <c r="FF54" s="60" t="e">
        <f t="shared" si="211"/>
        <v>#VALUE!</v>
      </c>
      <c r="FG54" s="60" t="e">
        <f t="shared" si="212"/>
        <v>#VALUE!</v>
      </c>
      <c r="FH54" s="64"/>
      <c r="FI54" s="90">
        <f t="shared" si="230"/>
        <v>900</v>
      </c>
      <c r="FJ54" s="186"/>
      <c r="FK54" s="88"/>
      <c r="FL54" s="200">
        <v>69</v>
      </c>
      <c r="FM54" s="42">
        <v>0.74652777777777779</v>
      </c>
      <c r="FN54" s="36"/>
      <c r="FO54" s="84">
        <f t="shared" si="214"/>
        <v>0</v>
      </c>
      <c r="FP54" s="42">
        <v>0.74918981481481473</v>
      </c>
      <c r="FQ54" s="60">
        <f t="shared" si="225"/>
        <v>2.6620370370369351E-3</v>
      </c>
      <c r="FR54" s="60">
        <f t="shared" si="215"/>
        <v>2.3148148148137947E-4</v>
      </c>
      <c r="FS54" s="64"/>
      <c r="FT54" s="65">
        <f t="shared" si="216"/>
        <v>20</v>
      </c>
      <c r="FU54" s="186">
        <f t="shared" si="226"/>
        <v>20</v>
      </c>
      <c r="FV54" s="88">
        <f t="shared" si="227"/>
        <v>20</v>
      </c>
      <c r="FW54" s="200">
        <v>69</v>
      </c>
      <c r="FX54" s="49">
        <v>0.75069444444444444</v>
      </c>
      <c r="FY54" s="61">
        <v>-600</v>
      </c>
      <c r="FZ54" s="61">
        <f t="shared" si="228"/>
        <v>1740</v>
      </c>
      <c r="GA54" s="67">
        <f t="shared" si="217"/>
        <v>0</v>
      </c>
      <c r="GB54" s="334">
        <v>69</v>
      </c>
      <c r="GC54" s="68">
        <f t="shared" si="229"/>
        <v>57</v>
      </c>
      <c r="GE54" s="116">
        <f t="shared" si="112"/>
        <v>234.29999999999998</v>
      </c>
      <c r="GF54" s="343">
        <f t="shared" si="113"/>
        <v>255</v>
      </c>
      <c r="GG54" s="116">
        <f t="shared" si="114"/>
        <v>7</v>
      </c>
      <c r="GH54" s="116">
        <f t="shared" si="115"/>
        <v>37</v>
      </c>
      <c r="GI54" s="337">
        <f t="shared" si="116"/>
        <v>44</v>
      </c>
      <c r="GJ54" s="337">
        <f t="shared" si="117"/>
        <v>5</v>
      </c>
      <c r="GK54" s="337">
        <f t="shared" si="118"/>
        <v>38</v>
      </c>
      <c r="GL54" s="337">
        <f t="shared" si="119"/>
        <v>43</v>
      </c>
      <c r="GM54" s="337">
        <f t="shared" si="120"/>
        <v>54</v>
      </c>
      <c r="GN54" s="337">
        <f t="shared" si="121"/>
        <v>0</v>
      </c>
      <c r="GO54" s="337">
        <f t="shared" si="122"/>
        <v>54</v>
      </c>
      <c r="GP54" s="336">
        <f t="shared" si="123"/>
        <v>19</v>
      </c>
      <c r="GQ54" s="343">
        <f t="shared" si="124"/>
        <v>39</v>
      </c>
      <c r="GR54" s="337">
        <f t="shared" si="125"/>
        <v>13</v>
      </c>
      <c r="GS54" s="337">
        <f t="shared" si="126"/>
        <v>188</v>
      </c>
      <c r="GT54" s="337">
        <f t="shared" si="127"/>
        <v>201</v>
      </c>
      <c r="GU54" s="337">
        <f t="shared" si="128"/>
        <v>10</v>
      </c>
      <c r="GV54" s="337">
        <f t="shared" si="129"/>
        <v>1800</v>
      </c>
      <c r="GW54" s="337">
        <f t="shared" si="130"/>
        <v>0</v>
      </c>
      <c r="GX54" s="337">
        <f t="shared" si="131"/>
        <v>1810</v>
      </c>
      <c r="GY54" s="346">
        <f t="shared" si="132"/>
        <v>20</v>
      </c>
      <c r="GZ54" s="116">
        <f t="shared" si="133"/>
        <v>73.799999999999983</v>
      </c>
      <c r="HA54" s="346">
        <v>69</v>
      </c>
      <c r="HB54" s="116">
        <f t="shared" si="134"/>
        <v>2152</v>
      </c>
      <c r="HC54" s="116">
        <f t="shared" si="135"/>
        <v>78</v>
      </c>
      <c r="HD54" s="346">
        <f t="shared" si="145"/>
        <v>2230</v>
      </c>
      <c r="HE54" s="346">
        <v>69</v>
      </c>
      <c r="HF54" s="13">
        <f t="shared" si="136"/>
        <v>0</v>
      </c>
      <c r="HG54" s="13">
        <f t="shared" si="137"/>
        <v>0</v>
      </c>
      <c r="HH54" s="346">
        <f t="shared" si="138"/>
        <v>0</v>
      </c>
      <c r="HI54" s="325">
        <f t="shared" si="139"/>
        <v>2719.3</v>
      </c>
      <c r="HJ54" s="336">
        <f t="shared" si="140"/>
        <v>43.799999999999983</v>
      </c>
      <c r="HK54" s="343">
        <f t="shared" si="141"/>
        <v>30</v>
      </c>
      <c r="HL54" s="13">
        <f t="shared" si="142"/>
        <v>2303.8000000000002</v>
      </c>
      <c r="HM54" s="87">
        <f>_xlfn.RANK.EQ(HL54,HL$4:HL$71,1)-1</f>
        <v>56</v>
      </c>
      <c r="HN54" s="330"/>
      <c r="HO54" s="330"/>
      <c r="HP54" s="116">
        <f>VLOOKUP(HR54,$B$4:$C$70,2,0)</f>
        <v>52</v>
      </c>
      <c r="HQ54" s="281">
        <v>56</v>
      </c>
      <c r="HR54" s="282">
        <v>57</v>
      </c>
      <c r="HS54" s="311" t="s">
        <v>197</v>
      </c>
      <c r="HT54" s="312" t="s">
        <v>198</v>
      </c>
      <c r="HU54" s="311" t="s">
        <v>199</v>
      </c>
      <c r="HV54" s="283">
        <v>0</v>
      </c>
      <c r="HW54" s="314">
        <v>234.3</v>
      </c>
      <c r="HX54" s="285">
        <v>255</v>
      </c>
      <c r="HY54" s="286">
        <v>0</v>
      </c>
      <c r="HZ54" s="286">
        <v>7</v>
      </c>
      <c r="IA54" s="286">
        <v>37</v>
      </c>
      <c r="IB54" s="286">
        <v>0</v>
      </c>
      <c r="IC54" s="286">
        <v>5</v>
      </c>
      <c r="ID54" s="286">
        <v>38</v>
      </c>
      <c r="IE54" s="286">
        <v>0</v>
      </c>
      <c r="IF54" s="286">
        <v>54</v>
      </c>
      <c r="IG54" s="286">
        <v>0</v>
      </c>
      <c r="IH54" s="283">
        <v>0</v>
      </c>
      <c r="II54" s="286">
        <v>0</v>
      </c>
      <c r="IJ54" s="286">
        <v>19</v>
      </c>
      <c r="IK54" s="283">
        <v>0</v>
      </c>
      <c r="IL54" s="286">
        <v>0</v>
      </c>
      <c r="IM54" s="286">
        <v>39</v>
      </c>
      <c r="IN54" s="287">
        <v>0</v>
      </c>
      <c r="IO54" s="287">
        <v>0</v>
      </c>
      <c r="IP54" s="286">
        <v>0</v>
      </c>
      <c r="IQ54" s="286">
        <v>13</v>
      </c>
      <c r="IR54" s="286">
        <v>188</v>
      </c>
      <c r="IS54" s="286">
        <v>0</v>
      </c>
      <c r="IT54" s="286">
        <v>10</v>
      </c>
      <c r="IU54" s="286">
        <v>1800</v>
      </c>
      <c r="IV54" s="286">
        <v>0</v>
      </c>
      <c r="IW54" s="286">
        <v>0</v>
      </c>
      <c r="IX54" s="286">
        <v>20</v>
      </c>
      <c r="IY54" s="283">
        <v>0</v>
      </c>
      <c r="IZ54" s="322">
        <f t="shared" si="144"/>
        <v>2719.3</v>
      </c>
      <c r="JA54" s="288">
        <v>57</v>
      </c>
    </row>
    <row r="55" spans="1:261" x14ac:dyDescent="0.25">
      <c r="A55" s="70">
        <v>53</v>
      </c>
      <c r="B55" s="71">
        <v>58</v>
      </c>
      <c r="C55" s="273">
        <f t="shared" si="97"/>
        <v>53</v>
      </c>
      <c r="D55" s="172" t="s">
        <v>200</v>
      </c>
      <c r="E55" s="170" t="s">
        <v>201</v>
      </c>
      <c r="F55" s="170" t="s">
        <v>258</v>
      </c>
      <c r="G55" s="170" t="s">
        <v>300</v>
      </c>
      <c r="H55" s="324" t="s">
        <v>392</v>
      </c>
      <c r="I55" s="324"/>
      <c r="J55" s="171" t="s">
        <v>202</v>
      </c>
      <c r="K55" s="72">
        <v>0.390972222222222</v>
      </c>
      <c r="L55" s="73">
        <v>0.39097222222222222</v>
      </c>
      <c r="M55" s="86"/>
      <c r="N55" s="74">
        <f t="shared" si="152"/>
        <v>0</v>
      </c>
      <c r="O55" s="75">
        <f t="shared" si="153"/>
        <v>0</v>
      </c>
      <c r="P55" s="76">
        <v>81.3</v>
      </c>
      <c r="Q55" s="77"/>
      <c r="R55" s="78">
        <f t="shared" si="154"/>
        <v>243.89999999999998</v>
      </c>
      <c r="S55" s="193">
        <f t="shared" si="98"/>
        <v>31</v>
      </c>
      <c r="T55" s="79">
        <v>0.43752314814814813</v>
      </c>
      <c r="U55" s="80">
        <v>0.43864583333333335</v>
      </c>
      <c r="V55" s="81">
        <f t="shared" si="218"/>
        <v>1.1226851851852127E-3</v>
      </c>
      <c r="W55" s="77"/>
      <c r="X55" s="78">
        <f t="shared" si="219"/>
        <v>291</v>
      </c>
      <c r="Y55" s="193">
        <f t="shared" si="99"/>
        <v>57</v>
      </c>
      <c r="Z55" s="82">
        <v>0.49631944444444448</v>
      </c>
      <c r="AA55" s="83"/>
      <c r="AB55" s="84">
        <f t="shared" si="155"/>
        <v>0</v>
      </c>
      <c r="AC55" s="82">
        <v>0.49743055555555554</v>
      </c>
      <c r="AD55" s="85">
        <f t="shared" si="156"/>
        <v>1.1111111111110628E-3</v>
      </c>
      <c r="AE55" s="85">
        <f t="shared" si="157"/>
        <v>3.4722222222217383E-4</v>
      </c>
      <c r="AF55" s="86"/>
      <c r="AG55" s="87">
        <f t="shared" si="158"/>
        <v>30</v>
      </c>
      <c r="AH55" s="186">
        <f t="shared" si="146"/>
        <v>30</v>
      </c>
      <c r="AI55" s="88">
        <f t="shared" si="159"/>
        <v>30</v>
      </c>
      <c r="AJ55" s="199">
        <f t="shared" si="10"/>
        <v>59</v>
      </c>
      <c r="AK55" s="82">
        <v>0.4987037037037037</v>
      </c>
      <c r="AL55" s="85">
        <f t="shared" si="160"/>
        <v>1.2731481481481621E-3</v>
      </c>
      <c r="AM55" s="85">
        <f t="shared" si="161"/>
        <v>3.4722222222208351E-5</v>
      </c>
      <c r="AN55" s="89"/>
      <c r="AO55" s="90">
        <f t="shared" si="162"/>
        <v>3</v>
      </c>
      <c r="AP55" s="186">
        <f t="shared" si="100"/>
        <v>-3</v>
      </c>
      <c r="AQ55" s="88">
        <f t="shared" si="163"/>
        <v>3</v>
      </c>
      <c r="AR55" s="199">
        <f t="shared" si="15"/>
        <v>11</v>
      </c>
      <c r="AS55" s="82">
        <v>0.50665509259259256</v>
      </c>
      <c r="AT55" s="83">
        <v>300</v>
      </c>
      <c r="AU55" s="88">
        <f t="shared" si="164"/>
        <v>300</v>
      </c>
      <c r="AV55" s="82">
        <v>0.50762731481481482</v>
      </c>
      <c r="AW55" s="85">
        <f t="shared" si="165"/>
        <v>9.7222222222226318E-4</v>
      </c>
      <c r="AX55" s="85">
        <f t="shared" si="220"/>
        <v>2.0833333333337425E-4</v>
      </c>
      <c r="AY55" s="89"/>
      <c r="AZ55" s="90">
        <f t="shared" si="166"/>
        <v>18</v>
      </c>
      <c r="BA55" s="186">
        <f t="shared" si="101"/>
        <v>18</v>
      </c>
      <c r="BB55" s="88">
        <f t="shared" si="221"/>
        <v>18</v>
      </c>
      <c r="BC55" s="199">
        <f t="shared" si="21"/>
        <v>63</v>
      </c>
      <c r="BD55" s="82">
        <v>0.5088773148148148</v>
      </c>
      <c r="BE55" s="85">
        <f t="shared" si="222"/>
        <v>1.2499999999999734E-3</v>
      </c>
      <c r="BF55" s="85">
        <f t="shared" si="167"/>
        <v>5.7870370370397125E-5</v>
      </c>
      <c r="BG55" s="89"/>
      <c r="BH55" s="90">
        <f t="shared" si="168"/>
        <v>5</v>
      </c>
      <c r="BI55" s="186">
        <f t="shared" si="102"/>
        <v>-5</v>
      </c>
      <c r="BJ55" s="88">
        <f t="shared" si="169"/>
        <v>5</v>
      </c>
      <c r="BK55" s="199">
        <f t="shared" si="26"/>
        <v>23</v>
      </c>
      <c r="BL55" s="91">
        <v>0.53402777777777777</v>
      </c>
      <c r="BM55" s="83"/>
      <c r="BN55" s="88">
        <f t="shared" si="170"/>
        <v>0</v>
      </c>
      <c r="BO55" s="82">
        <v>0.53878472222222229</v>
      </c>
      <c r="BP55" s="85">
        <f t="shared" si="171"/>
        <v>4.7569444444445219E-3</v>
      </c>
      <c r="BQ55" s="85">
        <f t="shared" si="172"/>
        <v>2.7777777777785503E-4</v>
      </c>
      <c r="BR55" s="89"/>
      <c r="BS55" s="90">
        <f t="shared" si="173"/>
        <v>24</v>
      </c>
      <c r="BT55" s="186">
        <f t="shared" si="103"/>
        <v>24</v>
      </c>
      <c r="BU55" s="88">
        <f t="shared" si="174"/>
        <v>24</v>
      </c>
      <c r="BV55" s="199">
        <f t="shared" si="32"/>
        <v>53</v>
      </c>
      <c r="BW55" s="82">
        <v>0.54138888888888892</v>
      </c>
      <c r="BX55" s="85">
        <f t="shared" si="175"/>
        <v>2.6041666666666297E-3</v>
      </c>
      <c r="BY55" s="85">
        <f t="shared" si="176"/>
        <v>5.0925925925922235E-4</v>
      </c>
      <c r="BZ55" s="89"/>
      <c r="CA55" s="90">
        <f t="shared" si="177"/>
        <v>44</v>
      </c>
      <c r="CB55" s="186">
        <f t="shared" si="104"/>
        <v>44</v>
      </c>
      <c r="CC55" s="88">
        <v>0</v>
      </c>
      <c r="CD55" s="199">
        <f t="shared" si="105"/>
        <v>59</v>
      </c>
      <c r="CE55" s="72">
        <v>0.55763888888888891</v>
      </c>
      <c r="CF55" s="86"/>
      <c r="CG55" s="86">
        <f t="shared" si="223"/>
        <v>0</v>
      </c>
      <c r="CH55" s="92">
        <f t="shared" si="178"/>
        <v>0</v>
      </c>
      <c r="CI55" s="243">
        <f t="shared" si="38"/>
        <v>1</v>
      </c>
      <c r="CJ55" s="82">
        <v>0.56736111111111109</v>
      </c>
      <c r="CK55" s="83"/>
      <c r="CL55" s="88">
        <f t="shared" si="179"/>
        <v>0</v>
      </c>
      <c r="CM55" s="82">
        <v>0.5697916666666667</v>
      </c>
      <c r="CN55" s="85">
        <f t="shared" si="180"/>
        <v>2.4305555555556024E-3</v>
      </c>
      <c r="CO55" s="85">
        <f t="shared" si="181"/>
        <v>1.1574074074069364E-4</v>
      </c>
      <c r="CP55" s="89"/>
      <c r="CQ55" s="90">
        <f t="shared" si="182"/>
        <v>10</v>
      </c>
      <c r="CR55" s="186">
        <f t="shared" si="224"/>
        <v>-10</v>
      </c>
      <c r="CS55" s="88">
        <f t="shared" si="183"/>
        <v>10</v>
      </c>
      <c r="CT55" s="199">
        <f t="shared" si="45"/>
        <v>46</v>
      </c>
      <c r="CU55" s="72">
        <v>0.62708333333333333</v>
      </c>
      <c r="CV55" s="86"/>
      <c r="CW55" s="86">
        <f t="shared" si="184"/>
        <v>0</v>
      </c>
      <c r="CX55" s="92">
        <f t="shared" si="185"/>
        <v>0</v>
      </c>
      <c r="CY55" s="243">
        <f t="shared" si="48"/>
        <v>1</v>
      </c>
      <c r="CZ55" s="82">
        <v>0.64097222222222217</v>
      </c>
      <c r="DA55" s="83"/>
      <c r="DB55" s="88">
        <f t="shared" si="186"/>
        <v>0</v>
      </c>
      <c r="DC55" s="82">
        <v>0.64326388888888886</v>
      </c>
      <c r="DD55" s="85">
        <f t="shared" si="187"/>
        <v>2.2916666666666918E-3</v>
      </c>
      <c r="DE55" s="85">
        <f t="shared" si="188"/>
        <v>9.259259259261762E-5</v>
      </c>
      <c r="DF55" s="89"/>
      <c r="DG55" s="90">
        <f t="shared" si="189"/>
        <v>8</v>
      </c>
      <c r="DH55" s="186">
        <f t="shared" si="106"/>
        <v>8</v>
      </c>
      <c r="DI55" s="88">
        <f t="shared" si="190"/>
        <v>8</v>
      </c>
      <c r="DJ55" s="199">
        <f t="shared" si="54"/>
        <v>40</v>
      </c>
      <c r="DK55" s="72" t="s">
        <v>254</v>
      </c>
      <c r="DL55" s="86"/>
      <c r="DM55" s="86" t="e">
        <f>IF(DK55=0,0,IF(DK55="нет",600,IF(DK55="сход",0,IF(DK55&lt;#REF!+DN$2,MINUTE(ABS(DK55-(#REF!+DN$2)))*60,IF(DK55&gt;#REF!+DN$2,MINUTE(ABS(DK55-(#REF!+DN$2)))*60,0)))))</f>
        <v>#REF!</v>
      </c>
      <c r="DN55" s="93">
        <f t="shared" si="191"/>
        <v>0</v>
      </c>
      <c r="DO55" s="72" t="s">
        <v>254</v>
      </c>
      <c r="DP55" s="86"/>
      <c r="DQ55" s="86" t="e">
        <f>IF(DO55=0,0,IF(DO55="нет",600,IF(DO55="сход",0,IF(DO55&lt;#REF!+DR$2,MINUTE(ABS(DO55-(#REF!+DR$2)))*60,IF(DO55&gt;#REF!+DR$2,MINUTE(ABS(DO55-(#REF!+DR$2)))*60,0)))))</f>
        <v>#REF!</v>
      </c>
      <c r="DR55" s="94">
        <f t="shared" si="192"/>
        <v>0</v>
      </c>
      <c r="DS55" s="82">
        <v>0.67013888888888884</v>
      </c>
      <c r="DT55" s="83"/>
      <c r="DU55" s="63">
        <f t="shared" si="193"/>
        <v>0</v>
      </c>
      <c r="DV55" s="82">
        <v>0.67103009259259261</v>
      </c>
      <c r="DW55" s="85">
        <f t="shared" si="194"/>
        <v>8.91203703703769E-4</v>
      </c>
      <c r="DX55" s="85">
        <f t="shared" si="195"/>
        <v>3.3564814814821345E-4</v>
      </c>
      <c r="DY55" s="89"/>
      <c r="DZ55" s="90">
        <f t="shared" si="196"/>
        <v>29</v>
      </c>
      <c r="EA55" s="186">
        <f t="shared" si="107"/>
        <v>29</v>
      </c>
      <c r="EB55" s="63">
        <f t="shared" si="197"/>
        <v>29</v>
      </c>
      <c r="EC55" s="199">
        <f t="shared" si="62"/>
        <v>62</v>
      </c>
      <c r="ED55" s="82">
        <v>0.67699074074074073</v>
      </c>
      <c r="EE55" s="85">
        <f t="shared" si="198"/>
        <v>5.9606481481481177E-3</v>
      </c>
      <c r="EF55" s="85">
        <f t="shared" si="199"/>
        <v>2.3148148148178366E-5</v>
      </c>
      <c r="EG55" s="89"/>
      <c r="EH55" s="65">
        <f t="shared" si="200"/>
        <v>2</v>
      </c>
      <c r="EI55" s="186">
        <f t="shared" si="108"/>
        <v>-2</v>
      </c>
      <c r="EJ55" s="88">
        <f t="shared" si="201"/>
        <v>2</v>
      </c>
      <c r="EK55" s="199">
        <f t="shared" si="67"/>
        <v>9</v>
      </c>
      <c r="EL55" s="82">
        <v>0.70486111111111116</v>
      </c>
      <c r="EM55" s="83"/>
      <c r="EN55" s="88">
        <f t="shared" si="202"/>
        <v>0</v>
      </c>
      <c r="EO55" s="82">
        <v>0.70781250000000007</v>
      </c>
      <c r="EP55" s="85">
        <f t="shared" si="203"/>
        <v>2.9513888888889062E-3</v>
      </c>
      <c r="EQ55" s="85">
        <f t="shared" si="204"/>
        <v>2.3148148148149873E-4</v>
      </c>
      <c r="ER55" s="89"/>
      <c r="ES55" s="90">
        <f t="shared" si="205"/>
        <v>20</v>
      </c>
      <c r="ET55" s="186">
        <f t="shared" si="109"/>
        <v>-20</v>
      </c>
      <c r="EU55" s="88">
        <f t="shared" si="206"/>
        <v>20</v>
      </c>
      <c r="EV55" s="199">
        <f t="shared" si="73"/>
        <v>51</v>
      </c>
      <c r="EW55" s="82">
        <v>0.70854166666666663</v>
      </c>
      <c r="EX55" s="85">
        <f t="shared" si="207"/>
        <v>7.291666666665586E-4</v>
      </c>
      <c r="EY55" s="85">
        <f t="shared" si="208"/>
        <v>5.7870370370359569E-4</v>
      </c>
      <c r="EZ55" s="89"/>
      <c r="FA55" s="90">
        <f t="shared" si="209"/>
        <v>50</v>
      </c>
      <c r="FB55" s="186">
        <f>IF(EX55&gt;$FC$2,FA55,-FA55)</f>
        <v>50</v>
      </c>
      <c r="FC55" s="88">
        <f t="shared" si="210"/>
        <v>50</v>
      </c>
      <c r="FD55" s="199">
        <f t="shared" si="78"/>
        <v>29</v>
      </c>
      <c r="FE55" s="82">
        <v>0.71143518518518523</v>
      </c>
      <c r="FF55" s="85">
        <f t="shared" si="211"/>
        <v>2.8935185185186008E-3</v>
      </c>
      <c r="FG55" s="85">
        <f t="shared" si="212"/>
        <v>6.9444444444452655E-4</v>
      </c>
      <c r="FH55" s="89"/>
      <c r="FI55" s="90">
        <f t="shared" si="230"/>
        <v>60</v>
      </c>
      <c r="FJ55" s="186">
        <f t="shared" si="111"/>
        <v>60</v>
      </c>
      <c r="FK55" s="88">
        <f>IF(EW55="нет",0,IF(FI55&gt;600,600+FH55,FI55))</f>
        <v>60</v>
      </c>
      <c r="FL55" s="199">
        <f t="shared" si="83"/>
        <v>38</v>
      </c>
      <c r="FM55" s="82">
        <v>0.7368055555555556</v>
      </c>
      <c r="FN55" s="83"/>
      <c r="FO55" s="84">
        <f t="shared" si="214"/>
        <v>0</v>
      </c>
      <c r="FP55" s="82">
        <v>0.73940972222222223</v>
      </c>
      <c r="FQ55" s="85">
        <f t="shared" si="225"/>
        <v>2.6041666666666297E-3</v>
      </c>
      <c r="FR55" s="85">
        <f t="shared" si="215"/>
        <v>1.7361111111107407E-4</v>
      </c>
      <c r="FS55" s="89"/>
      <c r="FT55" s="90">
        <f t="shared" si="216"/>
        <v>15</v>
      </c>
      <c r="FU55" s="186">
        <f t="shared" si="226"/>
        <v>15</v>
      </c>
      <c r="FV55" s="88">
        <f t="shared" si="227"/>
        <v>15</v>
      </c>
      <c r="FW55" s="199">
        <f t="shared" si="90"/>
        <v>43</v>
      </c>
      <c r="FX55" s="72">
        <v>0.74097222222222225</v>
      </c>
      <c r="FY55" s="86">
        <v>-600</v>
      </c>
      <c r="FZ55" s="86">
        <f t="shared" si="228"/>
        <v>840</v>
      </c>
      <c r="GA55" s="95">
        <f t="shared" si="217"/>
        <v>0</v>
      </c>
      <c r="GB55" s="333">
        <f t="shared" si="93"/>
        <v>1</v>
      </c>
      <c r="GC55" s="96">
        <f t="shared" si="229"/>
        <v>58</v>
      </c>
      <c r="GE55" s="116">
        <f t="shared" si="112"/>
        <v>243.89999999999998</v>
      </c>
      <c r="GF55" s="343">
        <f t="shared" si="113"/>
        <v>291</v>
      </c>
      <c r="GG55" s="116">
        <f t="shared" si="114"/>
        <v>30</v>
      </c>
      <c r="GH55" s="116">
        <f t="shared" si="115"/>
        <v>3</v>
      </c>
      <c r="GI55" s="337">
        <f t="shared" si="116"/>
        <v>33</v>
      </c>
      <c r="GJ55" s="337">
        <f t="shared" si="117"/>
        <v>18</v>
      </c>
      <c r="GK55" s="337">
        <f t="shared" si="118"/>
        <v>5</v>
      </c>
      <c r="GL55" s="337">
        <f t="shared" si="119"/>
        <v>23</v>
      </c>
      <c r="GM55" s="337">
        <f t="shared" si="120"/>
        <v>24</v>
      </c>
      <c r="GN55" s="337">
        <f t="shared" si="121"/>
        <v>0</v>
      </c>
      <c r="GO55" s="337">
        <f t="shared" si="122"/>
        <v>24</v>
      </c>
      <c r="GP55" s="336">
        <f t="shared" si="123"/>
        <v>10</v>
      </c>
      <c r="GQ55" s="343">
        <f t="shared" si="124"/>
        <v>8</v>
      </c>
      <c r="GR55" s="337">
        <f t="shared" si="125"/>
        <v>29</v>
      </c>
      <c r="GS55" s="337">
        <f t="shared" si="126"/>
        <v>2</v>
      </c>
      <c r="GT55" s="337">
        <f t="shared" si="127"/>
        <v>31</v>
      </c>
      <c r="GU55" s="337">
        <f t="shared" si="128"/>
        <v>20</v>
      </c>
      <c r="GV55" s="337">
        <f t="shared" si="129"/>
        <v>50</v>
      </c>
      <c r="GW55" s="337">
        <f t="shared" si="130"/>
        <v>60</v>
      </c>
      <c r="GX55" s="337">
        <f t="shared" si="131"/>
        <v>130</v>
      </c>
      <c r="GY55" s="346">
        <f t="shared" si="132"/>
        <v>15</v>
      </c>
      <c r="GZ55" s="116">
        <f t="shared" si="133"/>
        <v>119.39999999999998</v>
      </c>
      <c r="HA55" s="346">
        <f t="shared" si="95"/>
        <v>49</v>
      </c>
      <c r="HB55" s="116">
        <f t="shared" si="134"/>
        <v>241</v>
      </c>
      <c r="HC55" s="116">
        <f t="shared" si="135"/>
        <v>33</v>
      </c>
      <c r="HD55" s="346">
        <f t="shared" si="145"/>
        <v>274</v>
      </c>
      <c r="HE55" s="346">
        <f t="shared" si="96"/>
        <v>24</v>
      </c>
      <c r="HF55" s="13">
        <f t="shared" si="136"/>
        <v>300</v>
      </c>
      <c r="HG55" s="13">
        <f t="shared" si="137"/>
        <v>0</v>
      </c>
      <c r="HH55" s="346">
        <f t="shared" si="138"/>
        <v>0</v>
      </c>
      <c r="HI55" s="325">
        <f t="shared" si="139"/>
        <v>1108.9000000000001</v>
      </c>
      <c r="HJ55" s="336">
        <f t="shared" si="140"/>
        <v>53.399999999999977</v>
      </c>
      <c r="HK55" s="343">
        <f t="shared" si="141"/>
        <v>66</v>
      </c>
      <c r="HL55" s="13">
        <f t="shared" si="142"/>
        <v>693.4</v>
      </c>
      <c r="HM55" s="77">
        <f t="shared" si="143"/>
        <v>37</v>
      </c>
      <c r="HN55" s="328"/>
      <c r="HO55" s="330"/>
      <c r="HP55" s="116">
        <f>VLOOKUP(HR55,$B$4:$C$70,2,0)</f>
        <v>53</v>
      </c>
      <c r="HQ55" s="281">
        <v>37</v>
      </c>
      <c r="HR55" s="282">
        <v>58</v>
      </c>
      <c r="HS55" s="311" t="s">
        <v>200</v>
      </c>
      <c r="HT55" s="312" t="s">
        <v>201</v>
      </c>
      <c r="HU55" s="311" t="s">
        <v>202</v>
      </c>
      <c r="HV55" s="283">
        <v>0</v>
      </c>
      <c r="HW55" s="314">
        <v>243.9</v>
      </c>
      <c r="HX55" s="285">
        <v>291</v>
      </c>
      <c r="HY55" s="286">
        <v>0</v>
      </c>
      <c r="HZ55" s="286">
        <v>30</v>
      </c>
      <c r="IA55" s="286">
        <v>3</v>
      </c>
      <c r="IB55" s="286">
        <v>300</v>
      </c>
      <c r="IC55" s="286">
        <v>18</v>
      </c>
      <c r="ID55" s="286">
        <v>5</v>
      </c>
      <c r="IE55" s="286">
        <v>0</v>
      </c>
      <c r="IF55" s="286">
        <v>24</v>
      </c>
      <c r="IG55" s="286">
        <v>0</v>
      </c>
      <c r="IH55" s="283">
        <v>0</v>
      </c>
      <c r="II55" s="286">
        <v>0</v>
      </c>
      <c r="IJ55" s="286">
        <v>10</v>
      </c>
      <c r="IK55" s="283">
        <v>0</v>
      </c>
      <c r="IL55" s="286">
        <v>0</v>
      </c>
      <c r="IM55" s="286">
        <v>8</v>
      </c>
      <c r="IN55" s="287">
        <v>0</v>
      </c>
      <c r="IO55" s="287">
        <v>0</v>
      </c>
      <c r="IP55" s="286">
        <v>0</v>
      </c>
      <c r="IQ55" s="286">
        <v>29</v>
      </c>
      <c r="IR55" s="286">
        <v>2</v>
      </c>
      <c r="IS55" s="286">
        <v>0</v>
      </c>
      <c r="IT55" s="286">
        <v>20</v>
      </c>
      <c r="IU55" s="286">
        <v>50</v>
      </c>
      <c r="IV55" s="286">
        <v>60</v>
      </c>
      <c r="IW55" s="286">
        <v>0</v>
      </c>
      <c r="IX55" s="286">
        <v>15</v>
      </c>
      <c r="IY55" s="283">
        <v>0</v>
      </c>
      <c r="IZ55" s="322">
        <f t="shared" si="144"/>
        <v>1108.9000000000001</v>
      </c>
      <c r="JA55" s="288">
        <v>58</v>
      </c>
    </row>
    <row r="56" spans="1:261" x14ac:dyDescent="0.25">
      <c r="A56" s="70">
        <v>54</v>
      </c>
      <c r="B56" s="71">
        <v>59</v>
      </c>
      <c r="C56" s="273">
        <f t="shared" si="97"/>
        <v>54</v>
      </c>
      <c r="D56" s="172" t="s">
        <v>203</v>
      </c>
      <c r="E56" s="170" t="s">
        <v>204</v>
      </c>
      <c r="F56" s="170" t="s">
        <v>258</v>
      </c>
      <c r="G56" s="170" t="s">
        <v>300</v>
      </c>
      <c r="H56" s="324"/>
      <c r="I56" s="324"/>
      <c r="J56" s="171" t="s">
        <v>205</v>
      </c>
      <c r="K56" s="72">
        <v>0.391666666666666</v>
      </c>
      <c r="L56" s="73">
        <v>0.39166666666666666</v>
      </c>
      <c r="M56" s="86"/>
      <c r="N56" s="74">
        <f t="shared" si="152"/>
        <v>0</v>
      </c>
      <c r="O56" s="75">
        <f t="shared" si="153"/>
        <v>0</v>
      </c>
      <c r="P56" s="76">
        <v>75.599999999999994</v>
      </c>
      <c r="Q56" s="77"/>
      <c r="R56" s="78">
        <f t="shared" si="154"/>
        <v>226.79999999999998</v>
      </c>
      <c r="S56" s="193">
        <f t="shared" si="98"/>
        <v>12</v>
      </c>
      <c r="T56" s="79">
        <v>0.43502314814814813</v>
      </c>
      <c r="U56" s="80">
        <v>0.43592592592592588</v>
      </c>
      <c r="V56" s="81">
        <f t="shared" si="218"/>
        <v>9.0277777777775237E-4</v>
      </c>
      <c r="W56" s="77"/>
      <c r="X56" s="78">
        <f t="shared" si="219"/>
        <v>234</v>
      </c>
      <c r="Y56" s="193">
        <f t="shared" si="99"/>
        <v>3</v>
      </c>
      <c r="Z56" s="82">
        <v>0.49574074074074076</v>
      </c>
      <c r="AA56" s="83"/>
      <c r="AB56" s="84">
        <f t="shared" si="155"/>
        <v>0</v>
      </c>
      <c r="AC56" s="82">
        <v>0.49655092592592592</v>
      </c>
      <c r="AD56" s="85">
        <f t="shared" si="156"/>
        <v>8.101851851851638E-4</v>
      </c>
      <c r="AE56" s="85">
        <f t="shared" si="157"/>
        <v>4.6296296296274874E-5</v>
      </c>
      <c r="AF56" s="86"/>
      <c r="AG56" s="87">
        <f t="shared" si="158"/>
        <v>4</v>
      </c>
      <c r="AH56" s="186">
        <f t="shared" si="146"/>
        <v>4</v>
      </c>
      <c r="AI56" s="88">
        <f t="shared" si="159"/>
        <v>4</v>
      </c>
      <c r="AJ56" s="199">
        <f t="shared" si="10"/>
        <v>23</v>
      </c>
      <c r="AK56" s="82">
        <v>0.49782407407407409</v>
      </c>
      <c r="AL56" s="85">
        <f t="shared" si="160"/>
        <v>1.2731481481481621E-3</v>
      </c>
      <c r="AM56" s="85">
        <f t="shared" si="161"/>
        <v>3.4722222222208351E-5</v>
      </c>
      <c r="AN56" s="89"/>
      <c r="AO56" s="90">
        <f t="shared" si="162"/>
        <v>3</v>
      </c>
      <c r="AP56" s="186">
        <f t="shared" si="100"/>
        <v>-3</v>
      </c>
      <c r="AQ56" s="88">
        <f t="shared" si="163"/>
        <v>3</v>
      </c>
      <c r="AR56" s="199">
        <f t="shared" si="15"/>
        <v>11</v>
      </c>
      <c r="AS56" s="82">
        <v>0.50715277777777779</v>
      </c>
      <c r="AT56" s="83"/>
      <c r="AU56" s="88">
        <f t="shared" si="164"/>
        <v>0</v>
      </c>
      <c r="AV56" s="82">
        <v>0.50791666666666668</v>
      </c>
      <c r="AW56" s="85">
        <f t="shared" si="165"/>
        <v>7.6388888888889728E-4</v>
      </c>
      <c r="AX56" s="85">
        <f t="shared" si="220"/>
        <v>8.3483567281383841E-18</v>
      </c>
      <c r="AY56" s="89"/>
      <c r="AZ56" s="90">
        <f t="shared" si="166"/>
        <v>0</v>
      </c>
      <c r="BA56" s="186">
        <f t="shared" si="101"/>
        <v>0</v>
      </c>
      <c r="BB56" s="88">
        <f t="shared" si="221"/>
        <v>0</v>
      </c>
      <c r="BC56" s="199">
        <f t="shared" si="21"/>
        <v>1</v>
      </c>
      <c r="BD56" s="82">
        <v>0.5091782407407407</v>
      </c>
      <c r="BE56" s="85">
        <f t="shared" si="222"/>
        <v>1.2615740740740122E-3</v>
      </c>
      <c r="BF56" s="85">
        <f t="shared" si="167"/>
        <v>4.6296296296358249E-5</v>
      </c>
      <c r="BG56" s="89"/>
      <c r="BH56" s="90">
        <f t="shared" si="168"/>
        <v>4</v>
      </c>
      <c r="BI56" s="186">
        <f t="shared" si="102"/>
        <v>-4</v>
      </c>
      <c r="BJ56" s="88">
        <f t="shared" si="169"/>
        <v>4</v>
      </c>
      <c r="BK56" s="199">
        <f t="shared" si="26"/>
        <v>21</v>
      </c>
      <c r="BL56" s="91">
        <v>0.53055555555555556</v>
      </c>
      <c r="BM56" s="83"/>
      <c r="BN56" s="88">
        <f t="shared" si="170"/>
        <v>0</v>
      </c>
      <c r="BO56" s="82">
        <v>0.5349652777777778</v>
      </c>
      <c r="BP56" s="85">
        <f t="shared" si="171"/>
        <v>4.4097222222222454E-3</v>
      </c>
      <c r="BQ56" s="85">
        <f t="shared" si="172"/>
        <v>6.9444444444421473E-5</v>
      </c>
      <c r="BR56" s="89"/>
      <c r="BS56" s="90">
        <f t="shared" si="173"/>
        <v>6</v>
      </c>
      <c r="BT56" s="186">
        <f t="shared" si="103"/>
        <v>-6</v>
      </c>
      <c r="BU56" s="88">
        <f t="shared" si="174"/>
        <v>6</v>
      </c>
      <c r="BV56" s="199">
        <f t="shared" si="32"/>
        <v>28</v>
      </c>
      <c r="BW56" s="82">
        <v>0.53795138888888883</v>
      </c>
      <c r="BX56" s="85">
        <f t="shared" si="175"/>
        <v>2.9861111111110228E-3</v>
      </c>
      <c r="BY56" s="85">
        <f t="shared" si="176"/>
        <v>8.9120370370361548E-4</v>
      </c>
      <c r="BZ56" s="89"/>
      <c r="CA56" s="90">
        <f t="shared" si="177"/>
        <v>77</v>
      </c>
      <c r="CB56" s="186">
        <f t="shared" si="104"/>
        <v>77</v>
      </c>
      <c r="CC56" s="88">
        <v>0</v>
      </c>
      <c r="CD56" s="199">
        <f t="shared" si="105"/>
        <v>65</v>
      </c>
      <c r="CE56" s="72">
        <v>0.55833333333333335</v>
      </c>
      <c r="CF56" s="86"/>
      <c r="CG56" s="86">
        <f t="shared" si="223"/>
        <v>0</v>
      </c>
      <c r="CH56" s="92">
        <f t="shared" si="178"/>
        <v>0</v>
      </c>
      <c r="CI56" s="243">
        <f t="shared" si="38"/>
        <v>1</v>
      </c>
      <c r="CJ56" s="82">
        <v>0.56666666666666665</v>
      </c>
      <c r="CK56" s="83"/>
      <c r="CL56" s="88">
        <f t="shared" si="179"/>
        <v>0</v>
      </c>
      <c r="CM56" s="82">
        <v>0.56922453703703701</v>
      </c>
      <c r="CN56" s="85">
        <f t="shared" si="180"/>
        <v>2.5578703703703631E-3</v>
      </c>
      <c r="CO56" s="85">
        <f t="shared" si="181"/>
        <v>1.1574074074067065E-5</v>
      </c>
      <c r="CP56" s="89"/>
      <c r="CQ56" s="90">
        <f t="shared" si="182"/>
        <v>1</v>
      </c>
      <c r="CR56" s="186">
        <f t="shared" si="224"/>
        <v>1</v>
      </c>
      <c r="CS56" s="88">
        <f t="shared" si="183"/>
        <v>1</v>
      </c>
      <c r="CT56" s="199">
        <f t="shared" si="45"/>
        <v>6</v>
      </c>
      <c r="CU56" s="72">
        <v>0.62777777777777777</v>
      </c>
      <c r="CV56" s="86"/>
      <c r="CW56" s="86">
        <f t="shared" si="184"/>
        <v>0</v>
      </c>
      <c r="CX56" s="92">
        <f t="shared" si="185"/>
        <v>0</v>
      </c>
      <c r="CY56" s="243">
        <f t="shared" si="48"/>
        <v>1</v>
      </c>
      <c r="CZ56" s="82">
        <v>0.63750000000000007</v>
      </c>
      <c r="DA56" s="83"/>
      <c r="DB56" s="88">
        <f t="shared" si="186"/>
        <v>0</v>
      </c>
      <c r="DC56" s="82">
        <v>0.63972222222222219</v>
      </c>
      <c r="DD56" s="85">
        <f t="shared" si="187"/>
        <v>2.2222222222221255E-3</v>
      </c>
      <c r="DE56" s="85">
        <f t="shared" si="188"/>
        <v>2.3148148148051297E-5</v>
      </c>
      <c r="DF56" s="89"/>
      <c r="DG56" s="90">
        <f t="shared" si="189"/>
        <v>2</v>
      </c>
      <c r="DH56" s="186">
        <f t="shared" si="106"/>
        <v>2</v>
      </c>
      <c r="DI56" s="88">
        <f t="shared" si="190"/>
        <v>2</v>
      </c>
      <c r="DJ56" s="199">
        <f t="shared" si="54"/>
        <v>24</v>
      </c>
      <c r="DK56" s="72" t="s">
        <v>253</v>
      </c>
      <c r="DL56" s="86"/>
      <c r="DM56" s="86">
        <f>IF(DK56=0,0,IF(DK56="нет",600,IF(DK56="сход",0,IF(DK56&lt;#REF!+DN$2,MINUTE(ABS(DK56-(#REF!+DN$2)))*60,IF(DK56&gt;#REF!+DN$2,MINUTE(ABS(DK56-(#REF!+DN$2)))*60,0)))))</f>
        <v>600</v>
      </c>
      <c r="DN56" s="93">
        <v>0</v>
      </c>
      <c r="DO56" s="72" t="s">
        <v>254</v>
      </c>
      <c r="DP56" s="86"/>
      <c r="DQ56" s="86" t="e">
        <f>IF(DO56=0,0,IF(DO56="нет",600,IF(DO56="сход",0,IF(DO56&lt;#REF!+DR$2,MINUTE(ABS(DO56-(#REF!+DR$2)))*60,IF(DO56&gt;#REF!+DR$2,MINUTE(ABS(DO56-(#REF!+DR$2)))*60,0)))))</f>
        <v>#REF!</v>
      </c>
      <c r="DR56" s="94">
        <f t="shared" si="192"/>
        <v>0</v>
      </c>
      <c r="DS56" s="82">
        <v>0.67499999999999993</v>
      </c>
      <c r="DT56" s="83"/>
      <c r="DU56" s="63">
        <f t="shared" si="193"/>
        <v>0</v>
      </c>
      <c r="DV56" s="82">
        <v>0.67562500000000003</v>
      </c>
      <c r="DW56" s="85">
        <f t="shared" si="194"/>
        <v>6.250000000000977E-4</v>
      </c>
      <c r="DX56" s="85">
        <f t="shared" si="195"/>
        <v>6.9444444444542145E-5</v>
      </c>
      <c r="DY56" s="89"/>
      <c r="DZ56" s="90">
        <f t="shared" si="196"/>
        <v>6</v>
      </c>
      <c r="EA56" s="186">
        <f t="shared" si="107"/>
        <v>6</v>
      </c>
      <c r="EB56" s="63">
        <f t="shared" si="197"/>
        <v>6</v>
      </c>
      <c r="EC56" s="199">
        <f t="shared" si="62"/>
        <v>18</v>
      </c>
      <c r="ED56" s="82">
        <v>0.68134259259259267</v>
      </c>
      <c r="EE56" s="85">
        <f t="shared" si="198"/>
        <v>5.7175925925926352E-3</v>
      </c>
      <c r="EF56" s="85">
        <f t="shared" si="199"/>
        <v>2.6620370370366089E-4</v>
      </c>
      <c r="EG56" s="89"/>
      <c r="EH56" s="65">
        <f t="shared" si="200"/>
        <v>23</v>
      </c>
      <c r="EI56" s="186">
        <f t="shared" si="108"/>
        <v>-23</v>
      </c>
      <c r="EJ56" s="88">
        <f t="shared" si="201"/>
        <v>23</v>
      </c>
      <c r="EK56" s="199">
        <f t="shared" si="67"/>
        <v>30</v>
      </c>
      <c r="EL56" s="82">
        <v>0.71319444444444446</v>
      </c>
      <c r="EM56" s="83"/>
      <c r="EN56" s="88">
        <f t="shared" si="202"/>
        <v>0</v>
      </c>
      <c r="EO56" s="82">
        <v>0.71599537037037031</v>
      </c>
      <c r="EP56" s="85">
        <f t="shared" si="203"/>
        <v>2.8009259259258457E-3</v>
      </c>
      <c r="EQ56" s="85">
        <f t="shared" si="204"/>
        <v>8.1018518518438231E-5</v>
      </c>
      <c r="ER56" s="89"/>
      <c r="ES56" s="90">
        <f t="shared" si="205"/>
        <v>7</v>
      </c>
      <c r="ET56" s="186">
        <f t="shared" si="109"/>
        <v>-7</v>
      </c>
      <c r="EU56" s="88">
        <f t="shared" si="206"/>
        <v>7</v>
      </c>
      <c r="EV56" s="199">
        <f t="shared" si="73"/>
        <v>28</v>
      </c>
      <c r="EW56" s="82" t="s">
        <v>253</v>
      </c>
      <c r="EX56" s="85"/>
      <c r="EY56" s="85"/>
      <c r="EZ56" s="89"/>
      <c r="FA56" s="90">
        <f t="shared" si="209"/>
        <v>1800</v>
      </c>
      <c r="FB56" s="186">
        <f>FA56</f>
        <v>1800</v>
      </c>
      <c r="FC56" s="88">
        <f t="shared" si="210"/>
        <v>1800</v>
      </c>
      <c r="FD56" s="199">
        <f t="shared" si="78"/>
        <v>54</v>
      </c>
      <c r="FE56" s="82" t="s">
        <v>253</v>
      </c>
      <c r="FF56" s="85" t="e">
        <f t="shared" si="211"/>
        <v>#VALUE!</v>
      </c>
      <c r="FG56" s="85" t="e">
        <f t="shared" si="212"/>
        <v>#VALUE!</v>
      </c>
      <c r="FH56" s="89"/>
      <c r="FI56" s="90">
        <f t="shared" si="230"/>
        <v>900</v>
      </c>
      <c r="FJ56" s="186"/>
      <c r="FK56" s="88"/>
      <c r="FL56" s="199">
        <v>69</v>
      </c>
      <c r="FM56" s="82">
        <v>0.73472222222222217</v>
      </c>
      <c r="FN56" s="83"/>
      <c r="FO56" s="84">
        <f t="shared" si="214"/>
        <v>0</v>
      </c>
      <c r="FP56" s="82">
        <v>0.73715277777777777</v>
      </c>
      <c r="FQ56" s="85">
        <f t="shared" si="225"/>
        <v>2.4305555555556024E-3</v>
      </c>
      <c r="FR56" s="85">
        <f t="shared" si="215"/>
        <v>4.6837533851373792E-17</v>
      </c>
      <c r="FS56" s="89"/>
      <c r="FT56" s="90">
        <f t="shared" si="216"/>
        <v>0</v>
      </c>
      <c r="FU56" s="186">
        <f t="shared" si="226"/>
        <v>0</v>
      </c>
      <c r="FV56" s="88">
        <f t="shared" si="227"/>
        <v>0</v>
      </c>
      <c r="FW56" s="199">
        <v>69</v>
      </c>
      <c r="FX56" s="72">
        <v>0.73819444444444438</v>
      </c>
      <c r="FY56" s="86">
        <v>-540</v>
      </c>
      <c r="FZ56" s="86">
        <f t="shared" si="228"/>
        <v>540</v>
      </c>
      <c r="GA56" s="95">
        <f t="shared" si="217"/>
        <v>0</v>
      </c>
      <c r="GB56" s="333">
        <v>69</v>
      </c>
      <c r="GC56" s="96">
        <f t="shared" si="229"/>
        <v>59</v>
      </c>
      <c r="GE56" s="116">
        <f t="shared" si="112"/>
        <v>226.79999999999998</v>
      </c>
      <c r="GF56" s="343">
        <f t="shared" si="113"/>
        <v>234</v>
      </c>
      <c r="GG56" s="116">
        <f t="shared" si="114"/>
        <v>4</v>
      </c>
      <c r="GH56" s="116">
        <f t="shared" si="115"/>
        <v>3</v>
      </c>
      <c r="GI56" s="337">
        <f t="shared" si="116"/>
        <v>7</v>
      </c>
      <c r="GJ56" s="337">
        <f t="shared" si="117"/>
        <v>0</v>
      </c>
      <c r="GK56" s="337">
        <f t="shared" si="118"/>
        <v>4</v>
      </c>
      <c r="GL56" s="337">
        <f t="shared" si="119"/>
        <v>4</v>
      </c>
      <c r="GM56" s="337">
        <f t="shared" si="120"/>
        <v>6</v>
      </c>
      <c r="GN56" s="337">
        <f t="shared" si="121"/>
        <v>0</v>
      </c>
      <c r="GO56" s="337">
        <f t="shared" si="122"/>
        <v>6</v>
      </c>
      <c r="GP56" s="336">
        <f t="shared" si="123"/>
        <v>1</v>
      </c>
      <c r="GQ56" s="343">
        <f t="shared" si="124"/>
        <v>2</v>
      </c>
      <c r="GR56" s="337">
        <f t="shared" si="125"/>
        <v>6</v>
      </c>
      <c r="GS56" s="337">
        <f t="shared" si="126"/>
        <v>23</v>
      </c>
      <c r="GT56" s="337">
        <f t="shared" si="127"/>
        <v>29</v>
      </c>
      <c r="GU56" s="337">
        <f t="shared" si="128"/>
        <v>7</v>
      </c>
      <c r="GV56" s="337">
        <f t="shared" si="129"/>
        <v>1800</v>
      </c>
      <c r="GW56" s="337">
        <f t="shared" si="130"/>
        <v>0</v>
      </c>
      <c r="GX56" s="337">
        <f t="shared" si="131"/>
        <v>1807</v>
      </c>
      <c r="GY56" s="346">
        <f t="shared" si="132"/>
        <v>0</v>
      </c>
      <c r="GZ56" s="116">
        <f t="shared" si="133"/>
        <v>45.299999999999983</v>
      </c>
      <c r="HA56" s="346">
        <v>69</v>
      </c>
      <c r="HB56" s="116">
        <f t="shared" si="134"/>
        <v>1853</v>
      </c>
      <c r="HC56" s="116">
        <f t="shared" si="135"/>
        <v>3</v>
      </c>
      <c r="HD56" s="346">
        <f t="shared" si="145"/>
        <v>1856</v>
      </c>
      <c r="HE56" s="346">
        <v>69</v>
      </c>
      <c r="HF56" s="13">
        <f t="shared" si="136"/>
        <v>0</v>
      </c>
      <c r="HG56" s="13">
        <f t="shared" si="137"/>
        <v>0</v>
      </c>
      <c r="HH56" s="346">
        <f t="shared" si="138"/>
        <v>0</v>
      </c>
      <c r="HI56" s="325">
        <f t="shared" si="139"/>
        <v>2316.8000000000002</v>
      </c>
      <c r="HJ56" s="336">
        <f t="shared" si="140"/>
        <v>36.299999999999983</v>
      </c>
      <c r="HK56" s="343">
        <f t="shared" si="141"/>
        <v>9</v>
      </c>
      <c r="HL56" s="13">
        <f t="shared" si="142"/>
        <v>1901.3</v>
      </c>
      <c r="HM56" s="77">
        <f t="shared" si="143"/>
        <v>49</v>
      </c>
      <c r="HN56" s="328"/>
      <c r="HO56" s="330"/>
      <c r="HP56" s="116">
        <f>VLOOKUP(HR56,$B$4:$C$70,2,0)</f>
        <v>54</v>
      </c>
      <c r="HQ56" s="281">
        <v>49</v>
      </c>
      <c r="HR56" s="282">
        <v>59</v>
      </c>
      <c r="HS56" s="311" t="s">
        <v>203</v>
      </c>
      <c r="HT56" s="312" t="s">
        <v>204</v>
      </c>
      <c r="HU56" s="311" t="s">
        <v>205</v>
      </c>
      <c r="HV56" s="283">
        <v>0</v>
      </c>
      <c r="HW56" s="314">
        <v>226.8</v>
      </c>
      <c r="HX56" s="285">
        <v>234</v>
      </c>
      <c r="HY56" s="286">
        <v>0</v>
      </c>
      <c r="HZ56" s="286">
        <v>4</v>
      </c>
      <c r="IA56" s="286">
        <v>3</v>
      </c>
      <c r="IB56" s="286">
        <v>0</v>
      </c>
      <c r="IC56" s="286">
        <v>0</v>
      </c>
      <c r="ID56" s="286">
        <v>4</v>
      </c>
      <c r="IE56" s="286">
        <v>0</v>
      </c>
      <c r="IF56" s="286">
        <v>6</v>
      </c>
      <c r="IG56" s="286">
        <v>0</v>
      </c>
      <c r="IH56" s="283">
        <v>0</v>
      </c>
      <c r="II56" s="286">
        <v>0</v>
      </c>
      <c r="IJ56" s="286">
        <v>1</v>
      </c>
      <c r="IK56" s="283">
        <v>0</v>
      </c>
      <c r="IL56" s="286">
        <v>0</v>
      </c>
      <c r="IM56" s="286">
        <v>2</v>
      </c>
      <c r="IN56" s="287">
        <v>0</v>
      </c>
      <c r="IO56" s="287">
        <v>0</v>
      </c>
      <c r="IP56" s="286">
        <v>0</v>
      </c>
      <c r="IQ56" s="286">
        <v>6</v>
      </c>
      <c r="IR56" s="286">
        <v>23</v>
      </c>
      <c r="IS56" s="286">
        <v>0</v>
      </c>
      <c r="IT56" s="286">
        <v>7</v>
      </c>
      <c r="IU56" s="286">
        <v>1800</v>
      </c>
      <c r="IV56" s="286">
        <v>0</v>
      </c>
      <c r="IW56" s="286">
        <v>0</v>
      </c>
      <c r="IX56" s="286">
        <v>0</v>
      </c>
      <c r="IY56" s="283">
        <v>0</v>
      </c>
      <c r="IZ56" s="322">
        <f t="shared" si="144"/>
        <v>2316.8000000000002</v>
      </c>
      <c r="JA56" s="288">
        <v>59</v>
      </c>
    </row>
    <row r="57" spans="1:261" x14ac:dyDescent="0.25">
      <c r="A57" s="47">
        <v>55</v>
      </c>
      <c r="B57" s="48">
        <v>60</v>
      </c>
      <c r="C57" s="274">
        <f t="shared" si="97"/>
        <v>55</v>
      </c>
      <c r="D57" s="176" t="s">
        <v>206</v>
      </c>
      <c r="E57" s="174" t="s">
        <v>207</v>
      </c>
      <c r="F57" s="170" t="s">
        <v>258</v>
      </c>
      <c r="G57" s="170" t="s">
        <v>301</v>
      </c>
      <c r="H57" s="324"/>
      <c r="I57" s="324"/>
      <c r="J57" s="175" t="s">
        <v>256</v>
      </c>
      <c r="K57" s="49">
        <v>0.39236111111111099</v>
      </c>
      <c r="L57" s="50">
        <v>0.3923611111111111</v>
      </c>
      <c r="M57" s="61"/>
      <c r="N57" s="51">
        <f t="shared" si="152"/>
        <v>0</v>
      </c>
      <c r="O57" s="52">
        <f t="shared" si="153"/>
        <v>0</v>
      </c>
      <c r="P57" s="53">
        <v>84</v>
      </c>
      <c r="Q57" s="54"/>
      <c r="R57" s="55">
        <f t="shared" si="154"/>
        <v>252</v>
      </c>
      <c r="S57" s="194">
        <f t="shared" si="98"/>
        <v>43</v>
      </c>
      <c r="T57" s="56">
        <v>0.44063657407407408</v>
      </c>
      <c r="U57" s="57">
        <v>0.44158564814814816</v>
      </c>
      <c r="V57" s="58">
        <f t="shared" si="218"/>
        <v>9.490740740740744E-4</v>
      </c>
      <c r="W57" s="54"/>
      <c r="X57" s="55">
        <f t="shared" si="219"/>
        <v>246</v>
      </c>
      <c r="Y57" s="194">
        <f t="shared" si="99"/>
        <v>7</v>
      </c>
      <c r="Z57" s="42">
        <v>0.50123842592592593</v>
      </c>
      <c r="AA57" s="36"/>
      <c r="AB57" s="59">
        <f t="shared" si="155"/>
        <v>0</v>
      </c>
      <c r="AC57" s="42">
        <v>0.50192129629629634</v>
      </c>
      <c r="AD57" s="60">
        <f t="shared" si="156"/>
        <v>6.828703703704031E-4</v>
      </c>
      <c r="AE57" s="60">
        <f t="shared" si="157"/>
        <v>8.1018518518485827E-5</v>
      </c>
      <c r="AF57" s="61"/>
      <c r="AG57" s="62">
        <f t="shared" si="158"/>
        <v>7</v>
      </c>
      <c r="AH57" s="187">
        <f t="shared" si="146"/>
        <v>-7</v>
      </c>
      <c r="AI57" s="63">
        <f t="shared" si="159"/>
        <v>7</v>
      </c>
      <c r="AJ57" s="200">
        <f t="shared" si="10"/>
        <v>32</v>
      </c>
      <c r="AK57" s="42">
        <v>0.50293981481481487</v>
      </c>
      <c r="AL57" s="60">
        <f t="shared" si="160"/>
        <v>1.0185185185185297E-3</v>
      </c>
      <c r="AM57" s="60">
        <f t="shared" si="161"/>
        <v>2.8935185185184078E-4</v>
      </c>
      <c r="AN57" s="64"/>
      <c r="AO57" s="65">
        <f t="shared" si="162"/>
        <v>25</v>
      </c>
      <c r="AP57" s="186">
        <f t="shared" si="100"/>
        <v>-25</v>
      </c>
      <c r="AQ57" s="63">
        <f t="shared" si="163"/>
        <v>25</v>
      </c>
      <c r="AR57" s="200">
        <f t="shared" si="15"/>
        <v>60</v>
      </c>
      <c r="AS57" s="42">
        <v>0.51010416666666669</v>
      </c>
      <c r="AT57" s="36"/>
      <c r="AU57" s="63">
        <f t="shared" si="164"/>
        <v>0</v>
      </c>
      <c r="AV57" s="42">
        <v>0.51087962962962963</v>
      </c>
      <c r="AW57" s="60">
        <f t="shared" si="165"/>
        <v>7.7546296296293615E-4</v>
      </c>
      <c r="AX57" s="60">
        <f t="shared" si="220"/>
        <v>1.1574074074047224E-5</v>
      </c>
      <c r="AY57" s="64"/>
      <c r="AZ57" s="65">
        <f t="shared" si="166"/>
        <v>1</v>
      </c>
      <c r="BA57" s="186">
        <f t="shared" si="101"/>
        <v>1</v>
      </c>
      <c r="BB57" s="63">
        <f t="shared" si="221"/>
        <v>1</v>
      </c>
      <c r="BC57" s="200">
        <f t="shared" si="21"/>
        <v>11</v>
      </c>
      <c r="BD57" s="42">
        <v>0.51219907407407406</v>
      </c>
      <c r="BE57" s="60">
        <f t="shared" si="222"/>
        <v>1.3194444444444287E-3</v>
      </c>
      <c r="BF57" s="60">
        <f t="shared" si="167"/>
        <v>1.1574074074058175E-5</v>
      </c>
      <c r="BG57" s="64"/>
      <c r="BH57" s="65">
        <f t="shared" si="168"/>
        <v>1</v>
      </c>
      <c r="BI57" s="186">
        <f t="shared" si="102"/>
        <v>1</v>
      </c>
      <c r="BJ57" s="63">
        <f t="shared" si="169"/>
        <v>1</v>
      </c>
      <c r="BK57" s="200">
        <f t="shared" si="26"/>
        <v>5</v>
      </c>
      <c r="BL57" s="35">
        <v>0.53680555555555554</v>
      </c>
      <c r="BM57" s="36"/>
      <c r="BN57" s="63">
        <f t="shared" si="170"/>
        <v>0</v>
      </c>
      <c r="BO57" s="42">
        <v>0.54128472222222224</v>
      </c>
      <c r="BP57" s="60">
        <f t="shared" si="171"/>
        <v>4.4791666666667007E-3</v>
      </c>
      <c r="BQ57" s="60">
        <f t="shared" si="172"/>
        <v>3.3827107781547738E-17</v>
      </c>
      <c r="BR57" s="64"/>
      <c r="BS57" s="65">
        <f t="shared" si="173"/>
        <v>0</v>
      </c>
      <c r="BT57" s="186">
        <f t="shared" si="103"/>
        <v>0</v>
      </c>
      <c r="BU57" s="63">
        <f t="shared" si="174"/>
        <v>0</v>
      </c>
      <c r="BV57" s="200">
        <f t="shared" si="32"/>
        <v>1</v>
      </c>
      <c r="BW57" s="42">
        <v>0.54358796296296297</v>
      </c>
      <c r="BX57" s="60">
        <f t="shared" si="175"/>
        <v>2.3032407407407307E-3</v>
      </c>
      <c r="BY57" s="60">
        <f t="shared" si="176"/>
        <v>2.083333333333234E-4</v>
      </c>
      <c r="BZ57" s="64"/>
      <c r="CA57" s="65">
        <f t="shared" si="177"/>
        <v>18</v>
      </c>
      <c r="CB57" s="186">
        <f t="shared" si="104"/>
        <v>18</v>
      </c>
      <c r="CC57" s="88">
        <v>0</v>
      </c>
      <c r="CD57" s="200">
        <f t="shared" si="105"/>
        <v>36</v>
      </c>
      <c r="CE57" s="49">
        <v>0.56388888888888888</v>
      </c>
      <c r="CF57" s="61">
        <v>-300</v>
      </c>
      <c r="CG57" s="61">
        <f t="shared" si="223"/>
        <v>420</v>
      </c>
      <c r="CH57" s="66">
        <f t="shared" si="178"/>
        <v>120</v>
      </c>
      <c r="CI57" s="244">
        <f t="shared" si="38"/>
        <v>59</v>
      </c>
      <c r="CJ57" s="42">
        <v>0.57708333333333328</v>
      </c>
      <c r="CK57" s="36"/>
      <c r="CL57" s="63">
        <f t="shared" si="179"/>
        <v>0</v>
      </c>
      <c r="CM57" s="42">
        <v>0.57953703703703707</v>
      </c>
      <c r="CN57" s="60">
        <f t="shared" si="180"/>
        <v>2.4537037037037912E-3</v>
      </c>
      <c r="CO57" s="60">
        <f t="shared" si="181"/>
        <v>9.2592592592504862E-5</v>
      </c>
      <c r="CP57" s="64"/>
      <c r="CQ57" s="65">
        <f t="shared" si="182"/>
        <v>8</v>
      </c>
      <c r="CR57" s="186">
        <f t="shared" si="224"/>
        <v>-8</v>
      </c>
      <c r="CS57" s="63">
        <f t="shared" si="183"/>
        <v>8</v>
      </c>
      <c r="CT57" s="200">
        <f t="shared" si="45"/>
        <v>42</v>
      </c>
      <c r="CU57" s="49">
        <v>0.6333333333333333</v>
      </c>
      <c r="CV57" s="61"/>
      <c r="CW57" s="61">
        <f t="shared" si="184"/>
        <v>0</v>
      </c>
      <c r="CX57" s="66">
        <f t="shared" si="185"/>
        <v>0</v>
      </c>
      <c r="CY57" s="244">
        <f t="shared" si="48"/>
        <v>1</v>
      </c>
      <c r="CZ57" s="42">
        <v>0.64444444444444449</v>
      </c>
      <c r="DA57" s="36"/>
      <c r="DB57" s="63">
        <f t="shared" si="186"/>
        <v>0</v>
      </c>
      <c r="DC57" s="42">
        <v>0.6466319444444445</v>
      </c>
      <c r="DD57" s="60">
        <f t="shared" si="187"/>
        <v>2.1875000000000089E-3</v>
      </c>
      <c r="DE57" s="60">
        <f t="shared" si="188"/>
        <v>1.157407407406533E-5</v>
      </c>
      <c r="DF57" s="64"/>
      <c r="DG57" s="65">
        <f t="shared" si="189"/>
        <v>1</v>
      </c>
      <c r="DH57" s="186">
        <f t="shared" si="106"/>
        <v>-1</v>
      </c>
      <c r="DI57" s="63">
        <f t="shared" si="190"/>
        <v>1</v>
      </c>
      <c r="DJ57" s="200">
        <f t="shared" si="54"/>
        <v>10</v>
      </c>
      <c r="DK57" s="49" t="s">
        <v>254</v>
      </c>
      <c r="DL57" s="61"/>
      <c r="DM57" s="61" t="e">
        <f>IF(DK57=0,0,IF(DK57="нет",600,IF(DK57="сход",0,IF(DK57&lt;#REF!+DN$2,MINUTE(ABS(DK57-(#REF!+DN$2)))*60,IF(DK57&gt;#REF!+DN$2,MINUTE(ABS(DK57-(#REF!+DN$2)))*60,0)))))</f>
        <v>#REF!</v>
      </c>
      <c r="DN57" s="93">
        <f t="shared" si="191"/>
        <v>0</v>
      </c>
      <c r="DO57" s="49" t="s">
        <v>254</v>
      </c>
      <c r="DP57" s="61"/>
      <c r="DQ57" s="61" t="e">
        <f>IF(DO57=0,0,IF(DO57="нет",600,IF(DO57="сход",0,IF(DO57&lt;#REF!+DR$2,MINUTE(ABS(DO57-(#REF!+DR$2)))*60,IF(DO57&gt;#REF!+DR$2,MINUTE(ABS(DO57-(#REF!+DR$2)))*60,0)))))</f>
        <v>#REF!</v>
      </c>
      <c r="DR57" s="94">
        <f t="shared" si="192"/>
        <v>0</v>
      </c>
      <c r="DS57" s="42">
        <v>0.67847222222222225</v>
      </c>
      <c r="DT57" s="36"/>
      <c r="DU57" s="63">
        <f t="shared" si="193"/>
        <v>0</v>
      </c>
      <c r="DV57" s="42">
        <v>0.67912037037037043</v>
      </c>
      <c r="DW57" s="60">
        <f t="shared" si="194"/>
        <v>6.4814814814817545E-4</v>
      </c>
      <c r="DX57" s="60">
        <f t="shared" si="195"/>
        <v>9.2592592592619896E-5</v>
      </c>
      <c r="DY57" s="64"/>
      <c r="DZ57" s="65">
        <f t="shared" si="196"/>
        <v>8</v>
      </c>
      <c r="EA57" s="186">
        <f t="shared" si="107"/>
        <v>8</v>
      </c>
      <c r="EB57" s="63">
        <f t="shared" si="197"/>
        <v>8</v>
      </c>
      <c r="EC57" s="200">
        <f t="shared" si="62"/>
        <v>25</v>
      </c>
      <c r="ED57" s="42">
        <v>0.68464120370370374</v>
      </c>
      <c r="EE57" s="60">
        <f t="shared" si="198"/>
        <v>5.5208333333333082E-3</v>
      </c>
      <c r="EF57" s="60">
        <f t="shared" si="199"/>
        <v>4.6296296296298792E-4</v>
      </c>
      <c r="EG57" s="64"/>
      <c r="EH57" s="65">
        <f t="shared" si="200"/>
        <v>40</v>
      </c>
      <c r="EI57" s="186">
        <f t="shared" si="108"/>
        <v>-40</v>
      </c>
      <c r="EJ57" s="63">
        <f t="shared" si="201"/>
        <v>40</v>
      </c>
      <c r="EK57" s="200">
        <f t="shared" si="67"/>
        <v>37</v>
      </c>
      <c r="EL57" s="42">
        <v>0.71388888888888891</v>
      </c>
      <c r="EM57" s="36"/>
      <c r="EN57" s="63">
        <f t="shared" si="202"/>
        <v>0</v>
      </c>
      <c r="EO57" s="42">
        <v>0.71659722222222222</v>
      </c>
      <c r="EP57" s="60">
        <f t="shared" si="203"/>
        <v>2.7083333333333126E-3</v>
      </c>
      <c r="EQ57" s="60">
        <f t="shared" si="204"/>
        <v>1.1574074074094821E-5</v>
      </c>
      <c r="ER57" s="64"/>
      <c r="ES57" s="65">
        <f t="shared" si="205"/>
        <v>1</v>
      </c>
      <c r="ET57" s="186">
        <f t="shared" si="109"/>
        <v>-1</v>
      </c>
      <c r="EU57" s="63">
        <f t="shared" si="206"/>
        <v>1</v>
      </c>
      <c r="EV57" s="200">
        <f t="shared" si="73"/>
        <v>2</v>
      </c>
      <c r="EW57" s="42">
        <v>0.71721064814814817</v>
      </c>
      <c r="EX57" s="85">
        <f t="shared" si="207"/>
        <v>6.134259259259478E-4</v>
      </c>
      <c r="EY57" s="85">
        <f t="shared" si="208"/>
        <v>4.6296296296298483E-4</v>
      </c>
      <c r="EZ57" s="64"/>
      <c r="FA57" s="90">
        <f t="shared" si="209"/>
        <v>40</v>
      </c>
      <c r="FB57" s="186">
        <f>IF(EX57&gt;$FC$2,FA57,-FA57)</f>
        <v>40</v>
      </c>
      <c r="FC57" s="88">
        <f t="shared" si="210"/>
        <v>40</v>
      </c>
      <c r="FD57" s="200">
        <f t="shared" si="78"/>
        <v>25</v>
      </c>
      <c r="FE57" s="42">
        <v>0.71944444444444444</v>
      </c>
      <c r="FF57" s="60">
        <f t="shared" si="211"/>
        <v>2.2337962962962754E-3</v>
      </c>
      <c r="FG57" s="60">
        <f t="shared" si="212"/>
        <v>3.4722222222201195E-5</v>
      </c>
      <c r="FH57" s="64"/>
      <c r="FI57" s="90">
        <f t="shared" si="230"/>
        <v>3</v>
      </c>
      <c r="FJ57" s="186">
        <f t="shared" si="111"/>
        <v>3</v>
      </c>
      <c r="FK57" s="88">
        <f>IF(EW57="нет",0,IF(FI57&gt;600,600+FH57,FI57))</f>
        <v>3</v>
      </c>
      <c r="FL57" s="200">
        <f t="shared" si="83"/>
        <v>4</v>
      </c>
      <c r="FM57" s="42">
        <v>0.74305555555555547</v>
      </c>
      <c r="FN57" s="36"/>
      <c r="FO57" s="84">
        <f t="shared" si="214"/>
        <v>0</v>
      </c>
      <c r="FP57" s="42">
        <v>0.74548611111111107</v>
      </c>
      <c r="FQ57" s="60">
        <f t="shared" si="225"/>
        <v>2.4305555555556024E-3</v>
      </c>
      <c r="FR57" s="60">
        <f t="shared" si="215"/>
        <v>4.6837533851373792E-17</v>
      </c>
      <c r="FS57" s="64"/>
      <c r="FT57" s="65">
        <f t="shared" si="216"/>
        <v>0</v>
      </c>
      <c r="FU57" s="186">
        <f t="shared" si="226"/>
        <v>0</v>
      </c>
      <c r="FV57" s="88">
        <f t="shared" si="227"/>
        <v>0</v>
      </c>
      <c r="FW57" s="200">
        <f t="shared" si="90"/>
        <v>1</v>
      </c>
      <c r="FX57" s="49">
        <v>0.74722222222222223</v>
      </c>
      <c r="FY57" s="61">
        <v>-600</v>
      </c>
      <c r="FZ57" s="61">
        <f t="shared" si="228"/>
        <v>840</v>
      </c>
      <c r="GA57" s="67">
        <f t="shared" si="217"/>
        <v>0</v>
      </c>
      <c r="GB57" s="334">
        <f t="shared" si="93"/>
        <v>1</v>
      </c>
      <c r="GC57" s="68">
        <f t="shared" si="229"/>
        <v>60</v>
      </c>
      <c r="GE57" s="116">
        <f t="shared" si="112"/>
        <v>252</v>
      </c>
      <c r="GF57" s="343">
        <f t="shared" si="113"/>
        <v>246</v>
      </c>
      <c r="GG57" s="116">
        <f t="shared" si="114"/>
        <v>7</v>
      </c>
      <c r="GH57" s="116">
        <f t="shared" si="115"/>
        <v>25</v>
      </c>
      <c r="GI57" s="337">
        <f t="shared" si="116"/>
        <v>32</v>
      </c>
      <c r="GJ57" s="337">
        <f t="shared" si="117"/>
        <v>1</v>
      </c>
      <c r="GK57" s="337">
        <f t="shared" si="118"/>
        <v>1</v>
      </c>
      <c r="GL57" s="337">
        <f t="shared" si="119"/>
        <v>2</v>
      </c>
      <c r="GM57" s="337">
        <f t="shared" si="120"/>
        <v>0</v>
      </c>
      <c r="GN57" s="337">
        <f t="shared" si="121"/>
        <v>0</v>
      </c>
      <c r="GO57" s="337">
        <f t="shared" si="122"/>
        <v>0</v>
      </c>
      <c r="GP57" s="336">
        <f t="shared" si="123"/>
        <v>8</v>
      </c>
      <c r="GQ57" s="343">
        <f t="shared" si="124"/>
        <v>1</v>
      </c>
      <c r="GR57" s="337">
        <f t="shared" si="125"/>
        <v>8</v>
      </c>
      <c r="GS57" s="337">
        <f t="shared" si="126"/>
        <v>40</v>
      </c>
      <c r="GT57" s="337">
        <f t="shared" si="127"/>
        <v>48</v>
      </c>
      <c r="GU57" s="337">
        <f t="shared" si="128"/>
        <v>1</v>
      </c>
      <c r="GV57" s="337">
        <f t="shared" si="129"/>
        <v>40</v>
      </c>
      <c r="GW57" s="337">
        <f t="shared" si="130"/>
        <v>3</v>
      </c>
      <c r="GX57" s="337">
        <f t="shared" si="131"/>
        <v>44</v>
      </c>
      <c r="GY57" s="346">
        <f t="shared" si="132"/>
        <v>0</v>
      </c>
      <c r="GZ57" s="116">
        <f t="shared" si="133"/>
        <v>82.5</v>
      </c>
      <c r="HA57" s="346">
        <f t="shared" si="95"/>
        <v>25</v>
      </c>
      <c r="HB57" s="116">
        <f t="shared" si="134"/>
        <v>126</v>
      </c>
      <c r="HC57" s="116">
        <f t="shared" si="135"/>
        <v>9</v>
      </c>
      <c r="HD57" s="346">
        <f t="shared" si="145"/>
        <v>135</v>
      </c>
      <c r="HE57" s="346">
        <f t="shared" si="96"/>
        <v>15</v>
      </c>
      <c r="HF57" s="13">
        <f t="shared" si="136"/>
        <v>0</v>
      </c>
      <c r="HG57" s="13">
        <f t="shared" si="137"/>
        <v>0</v>
      </c>
      <c r="HH57" s="346">
        <f t="shared" si="138"/>
        <v>120</v>
      </c>
      <c r="HI57" s="325">
        <f t="shared" si="139"/>
        <v>753</v>
      </c>
      <c r="HJ57" s="336">
        <f t="shared" si="140"/>
        <v>61.5</v>
      </c>
      <c r="HK57" s="343">
        <f t="shared" si="141"/>
        <v>21</v>
      </c>
      <c r="HL57" s="13">
        <f t="shared" si="142"/>
        <v>337.5</v>
      </c>
      <c r="HM57" s="77">
        <f t="shared" si="143"/>
        <v>22</v>
      </c>
      <c r="HN57" s="328"/>
      <c r="HO57" s="330"/>
      <c r="HP57" s="116">
        <f>VLOOKUP(HR57,$B$4:$C$70,2,0)</f>
        <v>55</v>
      </c>
      <c r="HQ57" s="281">
        <v>22</v>
      </c>
      <c r="HR57" s="282">
        <v>60</v>
      </c>
      <c r="HS57" s="311" t="s">
        <v>206</v>
      </c>
      <c r="HT57" s="312" t="s">
        <v>502</v>
      </c>
      <c r="HU57" s="311" t="s">
        <v>256</v>
      </c>
      <c r="HV57" s="283">
        <v>0</v>
      </c>
      <c r="HW57" s="314">
        <v>252</v>
      </c>
      <c r="HX57" s="285">
        <v>246</v>
      </c>
      <c r="HY57" s="286">
        <v>0</v>
      </c>
      <c r="HZ57" s="286">
        <v>7</v>
      </c>
      <c r="IA57" s="286">
        <v>25</v>
      </c>
      <c r="IB57" s="286">
        <v>0</v>
      </c>
      <c r="IC57" s="286">
        <v>1</v>
      </c>
      <c r="ID57" s="286">
        <v>1</v>
      </c>
      <c r="IE57" s="286">
        <v>0</v>
      </c>
      <c r="IF57" s="286">
        <v>0</v>
      </c>
      <c r="IG57" s="286">
        <v>0</v>
      </c>
      <c r="IH57" s="283">
        <v>120</v>
      </c>
      <c r="II57" s="286">
        <v>0</v>
      </c>
      <c r="IJ57" s="286">
        <v>8</v>
      </c>
      <c r="IK57" s="283">
        <v>0</v>
      </c>
      <c r="IL57" s="286">
        <v>0</v>
      </c>
      <c r="IM57" s="286">
        <v>1</v>
      </c>
      <c r="IN57" s="287">
        <v>0</v>
      </c>
      <c r="IO57" s="287">
        <v>0</v>
      </c>
      <c r="IP57" s="286">
        <v>0</v>
      </c>
      <c r="IQ57" s="286">
        <v>8</v>
      </c>
      <c r="IR57" s="286">
        <v>40</v>
      </c>
      <c r="IS57" s="286">
        <v>0</v>
      </c>
      <c r="IT57" s="286">
        <v>1</v>
      </c>
      <c r="IU57" s="286">
        <v>40</v>
      </c>
      <c r="IV57" s="286">
        <v>3</v>
      </c>
      <c r="IW57" s="286">
        <v>0</v>
      </c>
      <c r="IX57" s="286">
        <v>0</v>
      </c>
      <c r="IY57" s="283">
        <v>0</v>
      </c>
      <c r="IZ57" s="322">
        <f t="shared" si="144"/>
        <v>753</v>
      </c>
      <c r="JA57" s="288">
        <v>60</v>
      </c>
    </row>
    <row r="58" spans="1:261" x14ac:dyDescent="0.25">
      <c r="A58" s="70">
        <v>56</v>
      </c>
      <c r="B58" s="71">
        <v>62</v>
      </c>
      <c r="C58" s="273">
        <f t="shared" si="97"/>
        <v>56</v>
      </c>
      <c r="D58" s="172" t="s">
        <v>208</v>
      </c>
      <c r="E58" s="170" t="s">
        <v>209</v>
      </c>
      <c r="F58" s="170" t="s">
        <v>260</v>
      </c>
      <c r="G58" s="170" t="s">
        <v>300</v>
      </c>
      <c r="H58" s="324" t="s">
        <v>378</v>
      </c>
      <c r="I58" s="324"/>
      <c r="J58" s="171" t="s">
        <v>210</v>
      </c>
      <c r="K58" s="72">
        <v>0.39305555555555499</v>
      </c>
      <c r="L58" s="73">
        <v>0.39305555555555555</v>
      </c>
      <c r="M58" s="86"/>
      <c r="N58" s="74">
        <f t="shared" si="152"/>
        <v>0</v>
      </c>
      <c r="O58" s="75">
        <f t="shared" si="153"/>
        <v>0</v>
      </c>
      <c r="P58" s="76">
        <v>74.099999999999994</v>
      </c>
      <c r="Q58" s="77"/>
      <c r="R58" s="78">
        <f t="shared" si="154"/>
        <v>222.29999999999998</v>
      </c>
      <c r="S58" s="193">
        <f t="shared" si="98"/>
        <v>10</v>
      </c>
      <c r="T58" s="79">
        <v>0.44170138888888894</v>
      </c>
      <c r="U58" s="80">
        <v>0.44280092592592596</v>
      </c>
      <c r="V58" s="81">
        <f t="shared" si="218"/>
        <v>1.0995370370370239E-3</v>
      </c>
      <c r="W58" s="77">
        <v>1800</v>
      </c>
      <c r="X58" s="78">
        <v>1800</v>
      </c>
      <c r="Y58" s="193">
        <f t="shared" si="99"/>
        <v>68</v>
      </c>
      <c r="Z58" s="82">
        <v>0.4924189814814815</v>
      </c>
      <c r="AA58" s="83"/>
      <c r="AB58" s="84">
        <f t="shared" si="155"/>
        <v>0</v>
      </c>
      <c r="AC58" s="82">
        <v>0.4931828703703704</v>
      </c>
      <c r="AD58" s="85">
        <f t="shared" si="156"/>
        <v>7.6388888888889728E-4</v>
      </c>
      <c r="AE58" s="85">
        <f t="shared" si="157"/>
        <v>8.3483567281383841E-18</v>
      </c>
      <c r="AF58" s="86"/>
      <c r="AG58" s="87">
        <f t="shared" si="158"/>
        <v>0</v>
      </c>
      <c r="AH58" s="186">
        <f t="shared" si="146"/>
        <v>0</v>
      </c>
      <c r="AI58" s="88">
        <f t="shared" si="159"/>
        <v>0</v>
      </c>
      <c r="AJ58" s="199">
        <f t="shared" si="10"/>
        <v>1</v>
      </c>
      <c r="AK58" s="82">
        <v>0.49432870370370369</v>
      </c>
      <c r="AL58" s="85">
        <f t="shared" si="160"/>
        <v>1.1458333333332904E-3</v>
      </c>
      <c r="AM58" s="85">
        <f t="shared" si="161"/>
        <v>1.6203703703708008E-4</v>
      </c>
      <c r="AN58" s="89"/>
      <c r="AO58" s="90">
        <f t="shared" si="162"/>
        <v>14</v>
      </c>
      <c r="AP58" s="186">
        <f t="shared" si="100"/>
        <v>-14</v>
      </c>
      <c r="AQ58" s="88">
        <f t="shared" si="163"/>
        <v>14</v>
      </c>
      <c r="AR58" s="199">
        <f t="shared" si="15"/>
        <v>37</v>
      </c>
      <c r="AS58" s="82">
        <v>0.50140046296296303</v>
      </c>
      <c r="AT58" s="83"/>
      <c r="AU58" s="88">
        <f t="shared" si="164"/>
        <v>0</v>
      </c>
      <c r="AV58" s="82">
        <v>0.50214120370370374</v>
      </c>
      <c r="AW58" s="85">
        <f t="shared" si="165"/>
        <v>7.407407407407085E-4</v>
      </c>
      <c r="AX58" s="85">
        <f t="shared" si="220"/>
        <v>2.3148148148180426E-5</v>
      </c>
      <c r="AY58" s="89"/>
      <c r="AZ58" s="90">
        <f t="shared" si="166"/>
        <v>2</v>
      </c>
      <c r="BA58" s="186">
        <f t="shared" si="101"/>
        <v>-2</v>
      </c>
      <c r="BB58" s="88">
        <f t="shared" si="221"/>
        <v>2</v>
      </c>
      <c r="BC58" s="199">
        <f t="shared" si="21"/>
        <v>27</v>
      </c>
      <c r="BD58" s="82">
        <v>0.50332175925925926</v>
      </c>
      <c r="BE58" s="85">
        <f t="shared" si="222"/>
        <v>1.1805555555555181E-3</v>
      </c>
      <c r="BF58" s="85">
        <f t="shared" si="167"/>
        <v>1.2731481481485243E-4</v>
      </c>
      <c r="BG58" s="89"/>
      <c r="BH58" s="90">
        <f t="shared" si="168"/>
        <v>11</v>
      </c>
      <c r="BI58" s="186">
        <f t="shared" si="102"/>
        <v>-11</v>
      </c>
      <c r="BJ58" s="88">
        <f t="shared" si="169"/>
        <v>11</v>
      </c>
      <c r="BK58" s="199">
        <f t="shared" si="26"/>
        <v>41</v>
      </c>
      <c r="BL58" s="91">
        <v>0.52777777777777779</v>
      </c>
      <c r="BM58" s="83"/>
      <c r="BN58" s="88">
        <f t="shared" si="170"/>
        <v>0</v>
      </c>
      <c r="BO58" s="82">
        <v>0.53184027777777776</v>
      </c>
      <c r="BP58" s="85">
        <f t="shared" si="171"/>
        <v>4.0624999999999689E-3</v>
      </c>
      <c r="BQ58" s="85">
        <f t="shared" si="172"/>
        <v>4.1666666666669797E-4</v>
      </c>
      <c r="BR58" s="89"/>
      <c r="BS58" s="90">
        <f t="shared" si="173"/>
        <v>36</v>
      </c>
      <c r="BT58" s="186">
        <f t="shared" si="103"/>
        <v>-36</v>
      </c>
      <c r="BU58" s="88">
        <f t="shared" si="174"/>
        <v>36</v>
      </c>
      <c r="BV58" s="199">
        <f t="shared" si="32"/>
        <v>57</v>
      </c>
      <c r="BW58" s="82">
        <v>0.53387731481481482</v>
      </c>
      <c r="BX58" s="85">
        <f t="shared" si="175"/>
        <v>2.0370370370370594E-3</v>
      </c>
      <c r="BY58" s="85">
        <f t="shared" si="176"/>
        <v>5.7870370370347902E-5</v>
      </c>
      <c r="BZ58" s="89"/>
      <c r="CA58" s="90">
        <f t="shared" si="177"/>
        <v>5</v>
      </c>
      <c r="CB58" s="186">
        <f t="shared" si="104"/>
        <v>-5</v>
      </c>
      <c r="CC58" s="88">
        <v>0</v>
      </c>
      <c r="CD58" s="199">
        <f t="shared" si="105"/>
        <v>13</v>
      </c>
      <c r="CE58" s="72">
        <v>0.56180555555555556</v>
      </c>
      <c r="CF58" s="86">
        <v>-60</v>
      </c>
      <c r="CG58" s="86">
        <f t="shared" si="223"/>
        <v>180</v>
      </c>
      <c r="CH58" s="92">
        <f t="shared" si="178"/>
        <v>120</v>
      </c>
      <c r="CI58" s="243">
        <f t="shared" si="38"/>
        <v>59</v>
      </c>
      <c r="CJ58" s="82">
        <v>0.56944444444444442</v>
      </c>
      <c r="CK58" s="83"/>
      <c r="CL58" s="88">
        <f t="shared" si="179"/>
        <v>0</v>
      </c>
      <c r="CM58" s="82">
        <v>0.57172453703703707</v>
      </c>
      <c r="CN58" s="85">
        <f t="shared" si="180"/>
        <v>2.280092592592653E-3</v>
      </c>
      <c r="CO58" s="85">
        <f t="shared" si="181"/>
        <v>2.6620370370364311E-4</v>
      </c>
      <c r="CP58" s="89"/>
      <c r="CQ58" s="90">
        <f t="shared" si="182"/>
        <v>23</v>
      </c>
      <c r="CR58" s="186">
        <f t="shared" si="224"/>
        <v>-23</v>
      </c>
      <c r="CS58" s="88">
        <f t="shared" si="183"/>
        <v>23</v>
      </c>
      <c r="CT58" s="199">
        <f t="shared" si="45"/>
        <v>56</v>
      </c>
      <c r="CU58" s="72">
        <v>0.62916666666666665</v>
      </c>
      <c r="CV58" s="86">
        <v>-60</v>
      </c>
      <c r="CW58" s="86">
        <f t="shared" si="184"/>
        <v>180</v>
      </c>
      <c r="CX58" s="92">
        <f t="shared" si="185"/>
        <v>120</v>
      </c>
      <c r="CY58" s="243">
        <f t="shared" si="48"/>
        <v>65</v>
      </c>
      <c r="CZ58" s="82">
        <v>0.63958333333333328</v>
      </c>
      <c r="DA58" s="83"/>
      <c r="DB58" s="88">
        <f t="shared" si="186"/>
        <v>0</v>
      </c>
      <c r="DC58" s="82">
        <v>0.64174768518518521</v>
      </c>
      <c r="DD58" s="85">
        <f t="shared" si="187"/>
        <v>2.1643518518519311E-3</v>
      </c>
      <c r="DE58" s="85">
        <f t="shared" si="188"/>
        <v>3.4722222222143082E-5</v>
      </c>
      <c r="DF58" s="89"/>
      <c r="DG58" s="90">
        <f t="shared" si="189"/>
        <v>3</v>
      </c>
      <c r="DH58" s="186">
        <f t="shared" si="106"/>
        <v>-3</v>
      </c>
      <c r="DI58" s="88">
        <f t="shared" si="190"/>
        <v>3</v>
      </c>
      <c r="DJ58" s="199">
        <f t="shared" si="54"/>
        <v>31</v>
      </c>
      <c r="DK58" s="72" t="s">
        <v>254</v>
      </c>
      <c r="DL58" s="86"/>
      <c r="DM58" s="86" t="e">
        <f>IF(DK58=0,0,IF(DK58="нет",600,IF(DK58="сход",0,IF(DK58&lt;#REF!+DN$2,MINUTE(ABS(DK58-(#REF!+DN$2)))*60,IF(DK58&gt;#REF!+DN$2,MINUTE(ABS(DK58-(#REF!+DN$2)))*60,0)))))</f>
        <v>#REF!</v>
      </c>
      <c r="DN58" s="93">
        <f t="shared" si="191"/>
        <v>0</v>
      </c>
      <c r="DO58" s="72" t="s">
        <v>254</v>
      </c>
      <c r="DP58" s="86">
        <v>300</v>
      </c>
      <c r="DQ58" s="86" t="e">
        <f>IF(DO58=0,0,IF(DO58="нет",600,IF(DO58="сход",0,IF(DO58&lt;#REF!+DR$2,MINUTE(ABS(DO58-(#REF!+DR$2)))*60,IF(DO58&gt;#REF!+DR$2,MINUTE(ABS(DO58-(#REF!+DR$2)))*60,0)))))</f>
        <v>#REF!</v>
      </c>
      <c r="DR58" s="94">
        <v>0</v>
      </c>
      <c r="DS58" s="82">
        <v>0.67569444444444438</v>
      </c>
      <c r="DT58" s="83"/>
      <c r="DU58" s="63">
        <f t="shared" si="193"/>
        <v>0</v>
      </c>
      <c r="DV58" s="82">
        <v>0.67634259259259266</v>
      </c>
      <c r="DW58" s="85">
        <f t="shared" si="194"/>
        <v>6.4814814814828647E-4</v>
      </c>
      <c r="DX58" s="85">
        <f t="shared" si="195"/>
        <v>9.2592592592730919E-5</v>
      </c>
      <c r="DY58" s="89"/>
      <c r="DZ58" s="90">
        <f t="shared" si="196"/>
        <v>8</v>
      </c>
      <c r="EA58" s="186">
        <f t="shared" si="107"/>
        <v>8</v>
      </c>
      <c r="EB58" s="63">
        <f t="shared" si="197"/>
        <v>8</v>
      </c>
      <c r="EC58" s="199">
        <f t="shared" si="62"/>
        <v>25</v>
      </c>
      <c r="ED58" s="82">
        <v>0.67981481481481476</v>
      </c>
      <c r="EE58" s="85">
        <f t="shared" si="198"/>
        <v>3.4722222222220989E-3</v>
      </c>
      <c r="EF58" s="85">
        <f t="shared" si="199"/>
        <v>2.5115740740741972E-3</v>
      </c>
      <c r="EG58" s="89"/>
      <c r="EH58" s="65">
        <f t="shared" si="200"/>
        <v>217</v>
      </c>
      <c r="EI58" s="186">
        <f t="shared" si="108"/>
        <v>-217</v>
      </c>
      <c r="EJ58" s="88">
        <f t="shared" si="201"/>
        <v>217</v>
      </c>
      <c r="EK58" s="199">
        <f t="shared" si="67"/>
        <v>65</v>
      </c>
      <c r="EL58" s="82">
        <v>0.7104166666666667</v>
      </c>
      <c r="EM58" s="83"/>
      <c r="EN58" s="88">
        <f t="shared" si="202"/>
        <v>0</v>
      </c>
      <c r="EO58" s="82">
        <v>0.71238425925925919</v>
      </c>
      <c r="EP58" s="85">
        <f t="shared" si="203"/>
        <v>1.9675925925924931E-3</v>
      </c>
      <c r="EQ58" s="85">
        <f t="shared" si="204"/>
        <v>7.5231481481491435E-4</v>
      </c>
      <c r="ER58" s="89"/>
      <c r="ES58" s="90">
        <f t="shared" si="205"/>
        <v>65</v>
      </c>
      <c r="ET58" s="186">
        <f t="shared" si="109"/>
        <v>-65</v>
      </c>
      <c r="EU58" s="88">
        <f t="shared" si="206"/>
        <v>65</v>
      </c>
      <c r="EV58" s="199">
        <f t="shared" si="73"/>
        <v>67</v>
      </c>
      <c r="EW58" s="82" t="s">
        <v>253</v>
      </c>
      <c r="EX58" s="85"/>
      <c r="EY58" s="85"/>
      <c r="EZ58" s="89"/>
      <c r="FA58" s="90">
        <f t="shared" si="209"/>
        <v>1800</v>
      </c>
      <c r="FB58" s="186">
        <f>FA58</f>
        <v>1800</v>
      </c>
      <c r="FC58" s="88">
        <f t="shared" si="210"/>
        <v>1800</v>
      </c>
      <c r="FD58" s="199">
        <f t="shared" si="78"/>
        <v>54</v>
      </c>
      <c r="FE58" s="82">
        <v>0.71504629629629635</v>
      </c>
      <c r="FF58" s="85" t="e">
        <f t="shared" si="211"/>
        <v>#VALUE!</v>
      </c>
      <c r="FG58" s="85" t="e">
        <f t="shared" si="212"/>
        <v>#VALUE!</v>
      </c>
      <c r="FH58" s="89"/>
      <c r="FI58" s="90" t="e">
        <f t="shared" si="230"/>
        <v>#VALUE!</v>
      </c>
      <c r="FJ58" s="186"/>
      <c r="FK58" s="88"/>
      <c r="FL58" s="199">
        <v>69</v>
      </c>
      <c r="FM58" s="82">
        <v>0.74236111111111114</v>
      </c>
      <c r="FN58" s="83"/>
      <c r="FO58" s="84">
        <f t="shared" si="214"/>
        <v>0</v>
      </c>
      <c r="FP58" s="82">
        <v>0.74478009259259259</v>
      </c>
      <c r="FQ58" s="85">
        <f t="shared" si="225"/>
        <v>2.4189814814814525E-3</v>
      </c>
      <c r="FR58" s="85">
        <f t="shared" si="215"/>
        <v>1.1574074074103061E-5</v>
      </c>
      <c r="FS58" s="89"/>
      <c r="FT58" s="90">
        <f t="shared" si="216"/>
        <v>1</v>
      </c>
      <c r="FU58" s="186">
        <f t="shared" si="226"/>
        <v>-1</v>
      </c>
      <c r="FV58" s="88">
        <f t="shared" si="227"/>
        <v>1</v>
      </c>
      <c r="FW58" s="199">
        <v>69</v>
      </c>
      <c r="FX58" s="72">
        <v>0.74652777777777779</v>
      </c>
      <c r="FY58" s="86">
        <v>-540</v>
      </c>
      <c r="FZ58" s="86">
        <f t="shared" si="228"/>
        <v>1140</v>
      </c>
      <c r="GA58" s="95">
        <f t="shared" si="217"/>
        <v>60</v>
      </c>
      <c r="GB58" s="333">
        <v>69</v>
      </c>
      <c r="GC58" s="96">
        <f t="shared" si="229"/>
        <v>62</v>
      </c>
      <c r="GE58" s="116">
        <f t="shared" si="112"/>
        <v>222.29999999999998</v>
      </c>
      <c r="GF58" s="343">
        <f t="shared" si="113"/>
        <v>1800</v>
      </c>
      <c r="GG58" s="116">
        <f t="shared" si="114"/>
        <v>0</v>
      </c>
      <c r="GH58" s="116">
        <f t="shared" si="115"/>
        <v>14</v>
      </c>
      <c r="GI58" s="337">
        <f t="shared" si="116"/>
        <v>14</v>
      </c>
      <c r="GJ58" s="337">
        <f t="shared" si="117"/>
        <v>2</v>
      </c>
      <c r="GK58" s="337">
        <f t="shared" si="118"/>
        <v>11</v>
      </c>
      <c r="GL58" s="337">
        <f t="shared" si="119"/>
        <v>13</v>
      </c>
      <c r="GM58" s="337">
        <f t="shared" si="120"/>
        <v>36</v>
      </c>
      <c r="GN58" s="337">
        <f t="shared" si="121"/>
        <v>0</v>
      </c>
      <c r="GO58" s="337">
        <f t="shared" si="122"/>
        <v>36</v>
      </c>
      <c r="GP58" s="336">
        <f t="shared" si="123"/>
        <v>23</v>
      </c>
      <c r="GQ58" s="343">
        <f t="shared" si="124"/>
        <v>3</v>
      </c>
      <c r="GR58" s="337">
        <f t="shared" si="125"/>
        <v>8</v>
      </c>
      <c r="GS58" s="337">
        <f t="shared" si="126"/>
        <v>217</v>
      </c>
      <c r="GT58" s="337">
        <f t="shared" si="127"/>
        <v>225</v>
      </c>
      <c r="GU58" s="337">
        <f t="shared" si="128"/>
        <v>65</v>
      </c>
      <c r="GV58" s="337">
        <f t="shared" si="129"/>
        <v>1800</v>
      </c>
      <c r="GW58" s="337">
        <f t="shared" si="130"/>
        <v>0</v>
      </c>
      <c r="GX58" s="337">
        <f t="shared" si="131"/>
        <v>1865</v>
      </c>
      <c r="GY58" s="346">
        <f t="shared" si="132"/>
        <v>1</v>
      </c>
      <c r="GZ58" s="116">
        <f t="shared" si="133"/>
        <v>1606.8</v>
      </c>
      <c r="HA58" s="346">
        <v>69</v>
      </c>
      <c r="HB58" s="116">
        <f t="shared" si="134"/>
        <v>2153</v>
      </c>
      <c r="HC58" s="116">
        <f t="shared" si="135"/>
        <v>27</v>
      </c>
      <c r="HD58" s="346">
        <f t="shared" si="145"/>
        <v>2180</v>
      </c>
      <c r="HE58" s="346">
        <v>69</v>
      </c>
      <c r="HF58" s="13">
        <f t="shared" si="136"/>
        <v>0</v>
      </c>
      <c r="HG58" s="13">
        <f t="shared" si="137"/>
        <v>0</v>
      </c>
      <c r="HH58" s="346">
        <f t="shared" si="138"/>
        <v>300</v>
      </c>
      <c r="HI58" s="325">
        <f t="shared" si="139"/>
        <v>4502.3</v>
      </c>
      <c r="HJ58" s="336">
        <f t="shared" si="140"/>
        <v>31.799999999999983</v>
      </c>
      <c r="HK58" s="343">
        <f t="shared" si="141"/>
        <v>1575</v>
      </c>
      <c r="HL58" s="13">
        <f t="shared" si="142"/>
        <v>4086.8</v>
      </c>
      <c r="HM58" s="87">
        <f>_xlfn.RANK.EQ(HL58,HL$4:HL$71,1)-1</f>
        <v>65</v>
      </c>
      <c r="HN58" s="330"/>
      <c r="HO58" s="330"/>
      <c r="HP58" s="116">
        <f>VLOOKUP(HR58,$B$4:$C$70,2,0)</f>
        <v>56</v>
      </c>
      <c r="HQ58" s="281">
        <v>65</v>
      </c>
      <c r="HR58" s="282">
        <v>62</v>
      </c>
      <c r="HS58" s="311" t="s">
        <v>208</v>
      </c>
      <c r="HT58" s="312" t="s">
        <v>209</v>
      </c>
      <c r="HU58" s="311" t="s">
        <v>210</v>
      </c>
      <c r="HV58" s="283">
        <v>0</v>
      </c>
      <c r="HW58" s="314">
        <v>222.3</v>
      </c>
      <c r="HX58" s="285">
        <v>1800</v>
      </c>
      <c r="HY58" s="286">
        <v>0</v>
      </c>
      <c r="HZ58" s="286">
        <v>0</v>
      </c>
      <c r="IA58" s="286">
        <v>14</v>
      </c>
      <c r="IB58" s="286">
        <v>0</v>
      </c>
      <c r="IC58" s="286">
        <v>2</v>
      </c>
      <c r="ID58" s="286">
        <v>11</v>
      </c>
      <c r="IE58" s="286">
        <v>0</v>
      </c>
      <c r="IF58" s="286">
        <v>36</v>
      </c>
      <c r="IG58" s="286">
        <v>0</v>
      </c>
      <c r="IH58" s="283">
        <v>120</v>
      </c>
      <c r="II58" s="286">
        <v>0</v>
      </c>
      <c r="IJ58" s="286">
        <v>23</v>
      </c>
      <c r="IK58" s="283">
        <v>120</v>
      </c>
      <c r="IL58" s="286">
        <v>0</v>
      </c>
      <c r="IM58" s="286">
        <v>3</v>
      </c>
      <c r="IN58" s="287">
        <v>0</v>
      </c>
      <c r="IO58" s="287">
        <v>0</v>
      </c>
      <c r="IP58" s="286">
        <v>0</v>
      </c>
      <c r="IQ58" s="286">
        <v>8</v>
      </c>
      <c r="IR58" s="286">
        <v>217</v>
      </c>
      <c r="IS58" s="286">
        <v>0</v>
      </c>
      <c r="IT58" s="286">
        <v>65</v>
      </c>
      <c r="IU58" s="286">
        <v>1800</v>
      </c>
      <c r="IV58" s="286">
        <v>0</v>
      </c>
      <c r="IW58" s="286">
        <v>0</v>
      </c>
      <c r="IX58" s="286">
        <v>1</v>
      </c>
      <c r="IY58" s="283">
        <v>60</v>
      </c>
      <c r="IZ58" s="322">
        <f t="shared" si="144"/>
        <v>4502.3</v>
      </c>
      <c r="JA58" s="288">
        <v>62</v>
      </c>
    </row>
    <row r="59" spans="1:261" x14ac:dyDescent="0.25">
      <c r="A59" s="70">
        <v>57</v>
      </c>
      <c r="B59" s="71">
        <v>63</v>
      </c>
      <c r="C59" s="273">
        <f t="shared" si="97"/>
        <v>57</v>
      </c>
      <c r="D59" s="172" t="s">
        <v>211</v>
      </c>
      <c r="E59" s="170" t="s">
        <v>212</v>
      </c>
      <c r="F59" s="170" t="s">
        <v>258</v>
      </c>
      <c r="G59" s="170" t="s">
        <v>300</v>
      </c>
      <c r="H59" s="324" t="s">
        <v>302</v>
      </c>
      <c r="I59" s="324"/>
      <c r="J59" s="171" t="s">
        <v>213</v>
      </c>
      <c r="K59" s="72">
        <v>0.39374999999999999</v>
      </c>
      <c r="L59" s="73">
        <v>0.39374999999999999</v>
      </c>
      <c r="M59" s="86"/>
      <c r="N59" s="74">
        <f t="shared" si="152"/>
        <v>0</v>
      </c>
      <c r="O59" s="75">
        <f t="shared" si="153"/>
        <v>0</v>
      </c>
      <c r="P59" s="76">
        <v>0</v>
      </c>
      <c r="Q59" s="77">
        <v>300</v>
      </c>
      <c r="R59" s="78">
        <f t="shared" si="154"/>
        <v>300</v>
      </c>
      <c r="S59" s="193">
        <f t="shared" si="98"/>
        <v>66</v>
      </c>
      <c r="T59" s="79">
        <v>0.44569444444444445</v>
      </c>
      <c r="U59" s="80">
        <v>0.44686342592592593</v>
      </c>
      <c r="V59" s="81">
        <f t="shared" si="218"/>
        <v>1.1689814814814792E-3</v>
      </c>
      <c r="W59" s="77"/>
      <c r="X59" s="78">
        <f t="shared" ref="X59:X73" si="234">((IF(T59="нет",600,IF(V59=0,0,HOUR(V59)*3600+MINUTE(V59)*60+SECOND(V59))))*3+W59)</f>
        <v>303</v>
      </c>
      <c r="Y59" s="193">
        <f t="shared" si="99"/>
        <v>63</v>
      </c>
      <c r="Z59" s="82">
        <v>0.50526620370370368</v>
      </c>
      <c r="AA59" s="83"/>
      <c r="AB59" s="84">
        <f t="shared" si="155"/>
        <v>0</v>
      </c>
      <c r="AC59" s="82">
        <v>0.5062268518518519</v>
      </c>
      <c r="AD59" s="85">
        <f t="shared" si="156"/>
        <v>9.606481481482243E-4</v>
      </c>
      <c r="AE59" s="85">
        <f t="shared" si="157"/>
        <v>1.9675925925933537E-4</v>
      </c>
      <c r="AF59" s="86"/>
      <c r="AG59" s="87">
        <f t="shared" si="158"/>
        <v>17</v>
      </c>
      <c r="AH59" s="186">
        <f t="shared" si="146"/>
        <v>17</v>
      </c>
      <c r="AI59" s="88">
        <f t="shared" si="159"/>
        <v>17</v>
      </c>
      <c r="AJ59" s="199">
        <f t="shared" si="10"/>
        <v>53</v>
      </c>
      <c r="AK59" s="82">
        <v>0.5075115740740741</v>
      </c>
      <c r="AL59" s="85">
        <f t="shared" si="160"/>
        <v>1.284722222222201E-3</v>
      </c>
      <c r="AM59" s="85">
        <f t="shared" si="161"/>
        <v>2.3148148148169475E-5</v>
      </c>
      <c r="AN59" s="89"/>
      <c r="AO59" s="90">
        <f t="shared" si="162"/>
        <v>2</v>
      </c>
      <c r="AP59" s="186">
        <f t="shared" si="100"/>
        <v>-2</v>
      </c>
      <c r="AQ59" s="88">
        <f t="shared" si="163"/>
        <v>2</v>
      </c>
      <c r="AR59" s="199">
        <f t="shared" si="15"/>
        <v>5</v>
      </c>
      <c r="AS59" s="82">
        <v>0.51415509259259262</v>
      </c>
      <c r="AT59" s="83"/>
      <c r="AU59" s="88">
        <f t="shared" si="164"/>
        <v>0</v>
      </c>
      <c r="AV59" s="82">
        <v>0.51502314814814809</v>
      </c>
      <c r="AW59" s="85">
        <f t="shared" si="165"/>
        <v>8.680555555554692E-4</v>
      </c>
      <c r="AX59" s="85">
        <f t="shared" si="220"/>
        <v>1.0416666666658028E-4</v>
      </c>
      <c r="AY59" s="89"/>
      <c r="AZ59" s="90">
        <f t="shared" si="166"/>
        <v>9</v>
      </c>
      <c r="BA59" s="186">
        <f t="shared" si="101"/>
        <v>9</v>
      </c>
      <c r="BB59" s="88">
        <f t="shared" si="221"/>
        <v>9</v>
      </c>
      <c r="BC59" s="199">
        <f t="shared" si="21"/>
        <v>53</v>
      </c>
      <c r="BD59" s="82">
        <v>0.51658564814814811</v>
      </c>
      <c r="BE59" s="85">
        <f t="shared" si="222"/>
        <v>1.5625000000000222E-3</v>
      </c>
      <c r="BF59" s="85">
        <f t="shared" si="167"/>
        <v>2.5462962962965172E-4</v>
      </c>
      <c r="BG59" s="89"/>
      <c r="BH59" s="90">
        <f t="shared" si="168"/>
        <v>22</v>
      </c>
      <c r="BI59" s="186">
        <f t="shared" si="102"/>
        <v>22</v>
      </c>
      <c r="BJ59" s="88">
        <f t="shared" si="169"/>
        <v>22</v>
      </c>
      <c r="BK59" s="199">
        <f t="shared" si="26"/>
        <v>61</v>
      </c>
      <c r="BL59" s="91">
        <v>0.53888888888888886</v>
      </c>
      <c r="BM59" s="83"/>
      <c r="BN59" s="88">
        <f t="shared" si="170"/>
        <v>0</v>
      </c>
      <c r="BO59" s="82">
        <v>0.5430208333333334</v>
      </c>
      <c r="BP59" s="85">
        <f t="shared" si="171"/>
        <v>4.1319444444445352E-3</v>
      </c>
      <c r="BQ59" s="85">
        <f t="shared" si="172"/>
        <v>3.4722222222213165E-4</v>
      </c>
      <c r="BR59" s="89"/>
      <c r="BS59" s="90">
        <f t="shared" si="173"/>
        <v>30</v>
      </c>
      <c r="BT59" s="186">
        <f t="shared" si="103"/>
        <v>-30</v>
      </c>
      <c r="BU59" s="88">
        <f t="shared" si="174"/>
        <v>30</v>
      </c>
      <c r="BV59" s="199">
        <f t="shared" si="32"/>
        <v>55</v>
      </c>
      <c r="BW59" s="82">
        <v>0.54547453703703697</v>
      </c>
      <c r="BX59" s="85">
        <f t="shared" si="175"/>
        <v>2.4537037037035692E-3</v>
      </c>
      <c r="BY59" s="85">
        <f t="shared" si="176"/>
        <v>3.5879629629616185E-4</v>
      </c>
      <c r="BZ59" s="89"/>
      <c r="CA59" s="90">
        <f t="shared" si="177"/>
        <v>31</v>
      </c>
      <c r="CB59" s="186">
        <f t="shared" si="104"/>
        <v>31</v>
      </c>
      <c r="CC59" s="88">
        <v>0</v>
      </c>
      <c r="CD59" s="199">
        <f t="shared" si="105"/>
        <v>54</v>
      </c>
      <c r="CE59" s="72">
        <v>0.56180555555555556</v>
      </c>
      <c r="CF59" s="86">
        <v>-60</v>
      </c>
      <c r="CG59" s="86">
        <f t="shared" si="223"/>
        <v>120</v>
      </c>
      <c r="CH59" s="92">
        <f t="shared" si="178"/>
        <v>60</v>
      </c>
      <c r="CI59" s="243">
        <f t="shared" si="38"/>
        <v>57</v>
      </c>
      <c r="CJ59" s="82">
        <v>0.57152777777777775</v>
      </c>
      <c r="CK59" s="83"/>
      <c r="CL59" s="88">
        <f t="shared" si="179"/>
        <v>0</v>
      </c>
      <c r="CM59" s="82">
        <v>0.57413194444444449</v>
      </c>
      <c r="CN59" s="85">
        <f t="shared" si="180"/>
        <v>2.6041666666667407E-3</v>
      </c>
      <c r="CO59" s="85">
        <f t="shared" si="181"/>
        <v>5.7870370370444613E-5</v>
      </c>
      <c r="CP59" s="89"/>
      <c r="CQ59" s="90">
        <f t="shared" si="182"/>
        <v>5</v>
      </c>
      <c r="CR59" s="186">
        <f t="shared" si="224"/>
        <v>5</v>
      </c>
      <c r="CS59" s="88">
        <f t="shared" si="183"/>
        <v>5</v>
      </c>
      <c r="CT59" s="199">
        <f t="shared" si="45"/>
        <v>36</v>
      </c>
      <c r="CU59" s="72">
        <v>0.6381944444444444</v>
      </c>
      <c r="CV59" s="86">
        <v>-60</v>
      </c>
      <c r="CW59" s="86">
        <f t="shared" si="184"/>
        <v>600</v>
      </c>
      <c r="CX59" s="92">
        <f t="shared" si="185"/>
        <v>540</v>
      </c>
      <c r="CY59" s="243">
        <f t="shared" si="48"/>
        <v>68</v>
      </c>
      <c r="CZ59" s="82">
        <v>0.64722222222222225</v>
      </c>
      <c r="DA59" s="83"/>
      <c r="DB59" s="88">
        <f t="shared" si="186"/>
        <v>0</v>
      </c>
      <c r="DC59" s="82">
        <v>0.64973379629629624</v>
      </c>
      <c r="DD59" s="85">
        <f t="shared" si="187"/>
        <v>2.5115740740739856E-3</v>
      </c>
      <c r="DE59" s="85">
        <f t="shared" si="188"/>
        <v>3.1249999999991137E-4</v>
      </c>
      <c r="DF59" s="89"/>
      <c r="DG59" s="90">
        <f t="shared" si="189"/>
        <v>27</v>
      </c>
      <c r="DH59" s="186">
        <f t="shared" si="106"/>
        <v>27</v>
      </c>
      <c r="DI59" s="88">
        <f t="shared" si="190"/>
        <v>27</v>
      </c>
      <c r="DJ59" s="199">
        <f t="shared" si="54"/>
        <v>59</v>
      </c>
      <c r="DK59" s="72" t="s">
        <v>254</v>
      </c>
      <c r="DL59" s="86"/>
      <c r="DM59" s="86" t="e">
        <f>IF(DK59=0,0,IF(DK59="нет",600,IF(DK59="сход",0,IF(DK59&lt;#REF!+DN$2,MINUTE(ABS(DK59-(#REF!+DN$2)))*60,IF(DK59&gt;#REF!+DN$2,MINUTE(ABS(DK59-(#REF!+DN$2)))*60,0)))))</f>
        <v>#REF!</v>
      </c>
      <c r="DN59" s="93">
        <f t="shared" si="191"/>
        <v>0</v>
      </c>
      <c r="DO59" s="72" t="s">
        <v>254</v>
      </c>
      <c r="DP59" s="86"/>
      <c r="DQ59" s="86" t="e">
        <f>IF(DO59=0,0,IF(DO59="нет",600,IF(DO59="сход",0,IF(DO59&lt;#REF!+DR$2,MINUTE(ABS(DO59-(#REF!+DR$2)))*60,IF(DO59&gt;#REF!+DR$2,MINUTE(ABS(DO59-(#REF!+DR$2)))*60,0)))))</f>
        <v>#REF!</v>
      </c>
      <c r="DR59" s="94">
        <f t="shared" si="192"/>
        <v>0</v>
      </c>
      <c r="DS59" s="82">
        <v>0.67986111111111114</v>
      </c>
      <c r="DT59" s="83"/>
      <c r="DU59" s="63">
        <f t="shared" si="193"/>
        <v>0</v>
      </c>
      <c r="DV59" s="82">
        <v>0.68068287037037034</v>
      </c>
      <c r="DW59" s="85">
        <f t="shared" si="194"/>
        <v>8.2175925925920268E-4</v>
      </c>
      <c r="DX59" s="85">
        <f t="shared" si="195"/>
        <v>2.6620370370364712E-4</v>
      </c>
      <c r="DY59" s="89"/>
      <c r="DZ59" s="90">
        <f t="shared" si="196"/>
        <v>23</v>
      </c>
      <c r="EA59" s="186">
        <f t="shared" si="107"/>
        <v>23</v>
      </c>
      <c r="EB59" s="63">
        <f t="shared" si="197"/>
        <v>23</v>
      </c>
      <c r="EC59" s="199">
        <f t="shared" si="62"/>
        <v>57</v>
      </c>
      <c r="ED59" s="82">
        <v>0.68563657407407408</v>
      </c>
      <c r="EE59" s="85">
        <f t="shared" si="198"/>
        <v>4.9537037037037379E-3</v>
      </c>
      <c r="EF59" s="85">
        <f t="shared" si="199"/>
        <v>1.0300925925925582E-3</v>
      </c>
      <c r="EG59" s="89"/>
      <c r="EH59" s="65">
        <f t="shared" si="200"/>
        <v>89</v>
      </c>
      <c r="EI59" s="186">
        <f t="shared" si="108"/>
        <v>-89</v>
      </c>
      <c r="EJ59" s="88">
        <f t="shared" si="201"/>
        <v>89</v>
      </c>
      <c r="EK59" s="199">
        <f t="shared" si="67"/>
        <v>45</v>
      </c>
      <c r="EL59" s="82">
        <v>0.71875</v>
      </c>
      <c r="EM59" s="83"/>
      <c r="EN59" s="88">
        <f t="shared" si="202"/>
        <v>0</v>
      </c>
      <c r="EO59" s="82">
        <v>0.72145833333333342</v>
      </c>
      <c r="EP59" s="85">
        <f t="shared" si="203"/>
        <v>2.7083333333334236E-3</v>
      </c>
      <c r="EQ59" s="85">
        <f t="shared" si="204"/>
        <v>1.1574074073983798E-5</v>
      </c>
      <c r="ER59" s="89"/>
      <c r="ES59" s="90">
        <f t="shared" si="205"/>
        <v>1</v>
      </c>
      <c r="ET59" s="186">
        <f t="shared" si="109"/>
        <v>-1</v>
      </c>
      <c r="EU59" s="88">
        <f t="shared" si="206"/>
        <v>1</v>
      </c>
      <c r="EV59" s="199">
        <f t="shared" si="73"/>
        <v>2</v>
      </c>
      <c r="EW59" s="82">
        <v>0.73240740740740751</v>
      </c>
      <c r="EX59" s="85">
        <f t="shared" si="207"/>
        <v>1.0949074074074083E-2</v>
      </c>
      <c r="EY59" s="85">
        <f t="shared" si="208"/>
        <v>1.079861111111112E-2</v>
      </c>
      <c r="EZ59" s="89">
        <v>1800</v>
      </c>
      <c r="FA59" s="90">
        <f t="shared" si="209"/>
        <v>2733</v>
      </c>
      <c r="FB59" s="186">
        <f t="shared" ref="FB59:FB65" si="235">IF(EX59&gt;$FC$2,FA59,-FA59)</f>
        <v>2733</v>
      </c>
      <c r="FC59" s="88">
        <f t="shared" si="210"/>
        <v>2400</v>
      </c>
      <c r="FD59" s="199">
        <f t="shared" si="78"/>
        <v>66</v>
      </c>
      <c r="FE59" s="82">
        <v>0.73530092592592589</v>
      </c>
      <c r="FF59" s="85">
        <f t="shared" si="211"/>
        <v>2.8935185185183787E-3</v>
      </c>
      <c r="FG59" s="85">
        <f t="shared" si="212"/>
        <v>6.944444444443045E-4</v>
      </c>
      <c r="FH59" s="89"/>
      <c r="FI59" s="90">
        <f t="shared" si="230"/>
        <v>60</v>
      </c>
      <c r="FJ59" s="186">
        <f t="shared" si="111"/>
        <v>60</v>
      </c>
      <c r="FK59" s="88">
        <f t="shared" ref="FK59:FK65" si="236">IF(EW59="нет",0,IF(FI59&gt;600,600+FH59,FI59))</f>
        <v>60</v>
      </c>
      <c r="FL59" s="199">
        <f t="shared" si="83"/>
        <v>38</v>
      </c>
      <c r="FM59" s="82">
        <v>0.76250000000000007</v>
      </c>
      <c r="FN59" s="83"/>
      <c r="FO59" s="84">
        <f t="shared" si="214"/>
        <v>0</v>
      </c>
      <c r="FP59" s="82">
        <v>0.76548611111111109</v>
      </c>
      <c r="FQ59" s="85">
        <f t="shared" si="225"/>
        <v>2.9861111111110228E-3</v>
      </c>
      <c r="FR59" s="85">
        <f t="shared" si="215"/>
        <v>5.5555555555546719E-4</v>
      </c>
      <c r="FS59" s="89"/>
      <c r="FT59" s="90">
        <f t="shared" si="216"/>
        <v>48</v>
      </c>
      <c r="FU59" s="186">
        <f t="shared" si="226"/>
        <v>48</v>
      </c>
      <c r="FV59" s="88">
        <f t="shared" si="227"/>
        <v>48</v>
      </c>
      <c r="FW59" s="199">
        <f t="shared" si="90"/>
        <v>60</v>
      </c>
      <c r="FX59" s="72">
        <v>0.76736111111111116</v>
      </c>
      <c r="FY59" s="86">
        <v>-60</v>
      </c>
      <c r="FZ59" s="86">
        <f t="shared" si="228"/>
        <v>2160</v>
      </c>
      <c r="GA59" s="95">
        <f t="shared" si="217"/>
        <v>540</v>
      </c>
      <c r="GB59" s="333">
        <f t="shared" si="93"/>
        <v>64</v>
      </c>
      <c r="GC59" s="96">
        <f t="shared" si="229"/>
        <v>63</v>
      </c>
      <c r="GE59" s="116">
        <f t="shared" si="112"/>
        <v>300</v>
      </c>
      <c r="GF59" s="343">
        <f t="shared" si="113"/>
        <v>303</v>
      </c>
      <c r="GG59" s="116">
        <f t="shared" si="114"/>
        <v>17</v>
      </c>
      <c r="GH59" s="116">
        <f t="shared" si="115"/>
        <v>2</v>
      </c>
      <c r="GI59" s="337">
        <f t="shared" si="116"/>
        <v>19</v>
      </c>
      <c r="GJ59" s="337">
        <f t="shared" si="117"/>
        <v>9</v>
      </c>
      <c r="GK59" s="337">
        <f t="shared" si="118"/>
        <v>22</v>
      </c>
      <c r="GL59" s="337">
        <f t="shared" si="119"/>
        <v>31</v>
      </c>
      <c r="GM59" s="337">
        <f t="shared" si="120"/>
        <v>30</v>
      </c>
      <c r="GN59" s="337">
        <f t="shared" si="121"/>
        <v>0</v>
      </c>
      <c r="GO59" s="337">
        <f t="shared" si="122"/>
        <v>30</v>
      </c>
      <c r="GP59" s="336">
        <f t="shared" si="123"/>
        <v>5</v>
      </c>
      <c r="GQ59" s="343">
        <f t="shared" si="124"/>
        <v>27</v>
      </c>
      <c r="GR59" s="337">
        <f t="shared" si="125"/>
        <v>23</v>
      </c>
      <c r="GS59" s="337">
        <f t="shared" si="126"/>
        <v>89</v>
      </c>
      <c r="GT59" s="337">
        <f t="shared" si="127"/>
        <v>112</v>
      </c>
      <c r="GU59" s="337">
        <f t="shared" si="128"/>
        <v>1</v>
      </c>
      <c r="GV59" s="337">
        <f t="shared" si="129"/>
        <v>2400</v>
      </c>
      <c r="GW59" s="337">
        <f t="shared" si="130"/>
        <v>60</v>
      </c>
      <c r="GX59" s="337">
        <f t="shared" si="131"/>
        <v>2461</v>
      </c>
      <c r="GY59" s="346">
        <f t="shared" si="132"/>
        <v>48</v>
      </c>
      <c r="GZ59" s="116">
        <f t="shared" si="133"/>
        <v>187.5</v>
      </c>
      <c r="HA59" s="346">
        <f t="shared" si="95"/>
        <v>66</v>
      </c>
      <c r="HB59" s="116">
        <f t="shared" si="134"/>
        <v>2653</v>
      </c>
      <c r="HC59" s="116">
        <f t="shared" si="135"/>
        <v>80</v>
      </c>
      <c r="HD59" s="346">
        <f t="shared" si="145"/>
        <v>2733</v>
      </c>
      <c r="HE59" s="346">
        <f t="shared" si="96"/>
        <v>65</v>
      </c>
      <c r="HF59" s="13">
        <f t="shared" si="136"/>
        <v>0</v>
      </c>
      <c r="HG59" s="13">
        <f t="shared" si="137"/>
        <v>0</v>
      </c>
      <c r="HH59" s="346">
        <f t="shared" si="138"/>
        <v>1140</v>
      </c>
      <c r="HI59" s="325">
        <f t="shared" si="139"/>
        <v>4476</v>
      </c>
      <c r="HJ59" s="336">
        <f t="shared" si="140"/>
        <v>109.5</v>
      </c>
      <c r="HK59" s="343">
        <f t="shared" si="141"/>
        <v>78</v>
      </c>
      <c r="HL59" s="13">
        <f t="shared" si="142"/>
        <v>4060.5</v>
      </c>
      <c r="HM59" s="87">
        <f>_xlfn.RANK.EQ(HL59,HL$4:HL$71,1)-1</f>
        <v>64</v>
      </c>
      <c r="HN59" s="330"/>
      <c r="HO59" s="330"/>
      <c r="HP59" s="116">
        <f>VLOOKUP(HR59,$B$4:$C$70,2,0)</f>
        <v>57</v>
      </c>
      <c r="HQ59" s="281">
        <v>64</v>
      </c>
      <c r="HR59" s="282">
        <v>63</v>
      </c>
      <c r="HS59" s="311" t="s">
        <v>505</v>
      </c>
      <c r="HT59" s="312" t="s">
        <v>212</v>
      </c>
      <c r="HU59" s="311" t="s">
        <v>213</v>
      </c>
      <c r="HV59" s="283">
        <v>0</v>
      </c>
      <c r="HW59" s="314">
        <v>300</v>
      </c>
      <c r="HX59" s="285">
        <v>303</v>
      </c>
      <c r="HY59" s="286">
        <v>0</v>
      </c>
      <c r="HZ59" s="286">
        <v>17</v>
      </c>
      <c r="IA59" s="286">
        <v>2</v>
      </c>
      <c r="IB59" s="286">
        <v>0</v>
      </c>
      <c r="IC59" s="286">
        <v>9</v>
      </c>
      <c r="ID59" s="286">
        <v>22</v>
      </c>
      <c r="IE59" s="286">
        <v>0</v>
      </c>
      <c r="IF59" s="286">
        <v>30</v>
      </c>
      <c r="IG59" s="286">
        <v>0</v>
      </c>
      <c r="IH59" s="283">
        <v>60</v>
      </c>
      <c r="II59" s="286">
        <v>0</v>
      </c>
      <c r="IJ59" s="286">
        <v>5</v>
      </c>
      <c r="IK59" s="283">
        <v>540</v>
      </c>
      <c r="IL59" s="286">
        <v>0</v>
      </c>
      <c r="IM59" s="286">
        <v>27</v>
      </c>
      <c r="IN59" s="287">
        <v>0</v>
      </c>
      <c r="IO59" s="287">
        <v>0</v>
      </c>
      <c r="IP59" s="286">
        <v>0</v>
      </c>
      <c r="IQ59" s="286">
        <v>23</v>
      </c>
      <c r="IR59" s="286">
        <v>89</v>
      </c>
      <c r="IS59" s="286">
        <v>0</v>
      </c>
      <c r="IT59" s="286">
        <v>1</v>
      </c>
      <c r="IU59" s="286">
        <v>2400</v>
      </c>
      <c r="IV59" s="286">
        <v>60</v>
      </c>
      <c r="IW59" s="286">
        <v>0</v>
      </c>
      <c r="IX59" s="286">
        <v>48</v>
      </c>
      <c r="IY59" s="283">
        <v>540</v>
      </c>
      <c r="IZ59" s="322">
        <f t="shared" si="144"/>
        <v>4476</v>
      </c>
      <c r="JA59" s="288">
        <v>63</v>
      </c>
    </row>
    <row r="60" spans="1:261" x14ac:dyDescent="0.25">
      <c r="A60" s="47">
        <v>58</v>
      </c>
      <c r="B60" s="48">
        <v>64</v>
      </c>
      <c r="C60" s="274">
        <f t="shared" si="97"/>
        <v>58</v>
      </c>
      <c r="D60" s="173" t="s">
        <v>214</v>
      </c>
      <c r="E60" s="174" t="s">
        <v>215</v>
      </c>
      <c r="F60" s="170" t="s">
        <v>259</v>
      </c>
      <c r="G60" s="170" t="s">
        <v>300</v>
      </c>
      <c r="H60" s="324"/>
      <c r="I60" s="324" t="str">
        <f>VLOOKUP(B60,Лист3!B58:J124,9,0)</f>
        <v>Прорыв</v>
      </c>
      <c r="J60" s="175" t="s">
        <v>216</v>
      </c>
      <c r="K60" s="49">
        <v>0.39444444444444399</v>
      </c>
      <c r="L60" s="50">
        <v>0.39444444444444443</v>
      </c>
      <c r="M60" s="61"/>
      <c r="N60" s="51">
        <f t="shared" si="152"/>
        <v>0</v>
      </c>
      <c r="O60" s="52">
        <f t="shared" si="153"/>
        <v>0</v>
      </c>
      <c r="P60" s="53">
        <v>71.599999999999994</v>
      </c>
      <c r="Q60" s="54"/>
      <c r="R60" s="55">
        <f t="shared" si="154"/>
        <v>214.79999999999998</v>
      </c>
      <c r="S60" s="194">
        <f t="shared" si="98"/>
        <v>5</v>
      </c>
      <c r="T60" s="56">
        <v>0.44482638888888887</v>
      </c>
      <c r="U60" s="57">
        <v>0.44578703703703698</v>
      </c>
      <c r="V60" s="58">
        <f t="shared" si="218"/>
        <v>9.6064814814811328E-4</v>
      </c>
      <c r="W60" s="54"/>
      <c r="X60" s="55">
        <f t="shared" si="234"/>
        <v>249</v>
      </c>
      <c r="Y60" s="194">
        <f t="shared" si="99"/>
        <v>14</v>
      </c>
      <c r="Z60" s="42">
        <v>0.49707175925925928</v>
      </c>
      <c r="AA60" s="36"/>
      <c r="AB60" s="59">
        <f t="shared" si="155"/>
        <v>0</v>
      </c>
      <c r="AC60" s="42">
        <v>0.49784722222222227</v>
      </c>
      <c r="AD60" s="60">
        <f t="shared" si="156"/>
        <v>7.7546296296299166E-4</v>
      </c>
      <c r="AE60" s="60">
        <f t="shared" si="157"/>
        <v>1.1574074074102735E-5</v>
      </c>
      <c r="AF60" s="61"/>
      <c r="AG60" s="62">
        <f t="shared" si="158"/>
        <v>1</v>
      </c>
      <c r="AH60" s="187">
        <f t="shared" si="146"/>
        <v>1</v>
      </c>
      <c r="AI60" s="63">
        <f t="shared" si="159"/>
        <v>1</v>
      </c>
      <c r="AJ60" s="200">
        <f t="shared" si="10"/>
        <v>5</v>
      </c>
      <c r="AK60" s="42">
        <v>0.49891203703703701</v>
      </c>
      <c r="AL60" s="60">
        <f t="shared" si="160"/>
        <v>1.0648148148147407E-3</v>
      </c>
      <c r="AM60" s="60">
        <f t="shared" si="161"/>
        <v>2.4305555555562976E-4</v>
      </c>
      <c r="AN60" s="64"/>
      <c r="AO60" s="65">
        <f t="shared" si="162"/>
        <v>21</v>
      </c>
      <c r="AP60" s="186">
        <f t="shared" si="100"/>
        <v>-21</v>
      </c>
      <c r="AQ60" s="63">
        <f t="shared" si="163"/>
        <v>21</v>
      </c>
      <c r="AR60" s="200">
        <f t="shared" si="15"/>
        <v>50</v>
      </c>
      <c r="AS60" s="42">
        <v>0.50778935185185181</v>
      </c>
      <c r="AT60" s="36"/>
      <c r="AU60" s="63">
        <f t="shared" si="164"/>
        <v>0</v>
      </c>
      <c r="AV60" s="42">
        <v>0.510625</v>
      </c>
      <c r="AW60" s="60">
        <f t="shared" si="165"/>
        <v>2.8356481481481843E-3</v>
      </c>
      <c r="AX60" s="60">
        <f t="shared" si="220"/>
        <v>2.0717592592592953E-3</v>
      </c>
      <c r="AY60" s="64"/>
      <c r="AZ60" s="65">
        <f t="shared" si="166"/>
        <v>179</v>
      </c>
      <c r="BA60" s="186">
        <f t="shared" si="101"/>
        <v>179</v>
      </c>
      <c r="BB60" s="63">
        <f t="shared" si="221"/>
        <v>179</v>
      </c>
      <c r="BC60" s="200">
        <f t="shared" si="21"/>
        <v>68</v>
      </c>
      <c r="BD60" s="42">
        <v>0.51196759259259261</v>
      </c>
      <c r="BE60" s="60">
        <f t="shared" si="222"/>
        <v>1.3425925925926174E-3</v>
      </c>
      <c r="BF60" s="60">
        <f t="shared" si="167"/>
        <v>3.4722222222246949E-5</v>
      </c>
      <c r="BG60" s="64"/>
      <c r="BH60" s="65">
        <f t="shared" si="168"/>
        <v>3</v>
      </c>
      <c r="BI60" s="186">
        <f t="shared" si="102"/>
        <v>3</v>
      </c>
      <c r="BJ60" s="63">
        <f t="shared" si="169"/>
        <v>3</v>
      </c>
      <c r="BK60" s="200">
        <f t="shared" si="26"/>
        <v>18</v>
      </c>
      <c r="BL60" s="35">
        <v>0.53611111111111109</v>
      </c>
      <c r="BM60" s="36"/>
      <c r="BN60" s="63">
        <f t="shared" si="170"/>
        <v>0</v>
      </c>
      <c r="BO60" s="42">
        <v>0.5403472222222222</v>
      </c>
      <c r="BP60" s="60">
        <f t="shared" si="171"/>
        <v>4.2361111111111072E-3</v>
      </c>
      <c r="BQ60" s="60">
        <f t="shared" si="172"/>
        <v>2.4305555555555972E-4</v>
      </c>
      <c r="BR60" s="64"/>
      <c r="BS60" s="65">
        <f t="shared" si="173"/>
        <v>21</v>
      </c>
      <c r="BT60" s="186">
        <f t="shared" si="103"/>
        <v>-21</v>
      </c>
      <c r="BU60" s="63">
        <f t="shared" si="174"/>
        <v>21</v>
      </c>
      <c r="BV60" s="200">
        <f t="shared" si="32"/>
        <v>50</v>
      </c>
      <c r="BW60" s="42">
        <v>0.54247685185185179</v>
      </c>
      <c r="BX60" s="60">
        <f t="shared" si="175"/>
        <v>2.1296296296295925E-3</v>
      </c>
      <c r="BY60" s="60">
        <f t="shared" si="176"/>
        <v>3.4722222222185149E-5</v>
      </c>
      <c r="BZ60" s="64"/>
      <c r="CA60" s="65">
        <f t="shared" si="177"/>
        <v>3</v>
      </c>
      <c r="CB60" s="186">
        <f t="shared" si="104"/>
        <v>3</v>
      </c>
      <c r="CC60" s="88">
        <v>0</v>
      </c>
      <c r="CD60" s="200">
        <f t="shared" si="105"/>
        <v>8</v>
      </c>
      <c r="CE60" s="49">
        <v>0.56111111111111112</v>
      </c>
      <c r="CF60" s="61"/>
      <c r="CG60" s="61">
        <f t="shared" si="223"/>
        <v>0</v>
      </c>
      <c r="CH60" s="66">
        <f t="shared" si="178"/>
        <v>0</v>
      </c>
      <c r="CI60" s="244">
        <f t="shared" si="38"/>
        <v>1</v>
      </c>
      <c r="CJ60" s="42">
        <v>0.56805555555555554</v>
      </c>
      <c r="CK60" s="36"/>
      <c r="CL60" s="63">
        <f t="shared" si="179"/>
        <v>0</v>
      </c>
      <c r="CM60" s="42">
        <v>0.57060185185185186</v>
      </c>
      <c r="CN60" s="60">
        <f t="shared" si="180"/>
        <v>2.5462962962963243E-3</v>
      </c>
      <c r="CO60" s="60">
        <f t="shared" si="181"/>
        <v>2.8189256484623115E-17</v>
      </c>
      <c r="CP60" s="64"/>
      <c r="CQ60" s="65">
        <f t="shared" si="182"/>
        <v>0</v>
      </c>
      <c r="CR60" s="186">
        <f t="shared" si="224"/>
        <v>0</v>
      </c>
      <c r="CS60" s="63">
        <f t="shared" si="183"/>
        <v>0</v>
      </c>
      <c r="CT60" s="200">
        <f t="shared" si="45"/>
        <v>1</v>
      </c>
      <c r="CU60" s="49">
        <v>0.63055555555555554</v>
      </c>
      <c r="CV60" s="61"/>
      <c r="CW60" s="61">
        <f t="shared" si="184"/>
        <v>0</v>
      </c>
      <c r="CX60" s="66">
        <f t="shared" si="185"/>
        <v>0</v>
      </c>
      <c r="CY60" s="244">
        <f t="shared" si="48"/>
        <v>1</v>
      </c>
      <c r="CZ60" s="42">
        <v>0.64236111111111105</v>
      </c>
      <c r="DA60" s="36"/>
      <c r="DB60" s="63">
        <f t="shared" si="186"/>
        <v>0</v>
      </c>
      <c r="DC60" s="42">
        <v>0.64454861111111106</v>
      </c>
      <c r="DD60" s="60">
        <f t="shared" si="187"/>
        <v>2.1875000000000089E-3</v>
      </c>
      <c r="DE60" s="60">
        <f t="shared" si="188"/>
        <v>1.157407407406533E-5</v>
      </c>
      <c r="DF60" s="64"/>
      <c r="DG60" s="65">
        <f t="shared" si="189"/>
        <v>1</v>
      </c>
      <c r="DH60" s="186">
        <f t="shared" si="106"/>
        <v>-1</v>
      </c>
      <c r="DI60" s="63">
        <f t="shared" si="190"/>
        <v>1</v>
      </c>
      <c r="DJ60" s="200">
        <f t="shared" si="54"/>
        <v>10</v>
      </c>
      <c r="DK60" s="49" t="s">
        <v>254</v>
      </c>
      <c r="DL60" s="61"/>
      <c r="DM60" s="61" t="e">
        <f>IF(DK60=0,0,IF(DK60="нет",600,IF(DK60="сход",0,IF(DK60&lt;#REF!+DN$2,MINUTE(ABS(DK60-(#REF!+DN$2)))*60,IF(DK60&gt;#REF!+DN$2,MINUTE(ABS(DK60-(#REF!+DN$2)))*60,0)))))</f>
        <v>#REF!</v>
      </c>
      <c r="DN60" s="93">
        <f t="shared" si="191"/>
        <v>0</v>
      </c>
      <c r="DO60" s="49" t="s">
        <v>254</v>
      </c>
      <c r="DP60" s="61"/>
      <c r="DQ60" s="61" t="e">
        <f>IF(DO60=0,0,IF(DO60="нет",600,IF(DO60="сход",0,IF(DO60&lt;#REF!+DR$2,MINUTE(ABS(DO60-(#REF!+DR$2)))*60,IF(DO60&gt;#REF!+DR$2,MINUTE(ABS(DO60-(#REF!+DR$2)))*60,0)))))</f>
        <v>#REF!</v>
      </c>
      <c r="DR60" s="94">
        <f t="shared" si="192"/>
        <v>0</v>
      </c>
      <c r="DS60" s="42">
        <v>0.67083333333333339</v>
      </c>
      <c r="DT60" s="36"/>
      <c r="DU60" s="63">
        <f t="shared" si="193"/>
        <v>0</v>
      </c>
      <c r="DV60" s="42">
        <v>0.67138888888888892</v>
      </c>
      <c r="DW60" s="60">
        <f t="shared" si="194"/>
        <v>5.5555555555553138E-4</v>
      </c>
      <c r="DX60" s="60">
        <f t="shared" si="195"/>
        <v>2.4177708446426749E-17</v>
      </c>
      <c r="DY60" s="64"/>
      <c r="DZ60" s="65">
        <f t="shared" si="196"/>
        <v>0</v>
      </c>
      <c r="EA60" s="186">
        <f t="shared" si="107"/>
        <v>0</v>
      </c>
      <c r="EB60" s="63">
        <f t="shared" si="197"/>
        <v>0</v>
      </c>
      <c r="EC60" s="200">
        <f t="shared" si="62"/>
        <v>1</v>
      </c>
      <c r="ED60" s="42">
        <v>0.67732638888888885</v>
      </c>
      <c r="EE60" s="60">
        <f t="shared" si="198"/>
        <v>5.9374999999999289E-3</v>
      </c>
      <c r="EF60" s="60">
        <f t="shared" si="199"/>
        <v>4.629629629636714E-5</v>
      </c>
      <c r="EG60" s="64"/>
      <c r="EH60" s="65">
        <f t="shared" si="200"/>
        <v>4</v>
      </c>
      <c r="EI60" s="186">
        <f t="shared" si="108"/>
        <v>-4</v>
      </c>
      <c r="EJ60" s="63">
        <f t="shared" si="201"/>
        <v>4</v>
      </c>
      <c r="EK60" s="200">
        <f t="shared" si="67"/>
        <v>14</v>
      </c>
      <c r="EL60" s="42">
        <v>0.70694444444444438</v>
      </c>
      <c r="EM60" s="36"/>
      <c r="EN60" s="63">
        <f t="shared" si="202"/>
        <v>0</v>
      </c>
      <c r="EO60" s="42">
        <v>0.7096527777777778</v>
      </c>
      <c r="EP60" s="60">
        <f t="shared" si="203"/>
        <v>2.7083333333334236E-3</v>
      </c>
      <c r="EQ60" s="60">
        <f t="shared" si="204"/>
        <v>1.1574074073983798E-5</v>
      </c>
      <c r="ER60" s="64"/>
      <c r="ES60" s="65">
        <f t="shared" si="205"/>
        <v>1</v>
      </c>
      <c r="ET60" s="186">
        <f t="shared" si="109"/>
        <v>-1</v>
      </c>
      <c r="EU60" s="63">
        <f t="shared" si="206"/>
        <v>1</v>
      </c>
      <c r="EV60" s="200">
        <f t="shared" si="73"/>
        <v>2</v>
      </c>
      <c r="EW60" s="42">
        <v>0.71244212962962961</v>
      </c>
      <c r="EX60" s="85">
        <f t="shared" si="207"/>
        <v>2.7893518518518068E-3</v>
      </c>
      <c r="EY60" s="85">
        <f t="shared" si="208"/>
        <v>2.6388888888888439E-3</v>
      </c>
      <c r="EZ60" s="64"/>
      <c r="FA60" s="90">
        <f t="shared" si="209"/>
        <v>228</v>
      </c>
      <c r="FB60" s="186">
        <f t="shared" si="235"/>
        <v>228</v>
      </c>
      <c r="FC60" s="88">
        <f t="shared" si="210"/>
        <v>228</v>
      </c>
      <c r="FD60" s="200">
        <f t="shared" si="78"/>
        <v>41</v>
      </c>
      <c r="FE60" s="42">
        <v>0.71451388888888889</v>
      </c>
      <c r="FF60" s="60">
        <f t="shared" si="211"/>
        <v>2.0717592592592871E-3</v>
      </c>
      <c r="FG60" s="60">
        <f t="shared" si="212"/>
        <v>1.2731481481478716E-4</v>
      </c>
      <c r="FH60" s="64"/>
      <c r="FI60" s="90">
        <f t="shared" si="230"/>
        <v>11</v>
      </c>
      <c r="FJ60" s="186">
        <f t="shared" si="111"/>
        <v>-11</v>
      </c>
      <c r="FK60" s="88">
        <f t="shared" si="236"/>
        <v>11</v>
      </c>
      <c r="FL60" s="200">
        <f t="shared" si="83"/>
        <v>21</v>
      </c>
      <c r="FM60" s="42">
        <v>0.74097222222222225</v>
      </c>
      <c r="FN60" s="36"/>
      <c r="FO60" s="84">
        <f t="shared" si="214"/>
        <v>0</v>
      </c>
      <c r="FP60" s="42">
        <v>0.74340277777777775</v>
      </c>
      <c r="FQ60" s="60">
        <f t="shared" si="225"/>
        <v>2.4305555555554914E-3</v>
      </c>
      <c r="FR60" s="60">
        <f t="shared" si="215"/>
        <v>6.4184768611141862E-17</v>
      </c>
      <c r="FS60" s="64"/>
      <c r="FT60" s="65">
        <f t="shared" si="216"/>
        <v>0</v>
      </c>
      <c r="FU60" s="186">
        <f t="shared" si="226"/>
        <v>0</v>
      </c>
      <c r="FV60" s="88">
        <f t="shared" si="227"/>
        <v>0</v>
      </c>
      <c r="FW60" s="200">
        <f t="shared" si="90"/>
        <v>1</v>
      </c>
      <c r="FX60" s="49">
        <v>0.74513888888888891</v>
      </c>
      <c r="FY60" s="61">
        <v>-600</v>
      </c>
      <c r="FZ60" s="61">
        <f t="shared" si="228"/>
        <v>900</v>
      </c>
      <c r="GA60" s="67">
        <f t="shared" si="217"/>
        <v>0</v>
      </c>
      <c r="GB60" s="334">
        <f t="shared" si="93"/>
        <v>1</v>
      </c>
      <c r="GC60" s="68">
        <f t="shared" si="229"/>
        <v>64</v>
      </c>
      <c r="GE60" s="116">
        <f t="shared" si="112"/>
        <v>214.79999999999998</v>
      </c>
      <c r="GF60" s="343">
        <f t="shared" si="113"/>
        <v>249</v>
      </c>
      <c r="GG60" s="116">
        <f t="shared" si="114"/>
        <v>1</v>
      </c>
      <c r="GH60" s="116">
        <f t="shared" si="115"/>
        <v>21</v>
      </c>
      <c r="GI60" s="337">
        <f t="shared" si="116"/>
        <v>22</v>
      </c>
      <c r="GJ60" s="337">
        <f t="shared" si="117"/>
        <v>179</v>
      </c>
      <c r="GK60" s="337">
        <f t="shared" si="118"/>
        <v>3</v>
      </c>
      <c r="GL60" s="337">
        <f t="shared" si="119"/>
        <v>182</v>
      </c>
      <c r="GM60" s="337">
        <f t="shared" si="120"/>
        <v>21</v>
      </c>
      <c r="GN60" s="337">
        <f t="shared" si="121"/>
        <v>0</v>
      </c>
      <c r="GO60" s="337">
        <f t="shared" si="122"/>
        <v>21</v>
      </c>
      <c r="GP60" s="336">
        <f t="shared" si="123"/>
        <v>0</v>
      </c>
      <c r="GQ60" s="343">
        <f t="shared" si="124"/>
        <v>1</v>
      </c>
      <c r="GR60" s="337">
        <f t="shared" si="125"/>
        <v>0</v>
      </c>
      <c r="GS60" s="337">
        <f t="shared" si="126"/>
        <v>4</v>
      </c>
      <c r="GT60" s="337">
        <f t="shared" si="127"/>
        <v>4</v>
      </c>
      <c r="GU60" s="337">
        <f t="shared" si="128"/>
        <v>1</v>
      </c>
      <c r="GV60" s="337">
        <f t="shared" si="129"/>
        <v>228</v>
      </c>
      <c r="GW60" s="337">
        <f t="shared" si="130"/>
        <v>11</v>
      </c>
      <c r="GX60" s="337">
        <f t="shared" si="131"/>
        <v>240</v>
      </c>
      <c r="GY60" s="346">
        <f t="shared" si="132"/>
        <v>0</v>
      </c>
      <c r="GZ60" s="116">
        <f t="shared" si="133"/>
        <v>48.299999999999983</v>
      </c>
      <c r="HA60" s="346">
        <f t="shared" si="95"/>
        <v>8</v>
      </c>
      <c r="HB60" s="116">
        <f t="shared" si="134"/>
        <v>469</v>
      </c>
      <c r="HC60" s="116">
        <f t="shared" si="135"/>
        <v>1</v>
      </c>
      <c r="HD60" s="346">
        <f t="shared" si="145"/>
        <v>470</v>
      </c>
      <c r="HE60" s="346">
        <f t="shared" si="96"/>
        <v>37</v>
      </c>
      <c r="HF60" s="13">
        <f t="shared" si="136"/>
        <v>0</v>
      </c>
      <c r="HG60" s="13">
        <f t="shared" si="137"/>
        <v>0</v>
      </c>
      <c r="HH60" s="346">
        <f t="shared" si="138"/>
        <v>0</v>
      </c>
      <c r="HI60" s="325">
        <f t="shared" si="139"/>
        <v>933.8</v>
      </c>
      <c r="HJ60" s="336">
        <f t="shared" si="140"/>
        <v>24.299999999999983</v>
      </c>
      <c r="HK60" s="343">
        <f t="shared" si="141"/>
        <v>24</v>
      </c>
      <c r="HL60" s="13">
        <f t="shared" si="142"/>
        <v>518.29999999999995</v>
      </c>
      <c r="HM60" s="77">
        <f t="shared" si="143"/>
        <v>31</v>
      </c>
      <c r="HN60" s="328"/>
      <c r="HO60" s="330"/>
      <c r="HP60" s="116">
        <f>VLOOKUP(HR60,$B$4:$C$70,2,0)</f>
        <v>58</v>
      </c>
      <c r="HQ60" s="281">
        <v>31</v>
      </c>
      <c r="HR60" s="282">
        <v>64</v>
      </c>
      <c r="HS60" s="311" t="s">
        <v>214</v>
      </c>
      <c r="HT60" s="312" t="s">
        <v>215</v>
      </c>
      <c r="HU60" s="311" t="s">
        <v>216</v>
      </c>
      <c r="HV60" s="283">
        <v>0</v>
      </c>
      <c r="HW60" s="314">
        <v>214.8</v>
      </c>
      <c r="HX60" s="285">
        <v>249</v>
      </c>
      <c r="HY60" s="286">
        <v>0</v>
      </c>
      <c r="HZ60" s="286">
        <v>1</v>
      </c>
      <c r="IA60" s="286">
        <v>21</v>
      </c>
      <c r="IB60" s="286">
        <v>0</v>
      </c>
      <c r="IC60" s="286">
        <v>179</v>
      </c>
      <c r="ID60" s="286">
        <v>3</v>
      </c>
      <c r="IE60" s="286">
        <v>0</v>
      </c>
      <c r="IF60" s="286">
        <v>21</v>
      </c>
      <c r="IG60" s="286">
        <v>0</v>
      </c>
      <c r="IH60" s="283">
        <v>0</v>
      </c>
      <c r="II60" s="286">
        <v>0</v>
      </c>
      <c r="IJ60" s="286">
        <v>0</v>
      </c>
      <c r="IK60" s="283">
        <v>0</v>
      </c>
      <c r="IL60" s="286">
        <v>0</v>
      </c>
      <c r="IM60" s="286">
        <v>1</v>
      </c>
      <c r="IN60" s="287">
        <v>0</v>
      </c>
      <c r="IO60" s="287">
        <v>0</v>
      </c>
      <c r="IP60" s="286">
        <v>0</v>
      </c>
      <c r="IQ60" s="286">
        <v>0</v>
      </c>
      <c r="IR60" s="286">
        <v>4</v>
      </c>
      <c r="IS60" s="286">
        <v>0</v>
      </c>
      <c r="IT60" s="286">
        <v>1</v>
      </c>
      <c r="IU60" s="286">
        <v>228</v>
      </c>
      <c r="IV60" s="286">
        <v>11</v>
      </c>
      <c r="IW60" s="286">
        <v>0</v>
      </c>
      <c r="IX60" s="286">
        <v>0</v>
      </c>
      <c r="IY60" s="283">
        <v>0</v>
      </c>
      <c r="IZ60" s="322">
        <f t="shared" si="144"/>
        <v>933.8</v>
      </c>
      <c r="JA60" s="288">
        <v>64</v>
      </c>
    </row>
    <row r="61" spans="1:261" x14ac:dyDescent="0.25">
      <c r="A61" s="70">
        <v>59</v>
      </c>
      <c r="B61" s="71">
        <v>65</v>
      </c>
      <c r="C61" s="274">
        <f t="shared" si="97"/>
        <v>59</v>
      </c>
      <c r="D61" s="173" t="s">
        <v>217</v>
      </c>
      <c r="E61" s="170" t="s">
        <v>218</v>
      </c>
      <c r="F61" s="170" t="s">
        <v>259</v>
      </c>
      <c r="G61" s="170" t="s">
        <v>300</v>
      </c>
      <c r="H61" s="324"/>
      <c r="I61" s="324"/>
      <c r="J61" s="171" t="s">
        <v>219</v>
      </c>
      <c r="K61" s="72">
        <v>0.39513888888888898</v>
      </c>
      <c r="L61" s="73">
        <v>0.39513888888888887</v>
      </c>
      <c r="M61" s="86"/>
      <c r="N61" s="74">
        <f t="shared" si="152"/>
        <v>0</v>
      </c>
      <c r="O61" s="75">
        <f t="shared" si="153"/>
        <v>0</v>
      </c>
      <c r="P61" s="76">
        <v>89.3</v>
      </c>
      <c r="Q61" s="77"/>
      <c r="R61" s="78">
        <f t="shared" si="154"/>
        <v>267.89999999999998</v>
      </c>
      <c r="S61" s="193">
        <f t="shared" si="98"/>
        <v>60</v>
      </c>
      <c r="T61" s="79">
        <v>0.44674768518518521</v>
      </c>
      <c r="U61" s="80">
        <v>0.44785879629629632</v>
      </c>
      <c r="V61" s="81">
        <f t="shared" si="218"/>
        <v>1.1111111111111183E-3</v>
      </c>
      <c r="W61" s="77"/>
      <c r="X61" s="78">
        <f t="shared" si="234"/>
        <v>288</v>
      </c>
      <c r="Y61" s="193">
        <f t="shared" si="99"/>
        <v>55</v>
      </c>
      <c r="Z61" s="82">
        <v>0.49865740740740744</v>
      </c>
      <c r="AA61" s="83"/>
      <c r="AB61" s="84">
        <f t="shared" si="155"/>
        <v>0</v>
      </c>
      <c r="AC61" s="82">
        <v>0.49961805555555555</v>
      </c>
      <c r="AD61" s="85">
        <f t="shared" si="156"/>
        <v>9.6064814814811328E-4</v>
      </c>
      <c r="AE61" s="85">
        <f t="shared" si="157"/>
        <v>1.9675925925922435E-4</v>
      </c>
      <c r="AF61" s="86"/>
      <c r="AG61" s="87">
        <f t="shared" si="158"/>
        <v>17</v>
      </c>
      <c r="AH61" s="186">
        <f t="shared" si="146"/>
        <v>17</v>
      </c>
      <c r="AI61" s="88">
        <f t="shared" si="159"/>
        <v>17</v>
      </c>
      <c r="AJ61" s="199">
        <f t="shared" si="10"/>
        <v>53</v>
      </c>
      <c r="AK61" s="82">
        <v>0.50064814814814818</v>
      </c>
      <c r="AL61" s="85">
        <f t="shared" si="160"/>
        <v>1.0300925925926241E-3</v>
      </c>
      <c r="AM61" s="85">
        <f t="shared" si="161"/>
        <v>2.7777777777774639E-4</v>
      </c>
      <c r="AN61" s="89"/>
      <c r="AO61" s="90">
        <f t="shared" si="162"/>
        <v>24</v>
      </c>
      <c r="AP61" s="186">
        <f t="shared" si="100"/>
        <v>-24</v>
      </c>
      <c r="AQ61" s="88">
        <f t="shared" si="163"/>
        <v>24</v>
      </c>
      <c r="AR61" s="199">
        <f t="shared" si="15"/>
        <v>56</v>
      </c>
      <c r="AS61" s="82">
        <v>0.50756944444444441</v>
      </c>
      <c r="AT61" s="83"/>
      <c r="AU61" s="88">
        <f t="shared" si="164"/>
        <v>0</v>
      </c>
      <c r="AV61" s="82">
        <v>0.50842592592592595</v>
      </c>
      <c r="AW61" s="85">
        <f t="shared" si="165"/>
        <v>8.5648148148154135E-4</v>
      </c>
      <c r="AX61" s="85">
        <f t="shared" si="220"/>
        <v>9.2592592592652422E-5</v>
      </c>
      <c r="AY61" s="89"/>
      <c r="AZ61" s="90">
        <f t="shared" si="166"/>
        <v>8</v>
      </c>
      <c r="BA61" s="186">
        <f t="shared" si="101"/>
        <v>8</v>
      </c>
      <c r="BB61" s="88">
        <f t="shared" si="221"/>
        <v>8</v>
      </c>
      <c r="BC61" s="199">
        <f t="shared" si="21"/>
        <v>49</v>
      </c>
      <c r="BD61" s="82">
        <v>0.50950231481481478</v>
      </c>
      <c r="BE61" s="85">
        <f t="shared" si="222"/>
        <v>1.0763888888888351E-3</v>
      </c>
      <c r="BF61" s="85">
        <f t="shared" si="167"/>
        <v>2.3148148148153538E-4</v>
      </c>
      <c r="BG61" s="89"/>
      <c r="BH61" s="90">
        <f t="shared" si="168"/>
        <v>20</v>
      </c>
      <c r="BI61" s="186">
        <f t="shared" si="102"/>
        <v>-20</v>
      </c>
      <c r="BJ61" s="88">
        <f t="shared" si="169"/>
        <v>20</v>
      </c>
      <c r="BK61" s="199">
        <f t="shared" si="26"/>
        <v>59</v>
      </c>
      <c r="BL61" s="91">
        <v>0.53194444444444444</v>
      </c>
      <c r="BM61" s="83"/>
      <c r="BN61" s="88">
        <f t="shared" si="170"/>
        <v>0</v>
      </c>
      <c r="BO61" s="82">
        <v>0.53582175925925923</v>
      </c>
      <c r="BP61" s="85">
        <f t="shared" si="171"/>
        <v>3.8773148148147918E-3</v>
      </c>
      <c r="BQ61" s="85">
        <f t="shared" si="172"/>
        <v>6.018518518518751E-4</v>
      </c>
      <c r="BR61" s="89"/>
      <c r="BS61" s="90">
        <f t="shared" si="173"/>
        <v>52</v>
      </c>
      <c r="BT61" s="186">
        <f t="shared" si="103"/>
        <v>-52</v>
      </c>
      <c r="BU61" s="88">
        <f t="shared" si="174"/>
        <v>52</v>
      </c>
      <c r="BV61" s="199">
        <f t="shared" si="32"/>
        <v>64</v>
      </c>
      <c r="BW61" s="82">
        <v>0.53788194444444437</v>
      </c>
      <c r="BX61" s="85">
        <f t="shared" si="175"/>
        <v>2.0601851851851372E-3</v>
      </c>
      <c r="BY61" s="85">
        <f t="shared" si="176"/>
        <v>3.4722222222270151E-5</v>
      </c>
      <c r="BZ61" s="89"/>
      <c r="CA61" s="90">
        <f t="shared" si="177"/>
        <v>3</v>
      </c>
      <c r="CB61" s="186">
        <f t="shared" si="104"/>
        <v>-3</v>
      </c>
      <c r="CC61" s="88">
        <v>0</v>
      </c>
      <c r="CD61" s="199">
        <f t="shared" si="105"/>
        <v>8</v>
      </c>
      <c r="CE61" s="72">
        <v>0.56180555555555556</v>
      </c>
      <c r="CF61" s="86"/>
      <c r="CG61" s="86">
        <f t="shared" si="223"/>
        <v>0</v>
      </c>
      <c r="CH61" s="92">
        <f t="shared" si="178"/>
        <v>0</v>
      </c>
      <c r="CI61" s="243">
        <f t="shared" si="38"/>
        <v>1</v>
      </c>
      <c r="CJ61" s="82">
        <v>0.57013888888888886</v>
      </c>
      <c r="CK61" s="83"/>
      <c r="CL61" s="88">
        <f t="shared" si="179"/>
        <v>0</v>
      </c>
      <c r="CM61" s="82">
        <v>0.57267361111111115</v>
      </c>
      <c r="CN61" s="85">
        <f t="shared" si="180"/>
        <v>2.5347222222222854E-3</v>
      </c>
      <c r="CO61" s="85">
        <f t="shared" si="181"/>
        <v>1.1574074074010687E-5</v>
      </c>
      <c r="CP61" s="89"/>
      <c r="CQ61" s="90">
        <f t="shared" si="182"/>
        <v>1</v>
      </c>
      <c r="CR61" s="186">
        <f t="shared" si="224"/>
        <v>-1</v>
      </c>
      <c r="CS61" s="88">
        <f t="shared" si="183"/>
        <v>1</v>
      </c>
      <c r="CT61" s="199">
        <f t="shared" si="45"/>
        <v>6</v>
      </c>
      <c r="CU61" s="72">
        <v>0.63124999999999998</v>
      </c>
      <c r="CV61" s="86"/>
      <c r="CW61" s="86">
        <f t="shared" si="184"/>
        <v>0</v>
      </c>
      <c r="CX61" s="92">
        <f t="shared" si="185"/>
        <v>0</v>
      </c>
      <c r="CY61" s="243">
        <f t="shared" si="48"/>
        <v>1</v>
      </c>
      <c r="CZ61" s="82">
        <v>0.64374999999999993</v>
      </c>
      <c r="DA61" s="83"/>
      <c r="DB61" s="88">
        <f t="shared" si="186"/>
        <v>0</v>
      </c>
      <c r="DC61" s="82">
        <v>0.64614583333333331</v>
      </c>
      <c r="DD61" s="85">
        <f t="shared" si="187"/>
        <v>2.3958333333333748E-3</v>
      </c>
      <c r="DE61" s="85">
        <f t="shared" si="188"/>
        <v>1.9675925925930057E-4</v>
      </c>
      <c r="DF61" s="89"/>
      <c r="DG61" s="90">
        <f t="shared" si="189"/>
        <v>17</v>
      </c>
      <c r="DH61" s="186">
        <f t="shared" si="106"/>
        <v>17</v>
      </c>
      <c r="DI61" s="88">
        <f t="shared" si="190"/>
        <v>17</v>
      </c>
      <c r="DJ61" s="199">
        <f t="shared" si="54"/>
        <v>51</v>
      </c>
      <c r="DK61" s="72" t="s">
        <v>254</v>
      </c>
      <c r="DL61" s="86"/>
      <c r="DM61" s="86" t="e">
        <f>IF(DK61=0,0,IF(DK61="нет",600,IF(DK61="сход",0,IF(DK61&lt;#REF!+DN$2,MINUTE(ABS(DK61-(#REF!+DN$2)))*60,IF(DK61&gt;#REF!+DN$2,MINUTE(ABS(DK61-(#REF!+DN$2)))*60,0)))))</f>
        <v>#REF!</v>
      </c>
      <c r="DN61" s="93">
        <f t="shared" si="191"/>
        <v>0</v>
      </c>
      <c r="DO61" s="72" t="s">
        <v>254</v>
      </c>
      <c r="DP61" s="86"/>
      <c r="DQ61" s="86" t="e">
        <f>IF(DO61=0,0,IF(DO61="нет",600,IF(DO61="сход",0,IF(DO61&lt;#REF!+DR$2,MINUTE(ABS(DO61-(#REF!+DR$2)))*60,IF(DO61&gt;#REF!+DR$2,MINUTE(ABS(DO61-(#REF!+DR$2)))*60,0)))))</f>
        <v>#REF!</v>
      </c>
      <c r="DR61" s="94">
        <f t="shared" si="192"/>
        <v>0</v>
      </c>
      <c r="DS61" s="82">
        <v>0.67361111111111116</v>
      </c>
      <c r="DT61" s="83"/>
      <c r="DU61" s="63">
        <f t="shared" si="193"/>
        <v>0</v>
      </c>
      <c r="DV61" s="82">
        <v>0.67425925925925922</v>
      </c>
      <c r="DW61" s="85">
        <f t="shared" si="194"/>
        <v>6.4814814814806443E-4</v>
      </c>
      <c r="DX61" s="85">
        <f t="shared" si="195"/>
        <v>9.2592592592508874E-5</v>
      </c>
      <c r="DY61" s="89"/>
      <c r="DZ61" s="90">
        <f t="shared" si="196"/>
        <v>8</v>
      </c>
      <c r="EA61" s="186">
        <f t="shared" si="107"/>
        <v>8</v>
      </c>
      <c r="EB61" s="63">
        <f t="shared" si="197"/>
        <v>8</v>
      </c>
      <c r="EC61" s="199">
        <f t="shared" si="62"/>
        <v>25</v>
      </c>
      <c r="ED61" s="82">
        <v>0.68004629629629632</v>
      </c>
      <c r="EE61" s="85">
        <f t="shared" si="198"/>
        <v>5.7870370370370905E-3</v>
      </c>
      <c r="EF61" s="85">
        <f t="shared" si="199"/>
        <v>1.9675925925920559E-4</v>
      </c>
      <c r="EG61" s="89"/>
      <c r="EH61" s="65">
        <f t="shared" si="200"/>
        <v>17</v>
      </c>
      <c r="EI61" s="186">
        <f t="shared" si="108"/>
        <v>-17</v>
      </c>
      <c r="EJ61" s="88">
        <f t="shared" si="201"/>
        <v>17</v>
      </c>
      <c r="EK61" s="199">
        <f t="shared" si="67"/>
        <v>25</v>
      </c>
      <c r="EL61" s="82">
        <v>0.70833333333333337</v>
      </c>
      <c r="EM61" s="83"/>
      <c r="EN61" s="88">
        <f t="shared" si="202"/>
        <v>0</v>
      </c>
      <c r="EO61" s="82">
        <v>0.71091435185185192</v>
      </c>
      <c r="EP61" s="85">
        <f t="shared" si="203"/>
        <v>2.5810185185185519E-3</v>
      </c>
      <c r="EQ61" s="85">
        <f t="shared" si="204"/>
        <v>1.3888888888885552E-4</v>
      </c>
      <c r="ER61" s="89"/>
      <c r="ES61" s="90">
        <f t="shared" si="205"/>
        <v>12</v>
      </c>
      <c r="ET61" s="186">
        <f t="shared" si="109"/>
        <v>-12</v>
      </c>
      <c r="EU61" s="88">
        <f t="shared" si="206"/>
        <v>12</v>
      </c>
      <c r="EV61" s="199">
        <f t="shared" si="73"/>
        <v>38</v>
      </c>
      <c r="EW61" s="82">
        <v>0.7117592592592592</v>
      </c>
      <c r="EX61" s="85">
        <f t="shared" si="207"/>
        <v>8.4490740740728043E-4</v>
      </c>
      <c r="EY61" s="85">
        <f t="shared" si="208"/>
        <v>6.9444444444431751E-4</v>
      </c>
      <c r="EZ61" s="89"/>
      <c r="FA61" s="90">
        <f t="shared" si="209"/>
        <v>60</v>
      </c>
      <c r="FB61" s="186">
        <f t="shared" si="235"/>
        <v>60</v>
      </c>
      <c r="FC61" s="88">
        <f t="shared" si="210"/>
        <v>60</v>
      </c>
      <c r="FD61" s="199">
        <f t="shared" si="78"/>
        <v>33</v>
      </c>
      <c r="FE61" s="82" t="s">
        <v>253</v>
      </c>
      <c r="FF61" s="85" t="e">
        <f t="shared" si="211"/>
        <v>#VALUE!</v>
      </c>
      <c r="FG61" s="85" t="e">
        <f t="shared" si="212"/>
        <v>#VALUE!</v>
      </c>
      <c r="FH61" s="89"/>
      <c r="FI61" s="90">
        <f>((IF(FE61="нет",900,IF(FG61=0,0,HOUR(FG61)*3600+MINUTE(FG61)*60+SECOND(FG61))))+FH61)</f>
        <v>900</v>
      </c>
      <c r="FJ61" s="186"/>
      <c r="FK61" s="88">
        <f t="shared" si="236"/>
        <v>600</v>
      </c>
      <c r="FL61" s="199">
        <f t="shared" si="83"/>
        <v>53</v>
      </c>
      <c r="FM61" s="82">
        <v>0.74375000000000002</v>
      </c>
      <c r="FN61" s="83"/>
      <c r="FO61" s="84">
        <f t="shared" si="214"/>
        <v>0</v>
      </c>
      <c r="FP61" s="82">
        <v>0.7465046296296296</v>
      </c>
      <c r="FQ61" s="85">
        <f t="shared" si="225"/>
        <v>2.7546296296295791E-3</v>
      </c>
      <c r="FR61" s="85">
        <f t="shared" si="215"/>
        <v>3.2407407407402354E-4</v>
      </c>
      <c r="FS61" s="89"/>
      <c r="FT61" s="90">
        <f t="shared" si="216"/>
        <v>28</v>
      </c>
      <c r="FU61" s="186">
        <f t="shared" si="226"/>
        <v>28</v>
      </c>
      <c r="FV61" s="88">
        <f t="shared" si="227"/>
        <v>28</v>
      </c>
      <c r="FW61" s="199">
        <f t="shared" si="90"/>
        <v>51</v>
      </c>
      <c r="FX61" s="72">
        <v>0.74791666666666667</v>
      </c>
      <c r="FY61" s="86">
        <v>-600</v>
      </c>
      <c r="FZ61" s="86">
        <f t="shared" si="228"/>
        <v>1080</v>
      </c>
      <c r="GA61" s="95">
        <f t="shared" si="217"/>
        <v>0</v>
      </c>
      <c r="GB61" s="333">
        <f t="shared" si="93"/>
        <v>1</v>
      </c>
      <c r="GC61" s="96">
        <f t="shared" si="229"/>
        <v>65</v>
      </c>
      <c r="GE61" s="116">
        <f t="shared" si="112"/>
        <v>267.89999999999998</v>
      </c>
      <c r="GF61" s="343">
        <f t="shared" si="113"/>
        <v>288</v>
      </c>
      <c r="GG61" s="116">
        <f t="shared" si="114"/>
        <v>17</v>
      </c>
      <c r="GH61" s="116">
        <f t="shared" si="115"/>
        <v>24</v>
      </c>
      <c r="GI61" s="337">
        <f t="shared" si="116"/>
        <v>41</v>
      </c>
      <c r="GJ61" s="337">
        <f t="shared" si="117"/>
        <v>8</v>
      </c>
      <c r="GK61" s="337">
        <f t="shared" si="118"/>
        <v>20</v>
      </c>
      <c r="GL61" s="337">
        <f t="shared" si="119"/>
        <v>28</v>
      </c>
      <c r="GM61" s="337">
        <f t="shared" si="120"/>
        <v>52</v>
      </c>
      <c r="GN61" s="337">
        <f t="shared" si="121"/>
        <v>0</v>
      </c>
      <c r="GO61" s="337">
        <f t="shared" si="122"/>
        <v>52</v>
      </c>
      <c r="GP61" s="336">
        <f t="shared" si="123"/>
        <v>1</v>
      </c>
      <c r="GQ61" s="343">
        <f t="shared" si="124"/>
        <v>17</v>
      </c>
      <c r="GR61" s="337">
        <f t="shared" si="125"/>
        <v>8</v>
      </c>
      <c r="GS61" s="337">
        <f t="shared" si="126"/>
        <v>17</v>
      </c>
      <c r="GT61" s="337">
        <f t="shared" si="127"/>
        <v>25</v>
      </c>
      <c r="GU61" s="337">
        <f t="shared" si="128"/>
        <v>12</v>
      </c>
      <c r="GV61" s="337">
        <f t="shared" si="129"/>
        <v>60</v>
      </c>
      <c r="GW61" s="337">
        <f t="shared" si="130"/>
        <v>600</v>
      </c>
      <c r="GX61" s="337">
        <f t="shared" si="131"/>
        <v>672</v>
      </c>
      <c r="GY61" s="346">
        <f t="shared" si="132"/>
        <v>28</v>
      </c>
      <c r="GZ61" s="116">
        <f t="shared" si="133"/>
        <v>140.39999999999998</v>
      </c>
      <c r="HA61" s="346">
        <f t="shared" si="95"/>
        <v>58</v>
      </c>
      <c r="HB61" s="116">
        <f t="shared" si="134"/>
        <v>818</v>
      </c>
      <c r="HC61" s="116">
        <f t="shared" si="135"/>
        <v>46</v>
      </c>
      <c r="HD61" s="346">
        <f t="shared" si="145"/>
        <v>864</v>
      </c>
      <c r="HE61" s="346">
        <f t="shared" si="96"/>
        <v>44</v>
      </c>
      <c r="HF61" s="13">
        <f t="shared" si="136"/>
        <v>0</v>
      </c>
      <c r="HG61" s="13">
        <f t="shared" si="137"/>
        <v>0</v>
      </c>
      <c r="HH61" s="346">
        <f t="shared" si="138"/>
        <v>0</v>
      </c>
      <c r="HI61" s="325">
        <f t="shared" si="139"/>
        <v>1419.9</v>
      </c>
      <c r="HJ61" s="336">
        <f t="shared" si="140"/>
        <v>77.399999999999977</v>
      </c>
      <c r="HK61" s="343">
        <f t="shared" si="141"/>
        <v>63</v>
      </c>
      <c r="HL61" s="13">
        <f t="shared" si="142"/>
        <v>1004.4</v>
      </c>
      <c r="HM61" s="77">
        <f t="shared" si="143"/>
        <v>44</v>
      </c>
      <c r="HN61" s="328"/>
      <c r="HO61" s="330"/>
      <c r="HP61" s="116">
        <f>VLOOKUP(HR61,$B$4:$C$70,2,0)</f>
        <v>59</v>
      </c>
      <c r="HQ61" s="281">
        <v>44</v>
      </c>
      <c r="HR61" s="282">
        <v>65</v>
      </c>
      <c r="HS61" s="311" t="s">
        <v>217</v>
      </c>
      <c r="HT61" s="312" t="s">
        <v>218</v>
      </c>
      <c r="HU61" s="311" t="s">
        <v>219</v>
      </c>
      <c r="HV61" s="283">
        <v>0</v>
      </c>
      <c r="HW61" s="314">
        <v>267.89999999999998</v>
      </c>
      <c r="HX61" s="285">
        <v>288</v>
      </c>
      <c r="HY61" s="286">
        <v>0</v>
      </c>
      <c r="HZ61" s="286">
        <v>17</v>
      </c>
      <c r="IA61" s="286">
        <v>24</v>
      </c>
      <c r="IB61" s="286">
        <v>0</v>
      </c>
      <c r="IC61" s="286">
        <v>8</v>
      </c>
      <c r="ID61" s="286">
        <v>20</v>
      </c>
      <c r="IE61" s="286">
        <v>0</v>
      </c>
      <c r="IF61" s="286">
        <v>52</v>
      </c>
      <c r="IG61" s="286">
        <v>0</v>
      </c>
      <c r="IH61" s="283">
        <v>0</v>
      </c>
      <c r="II61" s="286">
        <v>0</v>
      </c>
      <c r="IJ61" s="286">
        <v>1</v>
      </c>
      <c r="IK61" s="283">
        <v>0</v>
      </c>
      <c r="IL61" s="286">
        <v>0</v>
      </c>
      <c r="IM61" s="286">
        <v>17</v>
      </c>
      <c r="IN61" s="287">
        <v>0</v>
      </c>
      <c r="IO61" s="287">
        <v>0</v>
      </c>
      <c r="IP61" s="286">
        <v>0</v>
      </c>
      <c r="IQ61" s="286">
        <v>8</v>
      </c>
      <c r="IR61" s="286">
        <v>17</v>
      </c>
      <c r="IS61" s="286">
        <v>0</v>
      </c>
      <c r="IT61" s="286">
        <v>12</v>
      </c>
      <c r="IU61" s="286">
        <v>60</v>
      </c>
      <c r="IV61" s="286">
        <v>600</v>
      </c>
      <c r="IW61" s="286">
        <v>0</v>
      </c>
      <c r="IX61" s="286">
        <v>28</v>
      </c>
      <c r="IY61" s="283">
        <v>0</v>
      </c>
      <c r="IZ61" s="322">
        <f t="shared" si="144"/>
        <v>1419.9</v>
      </c>
      <c r="JA61" s="288">
        <v>65</v>
      </c>
    </row>
    <row r="62" spans="1:261" x14ac:dyDescent="0.25">
      <c r="A62" s="70">
        <v>60</v>
      </c>
      <c r="B62" s="71">
        <v>67</v>
      </c>
      <c r="C62" s="274">
        <f t="shared" si="97"/>
        <v>60</v>
      </c>
      <c r="D62" s="173" t="s">
        <v>97</v>
      </c>
      <c r="E62" s="170" t="s">
        <v>220</v>
      </c>
      <c r="F62" s="170" t="s">
        <v>260</v>
      </c>
      <c r="G62" s="170" t="s">
        <v>300</v>
      </c>
      <c r="H62" s="324" t="s">
        <v>492</v>
      </c>
      <c r="I62" s="324"/>
      <c r="J62" s="171" t="s">
        <v>221</v>
      </c>
      <c r="K62" s="72">
        <v>0.39583333333333298</v>
      </c>
      <c r="L62" s="73">
        <v>0.39583333333333331</v>
      </c>
      <c r="M62" s="86"/>
      <c r="N62" s="74">
        <f t="shared" si="152"/>
        <v>0</v>
      </c>
      <c r="O62" s="75">
        <f t="shared" si="153"/>
        <v>0</v>
      </c>
      <c r="P62" s="76">
        <v>95.5</v>
      </c>
      <c r="Q62" s="77"/>
      <c r="R62" s="78">
        <f t="shared" si="154"/>
        <v>286.5</v>
      </c>
      <c r="S62" s="193">
        <f t="shared" si="98"/>
        <v>64</v>
      </c>
      <c r="T62" s="79">
        <v>0.44807870370370373</v>
      </c>
      <c r="U62" s="80">
        <v>0.44934027777777774</v>
      </c>
      <c r="V62" s="81">
        <f t="shared" si="218"/>
        <v>1.2615740740740122E-3</v>
      </c>
      <c r="W62" s="77"/>
      <c r="X62" s="78">
        <f t="shared" si="234"/>
        <v>327</v>
      </c>
      <c r="Y62" s="193">
        <f t="shared" si="99"/>
        <v>67</v>
      </c>
      <c r="Z62" s="82">
        <v>0.49910879629629629</v>
      </c>
      <c r="AA62" s="83"/>
      <c r="AB62" s="84">
        <f t="shared" si="155"/>
        <v>0</v>
      </c>
      <c r="AC62" s="82">
        <v>0.50017361111111114</v>
      </c>
      <c r="AD62" s="85">
        <f t="shared" si="156"/>
        <v>1.0648148148148517E-3</v>
      </c>
      <c r="AE62" s="85">
        <f t="shared" si="157"/>
        <v>3.0092592592596281E-4</v>
      </c>
      <c r="AF62" s="86"/>
      <c r="AG62" s="87">
        <f t="shared" si="158"/>
        <v>26</v>
      </c>
      <c r="AH62" s="186">
        <f t="shared" si="146"/>
        <v>26</v>
      </c>
      <c r="AI62" s="88">
        <f t="shared" si="159"/>
        <v>26</v>
      </c>
      <c r="AJ62" s="199">
        <f t="shared" si="10"/>
        <v>58</v>
      </c>
      <c r="AK62" s="82">
        <v>0.50120370370370371</v>
      </c>
      <c r="AL62" s="85">
        <f t="shared" si="160"/>
        <v>1.0300925925925686E-3</v>
      </c>
      <c r="AM62" s="85">
        <f t="shared" si="161"/>
        <v>2.777777777778019E-4</v>
      </c>
      <c r="AN62" s="89"/>
      <c r="AO62" s="90">
        <f t="shared" si="162"/>
        <v>24</v>
      </c>
      <c r="AP62" s="186">
        <f t="shared" si="100"/>
        <v>-24</v>
      </c>
      <c r="AQ62" s="88">
        <f t="shared" si="163"/>
        <v>24</v>
      </c>
      <c r="AR62" s="199">
        <f t="shared" si="15"/>
        <v>56</v>
      </c>
      <c r="AS62" s="82">
        <v>0.50788194444444446</v>
      </c>
      <c r="AT62" s="83"/>
      <c r="AU62" s="88">
        <f t="shared" si="164"/>
        <v>0</v>
      </c>
      <c r="AV62" s="82">
        <v>0.50871527777777781</v>
      </c>
      <c r="AW62" s="85">
        <f t="shared" si="165"/>
        <v>8.3333333333335258E-4</v>
      </c>
      <c r="AX62" s="85">
        <f t="shared" si="220"/>
        <v>6.9444444444463648E-5</v>
      </c>
      <c r="AY62" s="89"/>
      <c r="AZ62" s="90">
        <f t="shared" si="166"/>
        <v>6</v>
      </c>
      <c r="BA62" s="186">
        <f t="shared" si="101"/>
        <v>6</v>
      </c>
      <c r="BB62" s="88">
        <f t="shared" si="221"/>
        <v>6</v>
      </c>
      <c r="BC62" s="199">
        <f t="shared" si="21"/>
        <v>46</v>
      </c>
      <c r="BD62" s="82">
        <v>0.51056712962962958</v>
      </c>
      <c r="BE62" s="85">
        <f t="shared" si="222"/>
        <v>1.8518518518517713E-3</v>
      </c>
      <c r="BF62" s="85">
        <f t="shared" si="167"/>
        <v>5.4398148148140078E-4</v>
      </c>
      <c r="BG62" s="89"/>
      <c r="BH62" s="90">
        <f t="shared" si="168"/>
        <v>47</v>
      </c>
      <c r="BI62" s="186">
        <f t="shared" si="102"/>
        <v>47</v>
      </c>
      <c r="BJ62" s="88">
        <f t="shared" si="169"/>
        <v>47</v>
      </c>
      <c r="BK62" s="199">
        <f t="shared" si="26"/>
        <v>68</v>
      </c>
      <c r="BL62" s="91">
        <v>0.53125</v>
      </c>
      <c r="BM62" s="83"/>
      <c r="BN62" s="88">
        <f t="shared" si="170"/>
        <v>0</v>
      </c>
      <c r="BO62" s="82">
        <v>0.53557870370370375</v>
      </c>
      <c r="BP62" s="85">
        <f t="shared" si="171"/>
        <v>4.3287037037037512E-3</v>
      </c>
      <c r="BQ62" s="85">
        <f t="shared" si="172"/>
        <v>1.5046296296291565E-4</v>
      </c>
      <c r="BR62" s="89"/>
      <c r="BS62" s="90">
        <f t="shared" si="173"/>
        <v>13</v>
      </c>
      <c r="BT62" s="186">
        <f t="shared" si="103"/>
        <v>-13</v>
      </c>
      <c r="BU62" s="88">
        <f t="shared" si="174"/>
        <v>13</v>
      </c>
      <c r="BV62" s="199">
        <f t="shared" si="32"/>
        <v>44</v>
      </c>
      <c r="BW62" s="82">
        <v>0.53793981481481479</v>
      </c>
      <c r="BX62" s="85">
        <f t="shared" si="175"/>
        <v>2.3611111111110361E-3</v>
      </c>
      <c r="BY62" s="85">
        <f t="shared" si="176"/>
        <v>2.662037037036288E-4</v>
      </c>
      <c r="BZ62" s="89"/>
      <c r="CA62" s="90">
        <f t="shared" si="177"/>
        <v>23</v>
      </c>
      <c r="CB62" s="186">
        <f t="shared" si="104"/>
        <v>23</v>
      </c>
      <c r="CC62" s="88">
        <v>0</v>
      </c>
      <c r="CD62" s="199">
        <f t="shared" si="105"/>
        <v>47</v>
      </c>
      <c r="CE62" s="72">
        <v>0.5625</v>
      </c>
      <c r="CF62" s="86"/>
      <c r="CG62" s="86">
        <f t="shared" si="223"/>
        <v>0</v>
      </c>
      <c r="CH62" s="92">
        <f t="shared" si="178"/>
        <v>0</v>
      </c>
      <c r="CI62" s="243">
        <f t="shared" si="38"/>
        <v>1</v>
      </c>
      <c r="CJ62" s="82">
        <v>0.57222222222222219</v>
      </c>
      <c r="CK62" s="83"/>
      <c r="CL62" s="88">
        <f t="shared" si="179"/>
        <v>0</v>
      </c>
      <c r="CM62" s="82">
        <v>0.57486111111111116</v>
      </c>
      <c r="CN62" s="85">
        <f t="shared" si="180"/>
        <v>2.6388888888889683E-3</v>
      </c>
      <c r="CO62" s="85">
        <f t="shared" si="181"/>
        <v>9.2592592592672263E-5</v>
      </c>
      <c r="CP62" s="89"/>
      <c r="CQ62" s="90">
        <f t="shared" si="182"/>
        <v>8</v>
      </c>
      <c r="CR62" s="186">
        <f t="shared" si="224"/>
        <v>8</v>
      </c>
      <c r="CS62" s="88">
        <f t="shared" si="183"/>
        <v>8</v>
      </c>
      <c r="CT62" s="199">
        <f t="shared" si="45"/>
        <v>42</v>
      </c>
      <c r="CU62" s="72">
        <v>0.63194444444444442</v>
      </c>
      <c r="CV62" s="86"/>
      <c r="CW62" s="86">
        <f t="shared" si="184"/>
        <v>0</v>
      </c>
      <c r="CX62" s="92">
        <f t="shared" si="185"/>
        <v>0</v>
      </c>
      <c r="CY62" s="243">
        <f t="shared" si="48"/>
        <v>1</v>
      </c>
      <c r="CZ62" s="82">
        <v>0.6430555555555556</v>
      </c>
      <c r="DA62" s="83"/>
      <c r="DB62" s="88">
        <f t="shared" si="186"/>
        <v>0</v>
      </c>
      <c r="DC62" s="82">
        <v>0.64560185185185182</v>
      </c>
      <c r="DD62" s="85">
        <f t="shared" si="187"/>
        <v>2.5462962962962132E-3</v>
      </c>
      <c r="DE62" s="85">
        <f t="shared" si="188"/>
        <v>3.4722222222213902E-4</v>
      </c>
      <c r="DF62" s="89"/>
      <c r="DG62" s="90">
        <f t="shared" si="189"/>
        <v>30</v>
      </c>
      <c r="DH62" s="186">
        <f t="shared" si="106"/>
        <v>30</v>
      </c>
      <c r="DI62" s="88">
        <f t="shared" si="190"/>
        <v>30</v>
      </c>
      <c r="DJ62" s="199">
        <f t="shared" si="54"/>
        <v>61</v>
      </c>
      <c r="DK62" s="72" t="s">
        <v>254</v>
      </c>
      <c r="DL62" s="86"/>
      <c r="DM62" s="86" t="e">
        <f>IF(DK62=0,0,IF(DK62="нет",600,IF(DK62="сход",0,IF(DK62&lt;#REF!+DN$2,MINUTE(ABS(DK62-(#REF!+DN$2)))*60,IF(DK62&gt;#REF!+DN$2,MINUTE(ABS(DK62-(#REF!+DN$2)))*60,0)))))</f>
        <v>#REF!</v>
      </c>
      <c r="DN62" s="93">
        <f t="shared" si="191"/>
        <v>0</v>
      </c>
      <c r="DO62" s="72" t="s">
        <v>254</v>
      </c>
      <c r="DP62" s="86"/>
      <c r="DQ62" s="86" t="e">
        <f>IF(DO62=0,0,IF(DO62="нет",600,IF(DO62="сход",0,IF(DO62&lt;#REF!+DR$2,MINUTE(ABS(DO62-(#REF!+DR$2)))*60,IF(DO62&gt;#REF!+DR$2,MINUTE(ABS(DO62-(#REF!+DR$2)))*60,0)))))</f>
        <v>#REF!</v>
      </c>
      <c r="DR62" s="94">
        <f t="shared" si="192"/>
        <v>0</v>
      </c>
      <c r="DS62" s="82">
        <v>0.6743055555555556</v>
      </c>
      <c r="DT62" s="83"/>
      <c r="DU62" s="63">
        <f t="shared" si="193"/>
        <v>0</v>
      </c>
      <c r="DV62" s="82">
        <v>0.67510416666666673</v>
      </c>
      <c r="DW62" s="85">
        <f t="shared" si="194"/>
        <v>7.9861111111112493E-4</v>
      </c>
      <c r="DX62" s="85">
        <f t="shared" si="195"/>
        <v>2.4305555555556937E-4</v>
      </c>
      <c r="DY62" s="89"/>
      <c r="DZ62" s="90">
        <f t="shared" si="196"/>
        <v>21</v>
      </c>
      <c r="EA62" s="186">
        <f t="shared" si="107"/>
        <v>21</v>
      </c>
      <c r="EB62" s="63">
        <f t="shared" si="197"/>
        <v>21</v>
      </c>
      <c r="EC62" s="199">
        <f t="shared" si="62"/>
        <v>54</v>
      </c>
      <c r="ED62" s="82">
        <v>0.68081018518518521</v>
      </c>
      <c r="EE62" s="85">
        <f t="shared" si="198"/>
        <v>5.7060185185184853E-3</v>
      </c>
      <c r="EF62" s="85">
        <f t="shared" si="199"/>
        <v>2.7777777777781079E-4</v>
      </c>
      <c r="EG62" s="89"/>
      <c r="EH62" s="65">
        <f t="shared" si="200"/>
        <v>24</v>
      </c>
      <c r="EI62" s="186">
        <f t="shared" si="108"/>
        <v>-24</v>
      </c>
      <c r="EJ62" s="88">
        <f t="shared" si="201"/>
        <v>24</v>
      </c>
      <c r="EK62" s="199">
        <f t="shared" si="67"/>
        <v>31</v>
      </c>
      <c r="EL62" s="82">
        <v>0.71250000000000002</v>
      </c>
      <c r="EM62" s="83"/>
      <c r="EN62" s="88">
        <f t="shared" si="202"/>
        <v>0</v>
      </c>
      <c r="EO62" s="82">
        <v>0.7151967592592593</v>
      </c>
      <c r="EP62" s="85">
        <f t="shared" si="203"/>
        <v>2.6967592592592737E-3</v>
      </c>
      <c r="EQ62" s="85">
        <f t="shared" si="204"/>
        <v>2.3148148148133697E-5</v>
      </c>
      <c r="ER62" s="89"/>
      <c r="ES62" s="90">
        <f t="shared" si="205"/>
        <v>2</v>
      </c>
      <c r="ET62" s="186">
        <f t="shared" si="109"/>
        <v>-2</v>
      </c>
      <c r="EU62" s="88">
        <f t="shared" si="206"/>
        <v>2</v>
      </c>
      <c r="EV62" s="199">
        <f t="shared" si="73"/>
        <v>13</v>
      </c>
      <c r="EW62" s="82">
        <v>0.71557870370370369</v>
      </c>
      <c r="EX62" s="85">
        <f t="shared" si="207"/>
        <v>3.8194444444439313E-4</v>
      </c>
      <c r="EY62" s="85">
        <f t="shared" si="208"/>
        <v>2.3148148148143015E-4</v>
      </c>
      <c r="EZ62" s="89"/>
      <c r="FA62" s="90">
        <f t="shared" si="209"/>
        <v>20</v>
      </c>
      <c r="FB62" s="186">
        <f t="shared" si="235"/>
        <v>20</v>
      </c>
      <c r="FC62" s="88">
        <f t="shared" si="210"/>
        <v>20</v>
      </c>
      <c r="FD62" s="199">
        <f t="shared" si="78"/>
        <v>18</v>
      </c>
      <c r="FE62" s="82">
        <v>0.71799768518518514</v>
      </c>
      <c r="FF62" s="85">
        <f t="shared" si="211"/>
        <v>2.4189814814814525E-3</v>
      </c>
      <c r="FG62" s="85">
        <f t="shared" si="212"/>
        <v>2.1990740740737832E-4</v>
      </c>
      <c r="FH62" s="89"/>
      <c r="FI62" s="90">
        <f t="shared" si="230"/>
        <v>19</v>
      </c>
      <c r="FJ62" s="186">
        <f t="shared" si="111"/>
        <v>19</v>
      </c>
      <c r="FK62" s="88">
        <f t="shared" si="236"/>
        <v>19</v>
      </c>
      <c r="FL62" s="199">
        <f t="shared" si="83"/>
        <v>31</v>
      </c>
      <c r="FM62" s="82">
        <v>0.74513888888888891</v>
      </c>
      <c r="FN62" s="83"/>
      <c r="FO62" s="84">
        <f t="shared" si="214"/>
        <v>0</v>
      </c>
      <c r="FP62" s="82">
        <v>0.74805555555555558</v>
      </c>
      <c r="FQ62" s="85">
        <f t="shared" si="225"/>
        <v>2.9166666666666785E-3</v>
      </c>
      <c r="FR62" s="85">
        <f t="shared" si="215"/>
        <v>4.8611111111112291E-4</v>
      </c>
      <c r="FS62" s="89"/>
      <c r="FT62" s="90">
        <f t="shared" si="216"/>
        <v>42</v>
      </c>
      <c r="FU62" s="186">
        <f t="shared" si="226"/>
        <v>42</v>
      </c>
      <c r="FV62" s="88">
        <f t="shared" si="227"/>
        <v>42</v>
      </c>
      <c r="FW62" s="199">
        <f t="shared" si="90"/>
        <v>58</v>
      </c>
      <c r="FX62" s="72">
        <v>0.74930555555555556</v>
      </c>
      <c r="FY62" s="86">
        <v>-600</v>
      </c>
      <c r="FZ62" s="86">
        <f t="shared" si="228"/>
        <v>1140</v>
      </c>
      <c r="GA62" s="95">
        <f t="shared" si="217"/>
        <v>0</v>
      </c>
      <c r="GB62" s="333">
        <f t="shared" si="93"/>
        <v>1</v>
      </c>
      <c r="GC62" s="96">
        <f t="shared" si="229"/>
        <v>67</v>
      </c>
      <c r="GE62" s="116">
        <f t="shared" si="112"/>
        <v>286.5</v>
      </c>
      <c r="GF62" s="343">
        <f t="shared" si="113"/>
        <v>327</v>
      </c>
      <c r="GG62" s="116">
        <f t="shared" si="114"/>
        <v>26</v>
      </c>
      <c r="GH62" s="116">
        <f t="shared" si="115"/>
        <v>24</v>
      </c>
      <c r="GI62" s="337">
        <f t="shared" si="116"/>
        <v>50</v>
      </c>
      <c r="GJ62" s="337">
        <f t="shared" si="117"/>
        <v>6</v>
      </c>
      <c r="GK62" s="337">
        <f t="shared" si="118"/>
        <v>47</v>
      </c>
      <c r="GL62" s="337">
        <f t="shared" si="119"/>
        <v>53</v>
      </c>
      <c r="GM62" s="337">
        <f t="shared" si="120"/>
        <v>13</v>
      </c>
      <c r="GN62" s="337">
        <f t="shared" si="121"/>
        <v>0</v>
      </c>
      <c r="GO62" s="337">
        <f t="shared" si="122"/>
        <v>13</v>
      </c>
      <c r="GP62" s="336">
        <f t="shared" si="123"/>
        <v>8</v>
      </c>
      <c r="GQ62" s="343">
        <f t="shared" si="124"/>
        <v>30</v>
      </c>
      <c r="GR62" s="337">
        <f t="shared" si="125"/>
        <v>21</v>
      </c>
      <c r="GS62" s="337">
        <f t="shared" si="126"/>
        <v>24</v>
      </c>
      <c r="GT62" s="337">
        <f t="shared" si="127"/>
        <v>45</v>
      </c>
      <c r="GU62" s="337">
        <f t="shared" si="128"/>
        <v>2</v>
      </c>
      <c r="GV62" s="337">
        <f t="shared" si="129"/>
        <v>20</v>
      </c>
      <c r="GW62" s="337">
        <f t="shared" si="130"/>
        <v>19</v>
      </c>
      <c r="GX62" s="337">
        <f t="shared" si="131"/>
        <v>41</v>
      </c>
      <c r="GY62" s="346">
        <f t="shared" si="132"/>
        <v>42</v>
      </c>
      <c r="GZ62" s="116">
        <f t="shared" si="133"/>
        <v>198</v>
      </c>
      <c r="HA62" s="346">
        <f t="shared" si="95"/>
        <v>67</v>
      </c>
      <c r="HB62" s="116">
        <f t="shared" si="134"/>
        <v>202</v>
      </c>
      <c r="HC62" s="116">
        <f t="shared" si="135"/>
        <v>80</v>
      </c>
      <c r="HD62" s="346">
        <f t="shared" si="145"/>
        <v>282</v>
      </c>
      <c r="HE62" s="346">
        <f t="shared" si="96"/>
        <v>25</v>
      </c>
      <c r="HF62" s="13">
        <f t="shared" si="136"/>
        <v>0</v>
      </c>
      <c r="HG62" s="13">
        <f t="shared" si="137"/>
        <v>0</v>
      </c>
      <c r="HH62" s="346">
        <f t="shared" si="138"/>
        <v>0</v>
      </c>
      <c r="HI62" s="325">
        <f t="shared" si="139"/>
        <v>895.5</v>
      </c>
      <c r="HJ62" s="336">
        <f t="shared" si="140"/>
        <v>96</v>
      </c>
      <c r="HK62" s="343">
        <f t="shared" si="141"/>
        <v>102</v>
      </c>
      <c r="HL62" s="13">
        <f t="shared" si="142"/>
        <v>480</v>
      </c>
      <c r="HM62" s="77">
        <f t="shared" si="143"/>
        <v>29</v>
      </c>
      <c r="HN62" s="328"/>
      <c r="HO62" s="330"/>
      <c r="HP62" s="116">
        <f>VLOOKUP(HR62,$B$4:$C$70,2,0)</f>
        <v>60</v>
      </c>
      <c r="HQ62" s="281">
        <v>29</v>
      </c>
      <c r="HR62" s="282">
        <v>67</v>
      </c>
      <c r="HS62" s="311" t="s">
        <v>97</v>
      </c>
      <c r="HT62" s="312" t="s">
        <v>220</v>
      </c>
      <c r="HU62" s="311" t="s">
        <v>221</v>
      </c>
      <c r="HV62" s="283">
        <v>0</v>
      </c>
      <c r="HW62" s="314">
        <v>286.5</v>
      </c>
      <c r="HX62" s="321">
        <v>327</v>
      </c>
      <c r="HY62" s="286">
        <v>0</v>
      </c>
      <c r="HZ62" s="286">
        <v>26</v>
      </c>
      <c r="IA62" s="286">
        <v>24</v>
      </c>
      <c r="IB62" s="286">
        <v>0</v>
      </c>
      <c r="IC62" s="286">
        <v>6</v>
      </c>
      <c r="ID62" s="286">
        <v>47</v>
      </c>
      <c r="IE62" s="286">
        <v>0</v>
      </c>
      <c r="IF62" s="286">
        <v>13</v>
      </c>
      <c r="IG62" s="286">
        <v>0</v>
      </c>
      <c r="IH62" s="283">
        <v>0</v>
      </c>
      <c r="II62" s="286">
        <v>0</v>
      </c>
      <c r="IJ62" s="286">
        <v>8</v>
      </c>
      <c r="IK62" s="283">
        <v>0</v>
      </c>
      <c r="IL62" s="286">
        <v>0</v>
      </c>
      <c r="IM62" s="286">
        <v>30</v>
      </c>
      <c r="IN62" s="287">
        <v>0</v>
      </c>
      <c r="IO62" s="287">
        <v>0</v>
      </c>
      <c r="IP62" s="286">
        <v>0</v>
      </c>
      <c r="IQ62" s="286">
        <v>21</v>
      </c>
      <c r="IR62" s="286">
        <v>24</v>
      </c>
      <c r="IS62" s="286">
        <v>0</v>
      </c>
      <c r="IT62" s="286">
        <v>2</v>
      </c>
      <c r="IU62" s="286">
        <v>20</v>
      </c>
      <c r="IV62" s="286">
        <v>19</v>
      </c>
      <c r="IW62" s="286">
        <v>0</v>
      </c>
      <c r="IX62" s="286">
        <v>42</v>
      </c>
      <c r="IY62" s="283">
        <v>0</v>
      </c>
      <c r="IZ62" s="322">
        <f t="shared" si="144"/>
        <v>895.5</v>
      </c>
      <c r="JA62" s="288">
        <v>67</v>
      </c>
    </row>
    <row r="63" spans="1:261" x14ac:dyDescent="0.25">
      <c r="A63" s="47">
        <v>61</v>
      </c>
      <c r="B63" s="48">
        <v>68</v>
      </c>
      <c r="C63" s="274">
        <f t="shared" si="97"/>
        <v>61</v>
      </c>
      <c r="D63" s="176" t="s">
        <v>222</v>
      </c>
      <c r="E63" s="174" t="s">
        <v>223</v>
      </c>
      <c r="F63" s="170" t="s">
        <v>258</v>
      </c>
      <c r="G63" s="170" t="s">
        <v>300</v>
      </c>
      <c r="H63" s="324"/>
      <c r="I63" s="324"/>
      <c r="J63" s="175" t="s">
        <v>224</v>
      </c>
      <c r="K63" s="49">
        <v>0.39652777777777798</v>
      </c>
      <c r="L63" s="50">
        <v>0.39652777777777781</v>
      </c>
      <c r="M63" s="61"/>
      <c r="N63" s="51">
        <f t="shared" si="152"/>
        <v>0</v>
      </c>
      <c r="O63" s="52">
        <f t="shared" si="153"/>
        <v>0</v>
      </c>
      <c r="P63" s="53">
        <v>83.2</v>
      </c>
      <c r="Q63" s="54"/>
      <c r="R63" s="55">
        <f t="shared" si="154"/>
        <v>249.60000000000002</v>
      </c>
      <c r="S63" s="194">
        <f t="shared" si="98"/>
        <v>40</v>
      </c>
      <c r="T63" s="56">
        <v>0.4540393518518519</v>
      </c>
      <c r="U63" s="57">
        <v>0.45513888888888893</v>
      </c>
      <c r="V63" s="58">
        <f t="shared" si="218"/>
        <v>1.0995370370370239E-3</v>
      </c>
      <c r="W63" s="54"/>
      <c r="X63" s="55">
        <f t="shared" si="234"/>
        <v>285</v>
      </c>
      <c r="Y63" s="194">
        <f t="shared" si="99"/>
        <v>52</v>
      </c>
      <c r="Z63" s="42">
        <v>0.50175925925925924</v>
      </c>
      <c r="AA63" s="36"/>
      <c r="AB63" s="59">
        <f t="shared" si="155"/>
        <v>0</v>
      </c>
      <c r="AC63" s="42">
        <v>0.50335648148148149</v>
      </c>
      <c r="AD63" s="60">
        <f t="shared" si="156"/>
        <v>1.5972222222222499E-3</v>
      </c>
      <c r="AE63" s="60">
        <f t="shared" si="157"/>
        <v>8.3333333333336093E-4</v>
      </c>
      <c r="AF63" s="61"/>
      <c r="AG63" s="62">
        <f t="shared" si="158"/>
        <v>72</v>
      </c>
      <c r="AH63" s="187">
        <f t="shared" si="146"/>
        <v>72</v>
      </c>
      <c r="AI63" s="63">
        <f t="shared" si="159"/>
        <v>72</v>
      </c>
      <c r="AJ63" s="200">
        <f t="shared" si="10"/>
        <v>68</v>
      </c>
      <c r="AK63" s="42">
        <v>0.50527777777777783</v>
      </c>
      <c r="AL63" s="60">
        <f t="shared" si="160"/>
        <v>1.9212962962963376E-3</v>
      </c>
      <c r="AM63" s="60">
        <f t="shared" si="161"/>
        <v>6.134259259259671E-4</v>
      </c>
      <c r="AN63" s="64"/>
      <c r="AO63" s="65">
        <f t="shared" si="162"/>
        <v>53</v>
      </c>
      <c r="AP63" s="186">
        <f t="shared" si="100"/>
        <v>53</v>
      </c>
      <c r="AQ63" s="63">
        <f t="shared" si="163"/>
        <v>53</v>
      </c>
      <c r="AR63" s="200">
        <f t="shared" si="15"/>
        <v>68</v>
      </c>
      <c r="AS63" s="42">
        <v>0.51342592592592595</v>
      </c>
      <c r="AT63" s="36"/>
      <c r="AU63" s="63">
        <f t="shared" si="164"/>
        <v>0</v>
      </c>
      <c r="AV63" s="42">
        <v>0.51489583333333333</v>
      </c>
      <c r="AW63" s="60">
        <f t="shared" si="165"/>
        <v>1.4699074074073781E-3</v>
      </c>
      <c r="AX63" s="60">
        <f t="shared" si="220"/>
        <v>7.060185185184892E-4</v>
      </c>
      <c r="AY63" s="64"/>
      <c r="AZ63" s="65">
        <f t="shared" si="166"/>
        <v>61</v>
      </c>
      <c r="BA63" s="186">
        <f t="shared" si="101"/>
        <v>61</v>
      </c>
      <c r="BB63" s="63">
        <f t="shared" si="221"/>
        <v>61</v>
      </c>
      <c r="BC63" s="200">
        <f t="shared" si="21"/>
        <v>67</v>
      </c>
      <c r="BD63" s="42">
        <v>0.51655092592592589</v>
      </c>
      <c r="BE63" s="60">
        <f t="shared" si="222"/>
        <v>1.6550925925925553E-3</v>
      </c>
      <c r="BF63" s="60">
        <f t="shared" si="167"/>
        <v>3.4722222222218478E-4</v>
      </c>
      <c r="BG63" s="64"/>
      <c r="BH63" s="65">
        <f t="shared" si="168"/>
        <v>30</v>
      </c>
      <c r="BI63" s="186">
        <f t="shared" si="102"/>
        <v>30</v>
      </c>
      <c r="BJ63" s="63">
        <f t="shared" si="169"/>
        <v>30</v>
      </c>
      <c r="BK63" s="200">
        <f t="shared" si="26"/>
        <v>65</v>
      </c>
      <c r="BL63" s="35">
        <v>0.54027777777777775</v>
      </c>
      <c r="BM63" s="36"/>
      <c r="BN63" s="63">
        <f t="shared" si="170"/>
        <v>0</v>
      </c>
      <c r="BO63" s="42">
        <v>0.54554398148148142</v>
      </c>
      <c r="BP63" s="60">
        <f t="shared" si="171"/>
        <v>5.2662037037036757E-3</v>
      </c>
      <c r="BQ63" s="60">
        <f t="shared" si="172"/>
        <v>7.8703703703700886E-4</v>
      </c>
      <c r="BR63" s="64"/>
      <c r="BS63" s="65">
        <f t="shared" si="173"/>
        <v>68</v>
      </c>
      <c r="BT63" s="186">
        <f t="shared" si="103"/>
        <v>68</v>
      </c>
      <c r="BU63" s="63">
        <f t="shared" si="174"/>
        <v>68</v>
      </c>
      <c r="BV63" s="200">
        <f t="shared" si="32"/>
        <v>67</v>
      </c>
      <c r="BW63" s="42">
        <v>0.54843750000000002</v>
      </c>
      <c r="BX63" s="60">
        <f t="shared" si="175"/>
        <v>2.8935185185186008E-3</v>
      </c>
      <c r="BY63" s="60">
        <f t="shared" si="176"/>
        <v>7.9861111111119345E-4</v>
      </c>
      <c r="BZ63" s="64"/>
      <c r="CA63" s="65">
        <f t="shared" si="177"/>
        <v>69</v>
      </c>
      <c r="CB63" s="186">
        <f t="shared" si="104"/>
        <v>69</v>
      </c>
      <c r="CC63" s="88">
        <v>0</v>
      </c>
      <c r="CD63" s="200">
        <f t="shared" si="105"/>
        <v>63</v>
      </c>
      <c r="CE63" s="49">
        <v>0.56944444444444442</v>
      </c>
      <c r="CF63" s="61">
        <v>-60</v>
      </c>
      <c r="CG63" s="61">
        <f t="shared" si="223"/>
        <v>540</v>
      </c>
      <c r="CH63" s="66">
        <f t="shared" si="178"/>
        <v>480</v>
      </c>
      <c r="CI63" s="244">
        <f t="shared" si="38"/>
        <v>65</v>
      </c>
      <c r="CJ63" s="42">
        <v>0.5805555555555556</v>
      </c>
      <c r="CK63" s="36"/>
      <c r="CL63" s="63">
        <f t="shared" si="179"/>
        <v>0</v>
      </c>
      <c r="CM63" s="42">
        <v>0.58364583333333331</v>
      </c>
      <c r="CN63" s="60">
        <f t="shared" si="180"/>
        <v>3.0902777777777057E-3</v>
      </c>
      <c r="CO63" s="60">
        <f t="shared" si="181"/>
        <v>5.4398148148140967E-4</v>
      </c>
      <c r="CP63" s="64"/>
      <c r="CQ63" s="65">
        <f t="shared" si="182"/>
        <v>47</v>
      </c>
      <c r="CR63" s="186">
        <f t="shared" si="224"/>
        <v>47</v>
      </c>
      <c r="CS63" s="63">
        <f t="shared" si="183"/>
        <v>47</v>
      </c>
      <c r="CT63" s="200">
        <f t="shared" si="45"/>
        <v>64</v>
      </c>
      <c r="CU63" s="49">
        <v>0.63888888888888895</v>
      </c>
      <c r="CV63" s="61"/>
      <c r="CW63" s="61">
        <f t="shared" si="184"/>
        <v>0</v>
      </c>
      <c r="CX63" s="66">
        <f t="shared" si="185"/>
        <v>0</v>
      </c>
      <c r="CY63" s="244">
        <f t="shared" si="48"/>
        <v>1</v>
      </c>
      <c r="CZ63" s="42">
        <v>0.65069444444444446</v>
      </c>
      <c r="DA63" s="36"/>
      <c r="DB63" s="63">
        <f t="shared" si="186"/>
        <v>0</v>
      </c>
      <c r="DC63" s="42">
        <v>0.65344907407407404</v>
      </c>
      <c r="DD63" s="60">
        <f t="shared" si="187"/>
        <v>2.7546296296295791E-3</v>
      </c>
      <c r="DE63" s="60">
        <f t="shared" si="188"/>
        <v>5.5555555555550492E-4</v>
      </c>
      <c r="DF63" s="64"/>
      <c r="DG63" s="65">
        <f t="shared" si="189"/>
        <v>48</v>
      </c>
      <c r="DH63" s="186">
        <f t="shared" si="106"/>
        <v>48</v>
      </c>
      <c r="DI63" s="63">
        <f t="shared" si="190"/>
        <v>48</v>
      </c>
      <c r="DJ63" s="200">
        <f t="shared" si="54"/>
        <v>67</v>
      </c>
      <c r="DK63" s="49" t="s">
        <v>253</v>
      </c>
      <c r="DL63" s="61"/>
      <c r="DM63" s="61">
        <f>IF(DK63=0,0,IF(DK63="нет",600,IF(DK63="сход",0,IF(DK63&lt;#REF!+DN$2,MINUTE(ABS(DK63-(#REF!+DN$2)))*60,IF(DK63&gt;#REF!+DN$2,MINUTE(ABS(DK63-(#REF!+DN$2)))*60,0)))))</f>
        <v>600</v>
      </c>
      <c r="DN63" s="93">
        <v>0</v>
      </c>
      <c r="DO63" s="72" t="s">
        <v>254</v>
      </c>
      <c r="DP63" s="61"/>
      <c r="DQ63" s="61" t="e">
        <f>IF(DO63=0,0,IF(DO63="нет",600,IF(DO63="сход",0,IF(DO63&lt;#REF!+DR$2,MINUTE(ABS(DO63-(#REF!+DR$2)))*60,IF(DO63&gt;#REF!+DR$2,MINUTE(ABS(DO63-(#REF!+DR$2)))*60,0)))))</f>
        <v>#REF!</v>
      </c>
      <c r="DR63" s="94">
        <f t="shared" si="192"/>
        <v>0</v>
      </c>
      <c r="DS63" s="42">
        <v>0.68888888888888899</v>
      </c>
      <c r="DT63" s="36"/>
      <c r="DU63" s="63">
        <f t="shared" si="193"/>
        <v>0</v>
      </c>
      <c r="DV63" s="42">
        <v>0.68929398148148147</v>
      </c>
      <c r="DW63" s="60">
        <f t="shared" si="194"/>
        <v>4.0509259259247088E-4</v>
      </c>
      <c r="DX63" s="60">
        <f t="shared" si="195"/>
        <v>1.5046296296308468E-4</v>
      </c>
      <c r="DY63" s="64"/>
      <c r="DZ63" s="65">
        <f t="shared" si="196"/>
        <v>13</v>
      </c>
      <c r="EA63" s="186">
        <f t="shared" si="107"/>
        <v>-13</v>
      </c>
      <c r="EB63" s="63">
        <f t="shared" si="197"/>
        <v>13</v>
      </c>
      <c r="EC63" s="200">
        <f t="shared" si="62"/>
        <v>43</v>
      </c>
      <c r="ED63" s="42">
        <v>0.69457175925925929</v>
      </c>
      <c r="EE63" s="60">
        <f t="shared" si="198"/>
        <v>5.2777777777778256E-3</v>
      </c>
      <c r="EF63" s="60">
        <f t="shared" si="199"/>
        <v>7.0601851851847044E-4</v>
      </c>
      <c r="EG63" s="64"/>
      <c r="EH63" s="65">
        <f t="shared" si="200"/>
        <v>61</v>
      </c>
      <c r="EI63" s="186">
        <f t="shared" si="108"/>
        <v>-61</v>
      </c>
      <c r="EJ63" s="63">
        <f t="shared" si="201"/>
        <v>61</v>
      </c>
      <c r="EK63" s="200">
        <f t="shared" si="67"/>
        <v>41</v>
      </c>
      <c r="EL63" s="42">
        <v>0.72361111111111109</v>
      </c>
      <c r="EM63" s="36"/>
      <c r="EN63" s="63">
        <f t="shared" si="202"/>
        <v>0</v>
      </c>
      <c r="EO63" s="42">
        <v>0.72703703703703704</v>
      </c>
      <c r="EP63" s="60">
        <f t="shared" si="203"/>
        <v>3.4259259259259434E-3</v>
      </c>
      <c r="EQ63" s="60">
        <f t="shared" si="204"/>
        <v>7.0601851851853593E-4</v>
      </c>
      <c r="ER63" s="64"/>
      <c r="ES63" s="65">
        <f t="shared" si="205"/>
        <v>61</v>
      </c>
      <c r="ET63" s="186">
        <f t="shared" si="109"/>
        <v>-61</v>
      </c>
      <c r="EU63" s="63">
        <f t="shared" si="206"/>
        <v>61</v>
      </c>
      <c r="EV63" s="200">
        <f t="shared" si="73"/>
        <v>66</v>
      </c>
      <c r="EW63" s="42">
        <v>0.72883101851851861</v>
      </c>
      <c r="EX63" s="85">
        <f t="shared" si="207"/>
        <v>1.7939814814815769E-3</v>
      </c>
      <c r="EY63" s="85">
        <f t="shared" si="208"/>
        <v>1.643518518518614E-3</v>
      </c>
      <c r="EZ63" s="64"/>
      <c r="FA63" s="90">
        <f t="shared" si="209"/>
        <v>142</v>
      </c>
      <c r="FB63" s="186">
        <f t="shared" si="235"/>
        <v>142</v>
      </c>
      <c r="FC63" s="88">
        <f t="shared" si="210"/>
        <v>142</v>
      </c>
      <c r="FD63" s="200">
        <f t="shared" si="78"/>
        <v>37</v>
      </c>
      <c r="FE63" s="42">
        <v>0.73211805555555554</v>
      </c>
      <c r="FF63" s="60">
        <f t="shared" si="211"/>
        <v>3.2870370370369217E-3</v>
      </c>
      <c r="FG63" s="60">
        <f t="shared" si="212"/>
        <v>1.0879629629628475E-3</v>
      </c>
      <c r="FH63" s="64"/>
      <c r="FI63" s="90">
        <f t="shared" si="230"/>
        <v>94</v>
      </c>
      <c r="FJ63" s="186">
        <f t="shared" si="111"/>
        <v>94</v>
      </c>
      <c r="FK63" s="88">
        <f t="shared" si="236"/>
        <v>94</v>
      </c>
      <c r="FL63" s="200">
        <f t="shared" si="83"/>
        <v>42</v>
      </c>
      <c r="FM63" s="42" t="s">
        <v>253</v>
      </c>
      <c r="FN63" s="36"/>
      <c r="FO63" s="84">
        <f t="shared" si="214"/>
        <v>900</v>
      </c>
      <c r="FP63" s="42">
        <v>0.74740740740740741</v>
      </c>
      <c r="FQ63" s="60" t="e">
        <f t="shared" si="225"/>
        <v>#VALUE!</v>
      </c>
      <c r="FR63" s="60" t="e">
        <f t="shared" si="215"/>
        <v>#VALUE!</v>
      </c>
      <c r="FS63" s="64"/>
      <c r="FT63" s="65" t="e">
        <f t="shared" si="216"/>
        <v>#VALUE!</v>
      </c>
      <c r="FU63" s="186">
        <f>FO63</f>
        <v>900</v>
      </c>
      <c r="FV63" s="92">
        <v>900</v>
      </c>
      <c r="FW63" s="200">
        <v>69</v>
      </c>
      <c r="FX63" s="49" t="s">
        <v>255</v>
      </c>
      <c r="FY63" s="61"/>
      <c r="FZ63" s="61">
        <f t="shared" si="228"/>
        <v>0</v>
      </c>
      <c r="GA63" s="67">
        <f t="shared" si="217"/>
        <v>0</v>
      </c>
      <c r="GB63" s="334">
        <f t="shared" si="93"/>
        <v>1</v>
      </c>
      <c r="GC63" s="68">
        <f t="shared" si="229"/>
        <v>68</v>
      </c>
      <c r="GE63" s="116">
        <f t="shared" si="112"/>
        <v>249.60000000000002</v>
      </c>
      <c r="GF63" s="343">
        <f t="shared" si="113"/>
        <v>285</v>
      </c>
      <c r="GG63" s="116">
        <f t="shared" si="114"/>
        <v>72</v>
      </c>
      <c r="GH63" s="116">
        <f t="shared" si="115"/>
        <v>53</v>
      </c>
      <c r="GI63" s="337">
        <f t="shared" si="116"/>
        <v>125</v>
      </c>
      <c r="GJ63" s="337">
        <f t="shared" si="117"/>
        <v>61</v>
      </c>
      <c r="GK63" s="337">
        <f t="shared" si="118"/>
        <v>30</v>
      </c>
      <c r="GL63" s="337">
        <f t="shared" si="119"/>
        <v>91</v>
      </c>
      <c r="GM63" s="337">
        <f t="shared" si="120"/>
        <v>68</v>
      </c>
      <c r="GN63" s="337">
        <f t="shared" si="121"/>
        <v>0</v>
      </c>
      <c r="GO63" s="337">
        <f t="shared" si="122"/>
        <v>68</v>
      </c>
      <c r="GP63" s="336">
        <f t="shared" si="123"/>
        <v>47</v>
      </c>
      <c r="GQ63" s="343">
        <f t="shared" si="124"/>
        <v>48</v>
      </c>
      <c r="GR63" s="337">
        <f t="shared" si="125"/>
        <v>13</v>
      </c>
      <c r="GS63" s="337">
        <f t="shared" si="126"/>
        <v>61</v>
      </c>
      <c r="GT63" s="337">
        <f t="shared" si="127"/>
        <v>74</v>
      </c>
      <c r="GU63" s="337">
        <f t="shared" si="128"/>
        <v>61</v>
      </c>
      <c r="GV63" s="337">
        <f t="shared" si="129"/>
        <v>142</v>
      </c>
      <c r="GW63" s="337">
        <f t="shared" si="130"/>
        <v>94</v>
      </c>
      <c r="GX63" s="337">
        <f t="shared" si="131"/>
        <v>297</v>
      </c>
      <c r="GY63" s="346">
        <f>FV63</f>
        <v>900</v>
      </c>
      <c r="GZ63" s="116">
        <f t="shared" si="133"/>
        <v>119.10000000000002</v>
      </c>
      <c r="HA63" s="346">
        <f t="shared" si="95"/>
        <v>48</v>
      </c>
      <c r="HB63" s="116">
        <f t="shared" si="134"/>
        <v>655</v>
      </c>
      <c r="HC63" s="116">
        <f t="shared" si="135"/>
        <v>995</v>
      </c>
      <c r="HD63" s="346">
        <f t="shared" si="145"/>
        <v>1650</v>
      </c>
      <c r="HE63" s="346">
        <f t="shared" si="96"/>
        <v>50</v>
      </c>
      <c r="HF63" s="13">
        <f t="shared" si="136"/>
        <v>0</v>
      </c>
      <c r="HG63" s="13">
        <f t="shared" si="137"/>
        <v>0</v>
      </c>
      <c r="HH63" s="346">
        <f t="shared" si="138"/>
        <v>480</v>
      </c>
      <c r="HI63" s="325">
        <f t="shared" si="139"/>
        <v>2664.6</v>
      </c>
      <c r="HJ63" s="336">
        <f t="shared" si="140"/>
        <v>59.100000000000023</v>
      </c>
      <c r="HK63" s="343">
        <f t="shared" si="141"/>
        <v>60</v>
      </c>
      <c r="HL63" s="13">
        <f t="shared" si="142"/>
        <v>2249.1</v>
      </c>
      <c r="HM63" s="77">
        <v>67</v>
      </c>
      <c r="HN63" s="328"/>
      <c r="HO63" s="330"/>
      <c r="HP63" s="116">
        <f>VLOOKUP(HR63,$B$4:$C$70,2,0)</f>
        <v>61</v>
      </c>
      <c r="HQ63" s="281">
        <v>67</v>
      </c>
      <c r="HR63" s="282">
        <v>68</v>
      </c>
      <c r="HS63" s="311" t="s">
        <v>222</v>
      </c>
      <c r="HT63" s="312" t="s">
        <v>223</v>
      </c>
      <c r="HU63" s="311" t="s">
        <v>224</v>
      </c>
      <c r="HV63" s="283">
        <v>0</v>
      </c>
      <c r="HW63" s="314">
        <v>249.6</v>
      </c>
      <c r="HX63" s="321">
        <v>285</v>
      </c>
      <c r="HY63" s="286">
        <v>0</v>
      </c>
      <c r="HZ63" s="286">
        <v>72</v>
      </c>
      <c r="IA63" s="286">
        <v>53</v>
      </c>
      <c r="IB63" s="286">
        <v>0</v>
      </c>
      <c r="IC63" s="286">
        <v>61</v>
      </c>
      <c r="ID63" s="286">
        <v>30</v>
      </c>
      <c r="IE63" s="286">
        <v>0</v>
      </c>
      <c r="IF63" s="286">
        <v>68</v>
      </c>
      <c r="IG63" s="286">
        <v>0</v>
      </c>
      <c r="IH63" s="283">
        <v>480</v>
      </c>
      <c r="II63" s="286">
        <v>0</v>
      </c>
      <c r="IJ63" s="286">
        <v>47</v>
      </c>
      <c r="IK63" s="283">
        <v>0</v>
      </c>
      <c r="IL63" s="286">
        <v>0</v>
      </c>
      <c r="IM63" s="286">
        <v>48</v>
      </c>
      <c r="IN63" s="287">
        <v>0</v>
      </c>
      <c r="IO63" s="287">
        <v>0</v>
      </c>
      <c r="IP63" s="286">
        <v>0</v>
      </c>
      <c r="IQ63" s="286">
        <v>13</v>
      </c>
      <c r="IR63" s="286">
        <v>61</v>
      </c>
      <c r="IS63" s="286">
        <v>0</v>
      </c>
      <c r="IT63" s="286">
        <v>61</v>
      </c>
      <c r="IU63" s="286">
        <v>142</v>
      </c>
      <c r="IV63" s="286">
        <v>94</v>
      </c>
      <c r="IW63" s="286">
        <v>0</v>
      </c>
      <c r="IX63" s="286">
        <v>900</v>
      </c>
      <c r="IY63" s="283">
        <v>0</v>
      </c>
      <c r="IZ63" s="323">
        <f t="shared" si="144"/>
        <v>2664.6</v>
      </c>
      <c r="JA63" s="288">
        <v>68</v>
      </c>
    </row>
    <row r="64" spans="1:261" x14ac:dyDescent="0.25">
      <c r="A64" s="70">
        <v>62</v>
      </c>
      <c r="B64" s="71">
        <v>73</v>
      </c>
      <c r="C64" s="273">
        <f t="shared" si="97"/>
        <v>62</v>
      </c>
      <c r="D64" s="172" t="s">
        <v>225</v>
      </c>
      <c r="E64" s="170" t="s">
        <v>226</v>
      </c>
      <c r="F64" s="170" t="s">
        <v>258</v>
      </c>
      <c r="G64" s="170" t="s">
        <v>301</v>
      </c>
      <c r="H64" s="324" t="s">
        <v>363</v>
      </c>
      <c r="I64" s="324"/>
      <c r="J64" s="171" t="s">
        <v>227</v>
      </c>
      <c r="K64" s="72">
        <v>0.39722222222222198</v>
      </c>
      <c r="L64" s="73">
        <v>0.3972222222222222</v>
      </c>
      <c r="M64" s="86"/>
      <c r="N64" s="74">
        <f t="shared" si="152"/>
        <v>0</v>
      </c>
      <c r="O64" s="75">
        <f t="shared" si="153"/>
        <v>0</v>
      </c>
      <c r="P64" s="76">
        <v>78.099999999999994</v>
      </c>
      <c r="Q64" s="77"/>
      <c r="R64" s="78">
        <f t="shared" si="154"/>
        <v>234.29999999999998</v>
      </c>
      <c r="S64" s="193">
        <f t="shared" si="98"/>
        <v>21</v>
      </c>
      <c r="T64" s="79">
        <v>0.44921296296296293</v>
      </c>
      <c r="U64" s="80">
        <v>0.4502430555555556</v>
      </c>
      <c r="V64" s="81">
        <f t="shared" si="218"/>
        <v>1.0300925925926796E-3</v>
      </c>
      <c r="W64" s="77"/>
      <c r="X64" s="78">
        <f t="shared" si="234"/>
        <v>267</v>
      </c>
      <c r="Y64" s="193">
        <f t="shared" si="99"/>
        <v>40</v>
      </c>
      <c r="Z64" s="82">
        <v>0.50341435185185179</v>
      </c>
      <c r="AA64" s="83"/>
      <c r="AB64" s="84">
        <f t="shared" si="155"/>
        <v>0</v>
      </c>
      <c r="AC64" s="82">
        <v>0.50432870370370375</v>
      </c>
      <c r="AD64" s="85">
        <f t="shared" si="156"/>
        <v>9.1435185185195778E-4</v>
      </c>
      <c r="AE64" s="85">
        <f t="shared" si="157"/>
        <v>1.5046296296306885E-4</v>
      </c>
      <c r="AF64" s="86"/>
      <c r="AG64" s="87">
        <f t="shared" si="158"/>
        <v>13</v>
      </c>
      <c r="AH64" s="186">
        <f t="shared" si="146"/>
        <v>13</v>
      </c>
      <c r="AI64" s="88">
        <f t="shared" si="159"/>
        <v>13</v>
      </c>
      <c r="AJ64" s="199">
        <f t="shared" si="10"/>
        <v>46</v>
      </c>
      <c r="AK64" s="82">
        <v>0.50555555555555554</v>
      </c>
      <c r="AL64" s="85">
        <f t="shared" si="160"/>
        <v>1.2268518518517846E-3</v>
      </c>
      <c r="AM64" s="85">
        <f t="shared" si="161"/>
        <v>8.1018518518585899E-5</v>
      </c>
      <c r="AN64" s="89"/>
      <c r="AO64" s="90">
        <f t="shared" si="162"/>
        <v>7</v>
      </c>
      <c r="AP64" s="186">
        <f t="shared" si="100"/>
        <v>-7</v>
      </c>
      <c r="AQ64" s="88">
        <f t="shared" si="163"/>
        <v>7</v>
      </c>
      <c r="AR64" s="199">
        <f t="shared" si="15"/>
        <v>24</v>
      </c>
      <c r="AS64" s="82">
        <v>0.51265046296296302</v>
      </c>
      <c r="AT64" s="83"/>
      <c r="AU64" s="88">
        <f t="shared" si="164"/>
        <v>0</v>
      </c>
      <c r="AV64" s="82">
        <v>0.51356481481481475</v>
      </c>
      <c r="AW64" s="85">
        <f t="shared" si="165"/>
        <v>9.1435185185173573E-4</v>
      </c>
      <c r="AX64" s="85">
        <f t="shared" si="220"/>
        <v>1.504629629628468E-4</v>
      </c>
      <c r="AY64" s="89"/>
      <c r="AZ64" s="90">
        <f t="shared" si="166"/>
        <v>13</v>
      </c>
      <c r="BA64" s="186">
        <f t="shared" si="101"/>
        <v>13</v>
      </c>
      <c r="BB64" s="88">
        <f t="shared" si="221"/>
        <v>13</v>
      </c>
      <c r="BC64" s="199">
        <f t="shared" si="21"/>
        <v>56</v>
      </c>
      <c r="BD64" s="82">
        <v>0.51487268518518514</v>
      </c>
      <c r="BE64" s="85">
        <f t="shared" si="222"/>
        <v>1.3078703703703898E-3</v>
      </c>
      <c r="BF64" s="85">
        <f t="shared" si="167"/>
        <v>1.9298798670241979E-17</v>
      </c>
      <c r="BG64" s="89"/>
      <c r="BH64" s="90">
        <f t="shared" si="168"/>
        <v>0</v>
      </c>
      <c r="BI64" s="186">
        <f t="shared" si="102"/>
        <v>0</v>
      </c>
      <c r="BJ64" s="88">
        <f t="shared" si="169"/>
        <v>0</v>
      </c>
      <c r="BK64" s="199">
        <f t="shared" si="26"/>
        <v>1</v>
      </c>
      <c r="BL64" s="91">
        <v>0.53819444444444442</v>
      </c>
      <c r="BM64" s="83"/>
      <c r="BN64" s="88">
        <f t="shared" si="170"/>
        <v>0</v>
      </c>
      <c r="BO64" s="82">
        <v>0.54260416666666667</v>
      </c>
      <c r="BP64" s="85">
        <f t="shared" si="171"/>
        <v>4.4097222222222454E-3</v>
      </c>
      <c r="BQ64" s="85">
        <f t="shared" si="172"/>
        <v>6.9444444444421473E-5</v>
      </c>
      <c r="BR64" s="89"/>
      <c r="BS64" s="90">
        <f t="shared" si="173"/>
        <v>6</v>
      </c>
      <c r="BT64" s="186">
        <f t="shared" si="103"/>
        <v>-6</v>
      </c>
      <c r="BU64" s="88">
        <f t="shared" si="174"/>
        <v>6</v>
      </c>
      <c r="BV64" s="199">
        <f t="shared" si="32"/>
        <v>28</v>
      </c>
      <c r="BW64" s="82">
        <v>0.54501157407407408</v>
      </c>
      <c r="BX64" s="85">
        <f t="shared" si="175"/>
        <v>2.4074074074074137E-3</v>
      </c>
      <c r="BY64" s="85">
        <f t="shared" si="176"/>
        <v>3.1250000000000635E-4</v>
      </c>
      <c r="BZ64" s="89"/>
      <c r="CA64" s="90">
        <f t="shared" si="177"/>
        <v>27</v>
      </c>
      <c r="CB64" s="186">
        <f t="shared" si="104"/>
        <v>27</v>
      </c>
      <c r="CC64" s="88">
        <v>0</v>
      </c>
      <c r="CD64" s="199">
        <f t="shared" si="105"/>
        <v>51</v>
      </c>
      <c r="CE64" s="72">
        <v>0.56388888888888888</v>
      </c>
      <c r="CF64" s="86"/>
      <c r="CG64" s="86">
        <f t="shared" si="223"/>
        <v>0</v>
      </c>
      <c r="CH64" s="92">
        <f t="shared" si="178"/>
        <v>0</v>
      </c>
      <c r="CI64" s="243">
        <f t="shared" si="38"/>
        <v>1</v>
      </c>
      <c r="CJ64" s="82">
        <v>0.57430555555555551</v>
      </c>
      <c r="CK64" s="83"/>
      <c r="CL64" s="88">
        <f t="shared" si="179"/>
        <v>0</v>
      </c>
      <c r="CM64" s="82">
        <v>0.57682870370370376</v>
      </c>
      <c r="CN64" s="85">
        <f t="shared" si="180"/>
        <v>2.5231481481482465E-3</v>
      </c>
      <c r="CO64" s="85">
        <f t="shared" si="181"/>
        <v>2.3148148148049563E-5</v>
      </c>
      <c r="CP64" s="89"/>
      <c r="CQ64" s="90">
        <f t="shared" si="182"/>
        <v>2</v>
      </c>
      <c r="CR64" s="186">
        <f t="shared" si="224"/>
        <v>-2</v>
      </c>
      <c r="CS64" s="88">
        <f t="shared" si="183"/>
        <v>2</v>
      </c>
      <c r="CT64" s="199">
        <f t="shared" si="45"/>
        <v>17</v>
      </c>
      <c r="CU64" s="72">
        <v>0.6333333333333333</v>
      </c>
      <c r="CV64" s="86"/>
      <c r="CW64" s="86">
        <f t="shared" si="184"/>
        <v>0</v>
      </c>
      <c r="CX64" s="92">
        <f t="shared" si="185"/>
        <v>0</v>
      </c>
      <c r="CY64" s="243">
        <f t="shared" si="48"/>
        <v>1</v>
      </c>
      <c r="CZ64" s="82">
        <v>0.64513888888888882</v>
      </c>
      <c r="DA64" s="83"/>
      <c r="DB64" s="88">
        <f t="shared" si="186"/>
        <v>0</v>
      </c>
      <c r="DC64" s="82">
        <v>0.64756944444444442</v>
      </c>
      <c r="DD64" s="85">
        <f t="shared" si="187"/>
        <v>2.4305555555556024E-3</v>
      </c>
      <c r="DE64" s="85">
        <f t="shared" si="188"/>
        <v>2.3148148148152822E-4</v>
      </c>
      <c r="DF64" s="89"/>
      <c r="DG64" s="90">
        <f t="shared" si="189"/>
        <v>20</v>
      </c>
      <c r="DH64" s="186">
        <f t="shared" si="106"/>
        <v>20</v>
      </c>
      <c r="DI64" s="88">
        <f t="shared" si="190"/>
        <v>20</v>
      </c>
      <c r="DJ64" s="199">
        <f t="shared" si="54"/>
        <v>53</v>
      </c>
      <c r="DK64" s="72" t="s">
        <v>254</v>
      </c>
      <c r="DL64" s="86"/>
      <c r="DM64" s="86" t="e">
        <f>IF(DK64=0,0,IF(DK64="нет",600,IF(DK64="сход",0,IF(DK64&lt;#REF!+DN$2,MINUTE(ABS(DK64-(#REF!+DN$2)))*60,IF(DK64&gt;#REF!+DN$2,MINUTE(ABS(DK64-(#REF!+DN$2)))*60,0)))))</f>
        <v>#REF!</v>
      </c>
      <c r="DN64" s="93">
        <f t="shared" si="191"/>
        <v>0</v>
      </c>
      <c r="DO64" s="72" t="s">
        <v>254</v>
      </c>
      <c r="DP64" s="86">
        <v>300</v>
      </c>
      <c r="DQ64" s="86" t="e">
        <f>IF(DO64=0,0,IF(DO64="нет",600,IF(DO64="сход",0,IF(DO64&lt;#REF!+DR$2,MINUTE(ABS(DO64-(#REF!+DR$2)))*60,IF(DO64&gt;#REF!+DR$2,MINUTE(ABS(DO64-(#REF!+DR$2)))*60,0)))))</f>
        <v>#REF!</v>
      </c>
      <c r="DR64" s="94">
        <v>0</v>
      </c>
      <c r="DS64" s="82">
        <v>0.68125000000000002</v>
      </c>
      <c r="DT64" s="83"/>
      <c r="DU64" s="63">
        <f t="shared" si="193"/>
        <v>0</v>
      </c>
      <c r="DV64" s="82">
        <v>0.68194444444444446</v>
      </c>
      <c r="DW64" s="85">
        <f t="shared" si="194"/>
        <v>6.9444444444444198E-4</v>
      </c>
      <c r="DX64" s="85">
        <f t="shared" si="195"/>
        <v>1.3888888888888642E-4</v>
      </c>
      <c r="DY64" s="89"/>
      <c r="DZ64" s="90">
        <f t="shared" si="196"/>
        <v>12</v>
      </c>
      <c r="EA64" s="186">
        <f t="shared" si="107"/>
        <v>12</v>
      </c>
      <c r="EB64" s="63">
        <f t="shared" si="197"/>
        <v>12</v>
      </c>
      <c r="EC64" s="199">
        <f t="shared" si="62"/>
        <v>39</v>
      </c>
      <c r="ED64" s="82">
        <v>0.68726851851851845</v>
      </c>
      <c r="EE64" s="85">
        <f t="shared" si="198"/>
        <v>5.3240740740739811E-3</v>
      </c>
      <c r="EF64" s="85">
        <f t="shared" si="199"/>
        <v>6.5972222222231494E-4</v>
      </c>
      <c r="EG64" s="89"/>
      <c r="EH64" s="65">
        <f t="shared" si="200"/>
        <v>57</v>
      </c>
      <c r="EI64" s="186">
        <f t="shared" si="108"/>
        <v>-57</v>
      </c>
      <c r="EJ64" s="88">
        <f t="shared" si="201"/>
        <v>57</v>
      </c>
      <c r="EK64" s="199">
        <f t="shared" si="67"/>
        <v>39</v>
      </c>
      <c r="EL64" s="82">
        <v>0.71944444444444444</v>
      </c>
      <c r="EM64" s="83"/>
      <c r="EN64" s="88">
        <f t="shared" si="202"/>
        <v>0</v>
      </c>
      <c r="EO64" s="82">
        <v>0.72231481481481474</v>
      </c>
      <c r="EP64" s="85">
        <f t="shared" si="203"/>
        <v>2.870370370370301E-3</v>
      </c>
      <c r="EQ64" s="85">
        <f t="shared" si="204"/>
        <v>1.5046296296289353E-4</v>
      </c>
      <c r="ER64" s="89"/>
      <c r="ES64" s="90">
        <f t="shared" si="205"/>
        <v>13</v>
      </c>
      <c r="ET64" s="186">
        <f t="shared" si="109"/>
        <v>-13</v>
      </c>
      <c r="EU64" s="88">
        <f t="shared" si="206"/>
        <v>13</v>
      </c>
      <c r="EV64" s="199">
        <f t="shared" si="73"/>
        <v>41</v>
      </c>
      <c r="EW64" s="82">
        <v>0.73079861111111111</v>
      </c>
      <c r="EX64" s="85">
        <f t="shared" si="207"/>
        <v>8.4837962962963642E-3</v>
      </c>
      <c r="EY64" s="85">
        <f t="shared" si="208"/>
        <v>8.3333333333334009E-3</v>
      </c>
      <c r="EZ64" s="89"/>
      <c r="FA64" s="90">
        <f t="shared" si="209"/>
        <v>720</v>
      </c>
      <c r="FB64" s="186">
        <f t="shared" si="235"/>
        <v>720</v>
      </c>
      <c r="FC64" s="88">
        <f t="shared" si="210"/>
        <v>600</v>
      </c>
      <c r="FD64" s="199">
        <f t="shared" si="78"/>
        <v>48</v>
      </c>
      <c r="FE64" s="82">
        <v>0.73273148148148148</v>
      </c>
      <c r="FF64" s="85">
        <f t="shared" si="211"/>
        <v>1.9328703703703765E-3</v>
      </c>
      <c r="FG64" s="85">
        <f t="shared" si="212"/>
        <v>2.6620370370369776E-4</v>
      </c>
      <c r="FH64" s="89"/>
      <c r="FI64" s="90">
        <f t="shared" si="230"/>
        <v>23</v>
      </c>
      <c r="FJ64" s="186">
        <f t="shared" si="111"/>
        <v>-23</v>
      </c>
      <c r="FK64" s="88">
        <f t="shared" si="236"/>
        <v>23</v>
      </c>
      <c r="FL64" s="199">
        <f t="shared" si="83"/>
        <v>32</v>
      </c>
      <c r="FM64" s="82">
        <v>0.75763888888888886</v>
      </c>
      <c r="FN64" s="83"/>
      <c r="FO64" s="84">
        <f t="shared" si="214"/>
        <v>0</v>
      </c>
      <c r="FP64" s="82">
        <v>0.7602430555555556</v>
      </c>
      <c r="FQ64" s="85">
        <f t="shared" si="225"/>
        <v>2.6041666666667407E-3</v>
      </c>
      <c r="FR64" s="85">
        <f t="shared" si="215"/>
        <v>1.7361111111118509E-4</v>
      </c>
      <c r="FS64" s="89"/>
      <c r="FT64" s="90">
        <f t="shared" si="216"/>
        <v>15</v>
      </c>
      <c r="FU64" s="186">
        <f>IF(FQ64&gt;$FV$2,FT64,-FT64)</f>
        <v>15</v>
      </c>
      <c r="FV64" s="88">
        <f t="shared" si="227"/>
        <v>15</v>
      </c>
      <c r="FW64" s="199">
        <f t="shared" si="90"/>
        <v>43</v>
      </c>
      <c r="FX64" s="72">
        <v>0.76111111111111107</v>
      </c>
      <c r="FY64" s="86">
        <v>-600</v>
      </c>
      <c r="FZ64" s="86">
        <f t="shared" si="228"/>
        <v>2040</v>
      </c>
      <c r="GA64" s="95">
        <f t="shared" si="217"/>
        <v>0</v>
      </c>
      <c r="GB64" s="333">
        <f t="shared" si="93"/>
        <v>1</v>
      </c>
      <c r="GC64" s="96">
        <f t="shared" si="229"/>
        <v>73</v>
      </c>
      <c r="GE64" s="116">
        <f t="shared" si="112"/>
        <v>234.29999999999998</v>
      </c>
      <c r="GF64" s="343">
        <f t="shared" si="113"/>
        <v>267</v>
      </c>
      <c r="GG64" s="116">
        <f t="shared" si="114"/>
        <v>13</v>
      </c>
      <c r="GH64" s="116">
        <f t="shared" si="115"/>
        <v>7</v>
      </c>
      <c r="GI64" s="337">
        <f t="shared" si="116"/>
        <v>20</v>
      </c>
      <c r="GJ64" s="337">
        <f t="shared" si="117"/>
        <v>13</v>
      </c>
      <c r="GK64" s="337">
        <f t="shared" si="118"/>
        <v>0</v>
      </c>
      <c r="GL64" s="337">
        <f t="shared" si="119"/>
        <v>13</v>
      </c>
      <c r="GM64" s="337">
        <f t="shared" si="120"/>
        <v>6</v>
      </c>
      <c r="GN64" s="337">
        <f t="shared" si="121"/>
        <v>0</v>
      </c>
      <c r="GO64" s="337">
        <f t="shared" si="122"/>
        <v>6</v>
      </c>
      <c r="GP64" s="336">
        <f t="shared" si="123"/>
        <v>2</v>
      </c>
      <c r="GQ64" s="343">
        <f t="shared" si="124"/>
        <v>20</v>
      </c>
      <c r="GR64" s="337">
        <f t="shared" si="125"/>
        <v>12</v>
      </c>
      <c r="GS64" s="337">
        <f t="shared" si="126"/>
        <v>57</v>
      </c>
      <c r="GT64" s="337">
        <f t="shared" si="127"/>
        <v>69</v>
      </c>
      <c r="GU64" s="337">
        <f t="shared" si="128"/>
        <v>13</v>
      </c>
      <c r="GV64" s="337">
        <f t="shared" si="129"/>
        <v>600</v>
      </c>
      <c r="GW64" s="337">
        <f t="shared" si="130"/>
        <v>23</v>
      </c>
      <c r="GX64" s="337">
        <f t="shared" si="131"/>
        <v>636</v>
      </c>
      <c r="GY64" s="346">
        <f t="shared" si="132"/>
        <v>15</v>
      </c>
      <c r="GZ64" s="116">
        <f t="shared" si="133"/>
        <v>85.799999999999983</v>
      </c>
      <c r="HA64" s="346">
        <f t="shared" si="95"/>
        <v>27</v>
      </c>
      <c r="HB64" s="116">
        <f t="shared" si="134"/>
        <v>744</v>
      </c>
      <c r="HC64" s="116">
        <f t="shared" si="135"/>
        <v>37</v>
      </c>
      <c r="HD64" s="346">
        <f t="shared" si="145"/>
        <v>781</v>
      </c>
      <c r="HE64" s="346">
        <f t="shared" si="96"/>
        <v>43</v>
      </c>
      <c r="HF64" s="13">
        <f t="shared" si="136"/>
        <v>0</v>
      </c>
      <c r="HG64" s="13">
        <f t="shared" si="137"/>
        <v>0</v>
      </c>
      <c r="HH64" s="346">
        <f t="shared" si="138"/>
        <v>0</v>
      </c>
      <c r="HI64" s="325">
        <f t="shared" si="139"/>
        <v>1282.3</v>
      </c>
      <c r="HJ64" s="336">
        <f t="shared" si="140"/>
        <v>43.799999999999983</v>
      </c>
      <c r="HK64" s="343">
        <f t="shared" si="141"/>
        <v>42</v>
      </c>
      <c r="HL64" s="13">
        <f t="shared" si="142"/>
        <v>866.8</v>
      </c>
      <c r="HM64" s="77">
        <f t="shared" si="143"/>
        <v>40</v>
      </c>
      <c r="HN64" s="328"/>
      <c r="HO64" s="330"/>
      <c r="HP64" s="116">
        <f>VLOOKUP(HR64,$B$4:$C$70,2,0)</f>
        <v>62</v>
      </c>
      <c r="HQ64" s="281">
        <v>40</v>
      </c>
      <c r="HR64" s="282">
        <v>73</v>
      </c>
      <c r="HS64" s="311" t="s">
        <v>225</v>
      </c>
      <c r="HT64" s="312" t="s">
        <v>226</v>
      </c>
      <c r="HU64" s="311" t="s">
        <v>227</v>
      </c>
      <c r="HV64" s="283">
        <v>0</v>
      </c>
      <c r="HW64" s="314">
        <v>234.3</v>
      </c>
      <c r="HX64" s="285">
        <v>267</v>
      </c>
      <c r="HY64" s="286">
        <v>0</v>
      </c>
      <c r="HZ64" s="286">
        <v>13</v>
      </c>
      <c r="IA64" s="286">
        <v>7</v>
      </c>
      <c r="IB64" s="286">
        <v>0</v>
      </c>
      <c r="IC64" s="286">
        <v>13</v>
      </c>
      <c r="ID64" s="286">
        <v>0</v>
      </c>
      <c r="IE64" s="286">
        <v>0</v>
      </c>
      <c r="IF64" s="286">
        <v>6</v>
      </c>
      <c r="IG64" s="286">
        <v>0</v>
      </c>
      <c r="IH64" s="283">
        <v>0</v>
      </c>
      <c r="II64" s="286">
        <v>0</v>
      </c>
      <c r="IJ64" s="286">
        <v>2</v>
      </c>
      <c r="IK64" s="283">
        <v>0</v>
      </c>
      <c r="IL64" s="286">
        <v>0</v>
      </c>
      <c r="IM64" s="286">
        <v>20</v>
      </c>
      <c r="IN64" s="287">
        <v>0</v>
      </c>
      <c r="IO64" s="287">
        <v>0</v>
      </c>
      <c r="IP64" s="286">
        <v>0</v>
      </c>
      <c r="IQ64" s="286">
        <v>12</v>
      </c>
      <c r="IR64" s="286">
        <v>57</v>
      </c>
      <c r="IS64" s="286">
        <v>0</v>
      </c>
      <c r="IT64" s="286">
        <v>13</v>
      </c>
      <c r="IU64" s="286">
        <v>600</v>
      </c>
      <c r="IV64" s="286">
        <v>23</v>
      </c>
      <c r="IW64" s="286">
        <v>0</v>
      </c>
      <c r="IX64" s="286">
        <v>15</v>
      </c>
      <c r="IY64" s="283">
        <v>0</v>
      </c>
      <c r="IZ64" s="322">
        <f t="shared" si="144"/>
        <v>1282.3</v>
      </c>
      <c r="JA64" s="288">
        <v>73</v>
      </c>
    </row>
    <row r="65" spans="1:261" x14ac:dyDescent="0.25">
      <c r="A65" s="70">
        <v>63</v>
      </c>
      <c r="B65" s="71">
        <v>76</v>
      </c>
      <c r="C65" s="274">
        <f t="shared" si="97"/>
        <v>63</v>
      </c>
      <c r="D65" s="173" t="s">
        <v>228</v>
      </c>
      <c r="E65" s="170" t="s">
        <v>229</v>
      </c>
      <c r="F65" s="170" t="s">
        <v>259</v>
      </c>
      <c r="G65" s="170" t="s">
        <v>300</v>
      </c>
      <c r="H65" s="324"/>
      <c r="I65" s="324" t="str">
        <f>VLOOKUP(B65,Лист3!B63:J129,9,0)</f>
        <v>Прорыв</v>
      </c>
      <c r="J65" s="171" t="s">
        <v>230</v>
      </c>
      <c r="K65" s="72">
        <v>0.39791666666666697</v>
      </c>
      <c r="L65" s="73">
        <v>0.3979166666666667</v>
      </c>
      <c r="M65" s="86"/>
      <c r="N65" s="74">
        <f t="shared" si="152"/>
        <v>0</v>
      </c>
      <c r="O65" s="75">
        <f t="shared" si="153"/>
        <v>0</v>
      </c>
      <c r="P65" s="76">
        <v>83</v>
      </c>
      <c r="Q65" s="77"/>
      <c r="R65" s="78">
        <f t="shared" si="154"/>
        <v>249</v>
      </c>
      <c r="S65" s="193">
        <f t="shared" si="98"/>
        <v>37</v>
      </c>
      <c r="T65" s="79">
        <v>0.45114583333333336</v>
      </c>
      <c r="U65" s="80">
        <v>0.45216435185185189</v>
      </c>
      <c r="V65" s="81">
        <f t="shared" si="218"/>
        <v>1.0185185185185297E-3</v>
      </c>
      <c r="W65" s="77"/>
      <c r="X65" s="78">
        <f t="shared" si="234"/>
        <v>264</v>
      </c>
      <c r="Y65" s="193">
        <f t="shared" si="99"/>
        <v>34</v>
      </c>
      <c r="Z65" s="82">
        <v>0.49759259259259259</v>
      </c>
      <c r="AA65" s="83"/>
      <c r="AB65" s="84">
        <f t="shared" si="155"/>
        <v>0</v>
      </c>
      <c r="AC65" s="82">
        <v>0.49836805555555558</v>
      </c>
      <c r="AD65" s="85">
        <f t="shared" si="156"/>
        <v>7.7546296296299166E-4</v>
      </c>
      <c r="AE65" s="85">
        <f t="shared" si="157"/>
        <v>1.1574074074102735E-5</v>
      </c>
      <c r="AF65" s="86"/>
      <c r="AG65" s="87">
        <f t="shared" si="158"/>
        <v>1</v>
      </c>
      <c r="AH65" s="186">
        <f t="shared" si="146"/>
        <v>1</v>
      </c>
      <c r="AI65" s="88">
        <f t="shared" si="159"/>
        <v>1</v>
      </c>
      <c r="AJ65" s="199">
        <f t="shared" si="10"/>
        <v>5</v>
      </c>
      <c r="AK65" s="82">
        <v>0.49950231481481483</v>
      </c>
      <c r="AL65" s="85">
        <f t="shared" si="160"/>
        <v>1.1342592592592515E-3</v>
      </c>
      <c r="AM65" s="85">
        <f t="shared" si="161"/>
        <v>1.7361111111111895E-4</v>
      </c>
      <c r="AN65" s="89"/>
      <c r="AO65" s="90">
        <f t="shared" si="162"/>
        <v>15</v>
      </c>
      <c r="AP65" s="186">
        <f t="shared" si="100"/>
        <v>-15</v>
      </c>
      <c r="AQ65" s="88">
        <f t="shared" si="163"/>
        <v>15</v>
      </c>
      <c r="AR65" s="199">
        <f t="shared" si="15"/>
        <v>39</v>
      </c>
      <c r="AS65" s="82">
        <v>0.50752314814814814</v>
      </c>
      <c r="AT65" s="83"/>
      <c r="AU65" s="88">
        <f t="shared" si="164"/>
        <v>0</v>
      </c>
      <c r="AV65" s="82">
        <v>0.508275462962963</v>
      </c>
      <c r="AW65" s="85">
        <f t="shared" si="165"/>
        <v>7.523148148148584E-4</v>
      </c>
      <c r="AX65" s="85">
        <f t="shared" si="220"/>
        <v>1.1574074074030528E-5</v>
      </c>
      <c r="AY65" s="89"/>
      <c r="AZ65" s="90">
        <f t="shared" si="166"/>
        <v>1</v>
      </c>
      <c r="BA65" s="186">
        <f t="shared" si="101"/>
        <v>-1</v>
      </c>
      <c r="BB65" s="88">
        <f t="shared" si="221"/>
        <v>1</v>
      </c>
      <c r="BC65" s="199">
        <f t="shared" si="21"/>
        <v>11</v>
      </c>
      <c r="BD65" s="82">
        <v>0.50947916666666659</v>
      </c>
      <c r="BE65" s="85">
        <f t="shared" si="222"/>
        <v>1.2037037037035958E-3</v>
      </c>
      <c r="BF65" s="85">
        <f t="shared" si="167"/>
        <v>1.0416666666677467E-4</v>
      </c>
      <c r="BG65" s="89"/>
      <c r="BH65" s="90">
        <f t="shared" si="168"/>
        <v>9</v>
      </c>
      <c r="BI65" s="186">
        <f t="shared" si="102"/>
        <v>-9</v>
      </c>
      <c r="BJ65" s="88">
        <f t="shared" si="169"/>
        <v>9</v>
      </c>
      <c r="BK65" s="199">
        <f t="shared" si="26"/>
        <v>37</v>
      </c>
      <c r="BL65" s="91">
        <v>0.53541666666666665</v>
      </c>
      <c r="BM65" s="83"/>
      <c r="BN65" s="88">
        <f t="shared" si="170"/>
        <v>0</v>
      </c>
      <c r="BO65" s="82">
        <v>0.53986111111111112</v>
      </c>
      <c r="BP65" s="85">
        <f t="shared" si="171"/>
        <v>4.4444444444444731E-3</v>
      </c>
      <c r="BQ65" s="85">
        <f t="shared" si="172"/>
        <v>3.4722222222193823E-5</v>
      </c>
      <c r="BR65" s="89"/>
      <c r="BS65" s="90">
        <f t="shared" si="173"/>
        <v>3</v>
      </c>
      <c r="BT65" s="186">
        <f t="shared" si="103"/>
        <v>-3</v>
      </c>
      <c r="BU65" s="88">
        <f t="shared" si="174"/>
        <v>3</v>
      </c>
      <c r="BV65" s="199">
        <f t="shared" si="32"/>
        <v>15</v>
      </c>
      <c r="BW65" s="82">
        <v>0.54202546296296295</v>
      </c>
      <c r="BX65" s="85">
        <f t="shared" si="175"/>
        <v>2.1643518518518201E-3</v>
      </c>
      <c r="BY65" s="85">
        <f t="shared" si="176"/>
        <v>6.9444444444412799E-5</v>
      </c>
      <c r="BZ65" s="89"/>
      <c r="CA65" s="90">
        <f t="shared" si="177"/>
        <v>6</v>
      </c>
      <c r="CB65" s="186">
        <f t="shared" si="104"/>
        <v>6</v>
      </c>
      <c r="CC65" s="88">
        <v>0</v>
      </c>
      <c r="CD65" s="199">
        <f t="shared" si="105"/>
        <v>14</v>
      </c>
      <c r="CE65" s="72">
        <v>0.56458333333333333</v>
      </c>
      <c r="CF65" s="86"/>
      <c r="CG65" s="86">
        <f t="shared" si="223"/>
        <v>0</v>
      </c>
      <c r="CH65" s="92">
        <f t="shared" si="178"/>
        <v>0</v>
      </c>
      <c r="CI65" s="243">
        <f t="shared" si="38"/>
        <v>1</v>
      </c>
      <c r="CJ65" s="82">
        <v>0.57638888888888895</v>
      </c>
      <c r="CK65" s="83"/>
      <c r="CL65" s="88">
        <f t="shared" si="179"/>
        <v>0</v>
      </c>
      <c r="CM65" s="82">
        <v>0.57895833333333335</v>
      </c>
      <c r="CN65" s="85">
        <f t="shared" si="180"/>
        <v>2.569444444444402E-3</v>
      </c>
      <c r="CO65" s="85">
        <f t="shared" si="181"/>
        <v>2.3148148148105941E-5</v>
      </c>
      <c r="CP65" s="89"/>
      <c r="CQ65" s="90">
        <f t="shared" si="182"/>
        <v>2</v>
      </c>
      <c r="CR65" s="186">
        <f t="shared" si="224"/>
        <v>2</v>
      </c>
      <c r="CS65" s="88">
        <f t="shared" si="183"/>
        <v>2</v>
      </c>
      <c r="CT65" s="199">
        <f t="shared" si="45"/>
        <v>17</v>
      </c>
      <c r="CU65" s="72">
        <v>0.63402777777777775</v>
      </c>
      <c r="CV65" s="86"/>
      <c r="CW65" s="86">
        <f t="shared" si="184"/>
        <v>0</v>
      </c>
      <c r="CX65" s="92">
        <f t="shared" si="185"/>
        <v>0</v>
      </c>
      <c r="CY65" s="243">
        <f t="shared" si="48"/>
        <v>1</v>
      </c>
      <c r="CZ65" s="82">
        <v>0.64583333333333337</v>
      </c>
      <c r="DA65" s="83"/>
      <c r="DB65" s="88">
        <f t="shared" si="186"/>
        <v>0</v>
      </c>
      <c r="DC65" s="82">
        <v>0.64815972222222229</v>
      </c>
      <c r="DD65" s="85">
        <f t="shared" si="187"/>
        <v>2.3263888888889195E-3</v>
      </c>
      <c r="DE65" s="85">
        <f t="shared" si="188"/>
        <v>1.2731481481484527E-4</v>
      </c>
      <c r="DF65" s="89"/>
      <c r="DG65" s="90">
        <f t="shared" si="189"/>
        <v>11</v>
      </c>
      <c r="DH65" s="186">
        <f t="shared" si="106"/>
        <v>11</v>
      </c>
      <c r="DI65" s="88">
        <f t="shared" si="190"/>
        <v>11</v>
      </c>
      <c r="DJ65" s="199">
        <f t="shared" si="54"/>
        <v>43</v>
      </c>
      <c r="DK65" s="72" t="s">
        <v>254</v>
      </c>
      <c r="DL65" s="86"/>
      <c r="DM65" s="86" t="e">
        <f>IF(DK65=0,0,IF(DK65="нет",600,IF(DK65="сход",0,IF(DK65&lt;#REF!+DN$2,MINUTE(ABS(DK65-(#REF!+DN$2)))*60,IF(DK65&gt;#REF!+DN$2,MINUTE(ABS(DK65-(#REF!+DN$2)))*60,0)))))</f>
        <v>#REF!</v>
      </c>
      <c r="DN65" s="93">
        <f t="shared" si="191"/>
        <v>0</v>
      </c>
      <c r="DO65" s="72" t="s">
        <v>254</v>
      </c>
      <c r="DP65" s="86"/>
      <c r="DQ65" s="86" t="e">
        <f>IF(DO65=0,0,IF(DO65="нет",600,IF(DO65="сход",0,IF(DO65&lt;#REF!+DR$2,MINUTE(ABS(DO65-(#REF!+DR$2)))*60,IF(DO65&gt;#REF!+DR$2,MINUTE(ABS(DO65-(#REF!+DR$2)))*60,0)))))</f>
        <v>#REF!</v>
      </c>
      <c r="DR65" s="94">
        <f t="shared" si="192"/>
        <v>0</v>
      </c>
      <c r="DS65" s="82">
        <v>0.67222222222222217</v>
      </c>
      <c r="DT65" s="83"/>
      <c r="DU65" s="63">
        <f t="shared" si="193"/>
        <v>0</v>
      </c>
      <c r="DV65" s="82">
        <v>0.67280092592592589</v>
      </c>
      <c r="DW65" s="85">
        <f t="shared" si="194"/>
        <v>5.7870370370372015E-4</v>
      </c>
      <c r="DX65" s="85">
        <f t="shared" si="195"/>
        <v>2.3148148148164596E-5</v>
      </c>
      <c r="DY65" s="89"/>
      <c r="DZ65" s="90">
        <f t="shared" si="196"/>
        <v>2</v>
      </c>
      <c r="EA65" s="186">
        <f t="shared" si="107"/>
        <v>2</v>
      </c>
      <c r="EB65" s="63">
        <f t="shared" si="197"/>
        <v>2</v>
      </c>
      <c r="EC65" s="199">
        <f t="shared" si="62"/>
        <v>7</v>
      </c>
      <c r="ED65" s="82">
        <v>0.67846064814814822</v>
      </c>
      <c r="EE65" s="85">
        <f t="shared" si="198"/>
        <v>5.6597222222223298E-3</v>
      </c>
      <c r="EF65" s="85">
        <f t="shared" si="199"/>
        <v>3.240740740739663E-4</v>
      </c>
      <c r="EG65" s="89"/>
      <c r="EH65" s="65">
        <f t="shared" si="200"/>
        <v>28</v>
      </c>
      <c r="EI65" s="186">
        <f t="shared" si="108"/>
        <v>-28</v>
      </c>
      <c r="EJ65" s="88">
        <f t="shared" si="201"/>
        <v>28</v>
      </c>
      <c r="EK65" s="199">
        <f t="shared" si="67"/>
        <v>33</v>
      </c>
      <c r="EL65" s="82">
        <v>0.70624999999999993</v>
      </c>
      <c r="EM65" s="83"/>
      <c r="EN65" s="88">
        <f t="shared" si="202"/>
        <v>0</v>
      </c>
      <c r="EO65" s="82">
        <v>0.70893518518518517</v>
      </c>
      <c r="EP65" s="85">
        <f t="shared" si="203"/>
        <v>2.6851851851852349E-3</v>
      </c>
      <c r="EQ65" s="85">
        <f t="shared" si="204"/>
        <v>3.4722222222172573E-5</v>
      </c>
      <c r="ER65" s="89"/>
      <c r="ES65" s="90">
        <f t="shared" si="205"/>
        <v>3</v>
      </c>
      <c r="ET65" s="186">
        <f t="shared" si="109"/>
        <v>-3</v>
      </c>
      <c r="EU65" s="88">
        <f t="shared" si="206"/>
        <v>3</v>
      </c>
      <c r="EV65" s="199">
        <f t="shared" si="73"/>
        <v>19</v>
      </c>
      <c r="EW65" s="82">
        <v>0.71219907407407401</v>
      </c>
      <c r="EX65" s="85">
        <f t="shared" si="207"/>
        <v>3.263888888888844E-3</v>
      </c>
      <c r="EY65" s="85">
        <f t="shared" si="208"/>
        <v>3.1134259259258811E-3</v>
      </c>
      <c r="EZ65" s="89"/>
      <c r="FA65" s="90">
        <f t="shared" si="209"/>
        <v>269</v>
      </c>
      <c r="FB65" s="186">
        <f t="shared" si="235"/>
        <v>269</v>
      </c>
      <c r="FC65" s="88">
        <f t="shared" si="210"/>
        <v>269</v>
      </c>
      <c r="FD65" s="199">
        <f t="shared" si="78"/>
        <v>43</v>
      </c>
      <c r="FE65" s="82">
        <v>0.7144907407407407</v>
      </c>
      <c r="FF65" s="85">
        <f t="shared" si="211"/>
        <v>2.2916666666666918E-3</v>
      </c>
      <c r="FG65" s="85">
        <f t="shared" si="212"/>
        <v>9.259259259261762E-5</v>
      </c>
      <c r="FH65" s="89"/>
      <c r="FI65" s="90">
        <f t="shared" si="230"/>
        <v>8</v>
      </c>
      <c r="FJ65" s="186">
        <f t="shared" si="111"/>
        <v>8</v>
      </c>
      <c r="FK65" s="88">
        <f t="shared" si="236"/>
        <v>8</v>
      </c>
      <c r="FL65" s="199">
        <f t="shared" si="83"/>
        <v>18</v>
      </c>
      <c r="FM65" s="82">
        <v>0.7416666666666667</v>
      </c>
      <c r="FN65" s="83"/>
      <c r="FO65" s="84">
        <f t="shared" si="214"/>
        <v>0</v>
      </c>
      <c r="FP65" s="82">
        <v>0.74428240740740748</v>
      </c>
      <c r="FQ65" s="85">
        <f t="shared" si="225"/>
        <v>2.6157407407407796E-3</v>
      </c>
      <c r="FR65" s="85">
        <f t="shared" si="215"/>
        <v>1.8518518518522396E-4</v>
      </c>
      <c r="FS65" s="89"/>
      <c r="FT65" s="90">
        <f t="shared" si="216"/>
        <v>16</v>
      </c>
      <c r="FU65" s="186">
        <f>IF(FQ65&gt;$FV$2,FT65,-FT65)</f>
        <v>16</v>
      </c>
      <c r="FV65" s="88">
        <f t="shared" si="227"/>
        <v>16</v>
      </c>
      <c r="FW65" s="199">
        <f t="shared" si="90"/>
        <v>45</v>
      </c>
      <c r="FX65" s="72">
        <v>0.74583333333333324</v>
      </c>
      <c r="FY65" s="86">
        <v>-600</v>
      </c>
      <c r="FZ65" s="86">
        <f t="shared" si="228"/>
        <v>660</v>
      </c>
      <c r="GA65" s="95">
        <f t="shared" si="217"/>
        <v>0</v>
      </c>
      <c r="GB65" s="333">
        <f t="shared" si="93"/>
        <v>1</v>
      </c>
      <c r="GC65" s="96">
        <f t="shared" si="229"/>
        <v>76</v>
      </c>
      <c r="GE65" s="116">
        <f t="shared" si="112"/>
        <v>249</v>
      </c>
      <c r="GF65" s="343">
        <f t="shared" si="113"/>
        <v>264</v>
      </c>
      <c r="GG65" s="116">
        <f t="shared" si="114"/>
        <v>1</v>
      </c>
      <c r="GH65" s="116">
        <f t="shared" si="115"/>
        <v>15</v>
      </c>
      <c r="GI65" s="337">
        <f t="shared" si="116"/>
        <v>16</v>
      </c>
      <c r="GJ65" s="337">
        <f t="shared" si="117"/>
        <v>1</v>
      </c>
      <c r="GK65" s="337">
        <f t="shared" si="118"/>
        <v>9</v>
      </c>
      <c r="GL65" s="337">
        <f t="shared" si="119"/>
        <v>10</v>
      </c>
      <c r="GM65" s="337">
        <f t="shared" si="120"/>
        <v>3</v>
      </c>
      <c r="GN65" s="337">
        <f t="shared" si="121"/>
        <v>0</v>
      </c>
      <c r="GO65" s="337">
        <f t="shared" si="122"/>
        <v>3</v>
      </c>
      <c r="GP65" s="336">
        <f t="shared" si="123"/>
        <v>2</v>
      </c>
      <c r="GQ65" s="343">
        <f t="shared" si="124"/>
        <v>11</v>
      </c>
      <c r="GR65" s="337">
        <f t="shared" si="125"/>
        <v>2</v>
      </c>
      <c r="GS65" s="337">
        <f t="shared" si="126"/>
        <v>28</v>
      </c>
      <c r="GT65" s="337">
        <f t="shared" si="127"/>
        <v>30</v>
      </c>
      <c r="GU65" s="337">
        <f t="shared" si="128"/>
        <v>3</v>
      </c>
      <c r="GV65" s="337">
        <f t="shared" si="129"/>
        <v>269</v>
      </c>
      <c r="GW65" s="337">
        <f t="shared" si="130"/>
        <v>8</v>
      </c>
      <c r="GX65" s="337">
        <f t="shared" si="131"/>
        <v>280</v>
      </c>
      <c r="GY65" s="346">
        <f t="shared" si="132"/>
        <v>16</v>
      </c>
      <c r="GZ65" s="116">
        <f t="shared" si="133"/>
        <v>97.5</v>
      </c>
      <c r="HA65" s="346">
        <f t="shared" si="95"/>
        <v>34</v>
      </c>
      <c r="HB65" s="116">
        <f t="shared" si="134"/>
        <v>339</v>
      </c>
      <c r="HC65" s="116">
        <f t="shared" si="135"/>
        <v>29</v>
      </c>
      <c r="HD65" s="346">
        <f t="shared" si="145"/>
        <v>368</v>
      </c>
      <c r="HE65" s="346">
        <f t="shared" si="96"/>
        <v>30</v>
      </c>
      <c r="HF65" s="13">
        <f t="shared" si="136"/>
        <v>0</v>
      </c>
      <c r="HG65" s="13">
        <f t="shared" si="137"/>
        <v>0</v>
      </c>
      <c r="HH65" s="346">
        <f t="shared" si="138"/>
        <v>0</v>
      </c>
      <c r="HI65" s="325">
        <f t="shared" si="139"/>
        <v>881</v>
      </c>
      <c r="HJ65" s="336">
        <f t="shared" si="140"/>
        <v>58.5</v>
      </c>
      <c r="HK65" s="343">
        <f t="shared" si="141"/>
        <v>39</v>
      </c>
      <c r="HL65" s="13">
        <f t="shared" si="142"/>
        <v>465.5</v>
      </c>
      <c r="HM65" s="77">
        <f t="shared" si="143"/>
        <v>27</v>
      </c>
      <c r="HN65" s="328"/>
      <c r="HO65" s="330"/>
      <c r="HP65" s="116">
        <f>VLOOKUP(HR65,$B$4:$C$70,2,0)</f>
        <v>63</v>
      </c>
      <c r="HQ65" s="281">
        <v>27</v>
      </c>
      <c r="HR65" s="282">
        <v>76</v>
      </c>
      <c r="HS65" s="311" t="s">
        <v>228</v>
      </c>
      <c r="HT65" s="312" t="s">
        <v>229</v>
      </c>
      <c r="HU65" s="311" t="s">
        <v>230</v>
      </c>
      <c r="HV65" s="283">
        <v>0</v>
      </c>
      <c r="HW65" s="314">
        <v>249</v>
      </c>
      <c r="HX65" s="285">
        <v>264</v>
      </c>
      <c r="HY65" s="286">
        <v>0</v>
      </c>
      <c r="HZ65" s="286">
        <v>1</v>
      </c>
      <c r="IA65" s="286">
        <v>15</v>
      </c>
      <c r="IB65" s="286">
        <v>0</v>
      </c>
      <c r="IC65" s="286">
        <v>1</v>
      </c>
      <c r="ID65" s="286">
        <v>9</v>
      </c>
      <c r="IE65" s="286">
        <v>0</v>
      </c>
      <c r="IF65" s="286">
        <v>3</v>
      </c>
      <c r="IG65" s="286">
        <v>0</v>
      </c>
      <c r="IH65" s="283">
        <v>0</v>
      </c>
      <c r="II65" s="286">
        <v>0</v>
      </c>
      <c r="IJ65" s="286">
        <v>2</v>
      </c>
      <c r="IK65" s="283">
        <v>0</v>
      </c>
      <c r="IL65" s="286">
        <v>0</v>
      </c>
      <c r="IM65" s="286">
        <v>11</v>
      </c>
      <c r="IN65" s="287">
        <v>0</v>
      </c>
      <c r="IO65" s="287">
        <v>0</v>
      </c>
      <c r="IP65" s="286">
        <v>0</v>
      </c>
      <c r="IQ65" s="286">
        <v>2</v>
      </c>
      <c r="IR65" s="286">
        <v>28</v>
      </c>
      <c r="IS65" s="286">
        <v>0</v>
      </c>
      <c r="IT65" s="286">
        <v>3</v>
      </c>
      <c r="IU65" s="286">
        <v>269</v>
      </c>
      <c r="IV65" s="286">
        <v>8</v>
      </c>
      <c r="IW65" s="286">
        <v>0</v>
      </c>
      <c r="IX65" s="286">
        <v>16</v>
      </c>
      <c r="IY65" s="283">
        <v>0</v>
      </c>
      <c r="IZ65" s="322">
        <f t="shared" si="144"/>
        <v>881</v>
      </c>
      <c r="JA65" s="288">
        <v>76</v>
      </c>
    </row>
    <row r="66" spans="1:261" x14ac:dyDescent="0.25">
      <c r="A66" s="47">
        <v>64</v>
      </c>
      <c r="B66" s="48">
        <v>77</v>
      </c>
      <c r="C66" s="274">
        <f t="shared" si="97"/>
        <v>64</v>
      </c>
      <c r="D66" s="176" t="s">
        <v>231</v>
      </c>
      <c r="E66" s="174" t="s">
        <v>232</v>
      </c>
      <c r="F66" s="170" t="s">
        <v>258</v>
      </c>
      <c r="G66" s="170" t="s">
        <v>303</v>
      </c>
      <c r="H66" s="324"/>
      <c r="I66" s="324"/>
      <c r="J66" s="175" t="s">
        <v>233</v>
      </c>
      <c r="K66" s="49">
        <v>0.39861111111111103</v>
      </c>
      <c r="L66" s="50">
        <v>0.39861111111111108</v>
      </c>
      <c r="M66" s="61"/>
      <c r="N66" s="51">
        <f t="shared" si="152"/>
        <v>0</v>
      </c>
      <c r="O66" s="52">
        <f t="shared" si="153"/>
        <v>0</v>
      </c>
      <c r="P66" s="53">
        <v>82.4</v>
      </c>
      <c r="Q66" s="54"/>
      <c r="R66" s="55">
        <f t="shared" si="154"/>
        <v>247.20000000000002</v>
      </c>
      <c r="S66" s="194">
        <f t="shared" si="98"/>
        <v>35</v>
      </c>
      <c r="T66" s="56">
        <v>0.45012731481481483</v>
      </c>
      <c r="U66" s="57">
        <v>0.45119212962962968</v>
      </c>
      <c r="V66" s="58">
        <f t="shared" si="218"/>
        <v>1.0648148148148517E-3</v>
      </c>
      <c r="W66" s="54"/>
      <c r="X66" s="55">
        <f t="shared" si="234"/>
        <v>276</v>
      </c>
      <c r="Y66" s="194">
        <f t="shared" si="99"/>
        <v>49</v>
      </c>
      <c r="Z66" s="42">
        <v>0.50818287037037035</v>
      </c>
      <c r="AA66" s="36"/>
      <c r="AB66" s="59">
        <f t="shared" si="155"/>
        <v>0</v>
      </c>
      <c r="AC66" s="42">
        <v>0.50914351851851858</v>
      </c>
      <c r="AD66" s="60">
        <f t="shared" si="156"/>
        <v>9.606481481482243E-4</v>
      </c>
      <c r="AE66" s="60">
        <f t="shared" si="157"/>
        <v>1.9675925925933537E-4</v>
      </c>
      <c r="AF66" s="61"/>
      <c r="AG66" s="62">
        <f t="shared" si="158"/>
        <v>17</v>
      </c>
      <c r="AH66" s="187">
        <f t="shared" si="146"/>
        <v>17</v>
      </c>
      <c r="AI66" s="63">
        <f t="shared" si="159"/>
        <v>17</v>
      </c>
      <c r="AJ66" s="200">
        <f t="shared" si="10"/>
        <v>53</v>
      </c>
      <c r="AK66" s="42">
        <v>0.51025462962962964</v>
      </c>
      <c r="AL66" s="60">
        <f t="shared" si="160"/>
        <v>1.1111111111110628E-3</v>
      </c>
      <c r="AM66" s="60">
        <f t="shared" si="161"/>
        <v>1.9675925925930773E-4</v>
      </c>
      <c r="AN66" s="64"/>
      <c r="AO66" s="65">
        <f t="shared" si="162"/>
        <v>17</v>
      </c>
      <c r="AP66" s="186">
        <f t="shared" si="100"/>
        <v>-17</v>
      </c>
      <c r="AQ66" s="63">
        <f t="shared" si="163"/>
        <v>17</v>
      </c>
      <c r="AR66" s="200">
        <f t="shared" si="15"/>
        <v>43</v>
      </c>
      <c r="AS66" s="42">
        <v>0.51681712962962967</v>
      </c>
      <c r="AT66" s="36"/>
      <c r="AU66" s="63">
        <f t="shared" si="164"/>
        <v>0</v>
      </c>
      <c r="AV66" s="42">
        <v>0.51780092592592586</v>
      </c>
      <c r="AW66" s="60">
        <f t="shared" si="165"/>
        <v>9.8379629629619103E-4</v>
      </c>
      <c r="AX66" s="60">
        <f t="shared" si="220"/>
        <v>2.199074074073021E-4</v>
      </c>
      <c r="AY66" s="64"/>
      <c r="AZ66" s="65">
        <f t="shared" si="166"/>
        <v>19</v>
      </c>
      <c r="BA66" s="186">
        <f t="shared" si="101"/>
        <v>19</v>
      </c>
      <c r="BB66" s="63">
        <f t="shared" si="221"/>
        <v>19</v>
      </c>
      <c r="BC66" s="200">
        <f t="shared" si="21"/>
        <v>64</v>
      </c>
      <c r="BD66" s="42">
        <v>0.51885416666666673</v>
      </c>
      <c r="BE66" s="60">
        <f t="shared" si="222"/>
        <v>1.0532407407408684E-3</v>
      </c>
      <c r="BF66" s="60">
        <f t="shared" si="167"/>
        <v>2.546296296295021E-4</v>
      </c>
      <c r="BG66" s="64"/>
      <c r="BH66" s="65">
        <f t="shared" si="168"/>
        <v>22</v>
      </c>
      <c r="BI66" s="186">
        <f t="shared" si="102"/>
        <v>-22</v>
      </c>
      <c r="BJ66" s="63">
        <f t="shared" si="169"/>
        <v>22</v>
      </c>
      <c r="BK66" s="200">
        <f t="shared" si="26"/>
        <v>61</v>
      </c>
      <c r="BL66" s="35">
        <v>0.5444444444444444</v>
      </c>
      <c r="BM66" s="36"/>
      <c r="BN66" s="63">
        <f t="shared" si="170"/>
        <v>0</v>
      </c>
      <c r="BO66" s="42">
        <v>0.54942129629629632</v>
      </c>
      <c r="BP66" s="60">
        <f t="shared" si="171"/>
        <v>4.9768518518519267E-3</v>
      </c>
      <c r="BQ66" s="60">
        <f t="shared" si="172"/>
        <v>4.976851851852598E-4</v>
      </c>
      <c r="BR66" s="64"/>
      <c r="BS66" s="65">
        <f t="shared" si="173"/>
        <v>43</v>
      </c>
      <c r="BT66" s="186">
        <f t="shared" si="103"/>
        <v>43</v>
      </c>
      <c r="BU66" s="63">
        <f t="shared" si="174"/>
        <v>43</v>
      </c>
      <c r="BV66" s="200">
        <f t="shared" si="32"/>
        <v>61</v>
      </c>
      <c r="BW66" s="42">
        <v>0.55209490740740741</v>
      </c>
      <c r="BX66" s="60">
        <f t="shared" si="175"/>
        <v>2.673611111111085E-3</v>
      </c>
      <c r="BY66" s="60">
        <f t="shared" si="176"/>
        <v>5.7870370370367765E-4</v>
      </c>
      <c r="BZ66" s="64"/>
      <c r="CA66" s="65">
        <f t="shared" si="177"/>
        <v>50</v>
      </c>
      <c r="CB66" s="186">
        <f t="shared" si="104"/>
        <v>50</v>
      </c>
      <c r="CC66" s="88">
        <v>0</v>
      </c>
      <c r="CD66" s="200">
        <f t="shared" si="105"/>
        <v>62</v>
      </c>
      <c r="CE66" s="49">
        <v>0.56874999999999998</v>
      </c>
      <c r="CF66" s="61">
        <v>-60</v>
      </c>
      <c r="CG66" s="61">
        <f t="shared" si="223"/>
        <v>300</v>
      </c>
      <c r="CH66" s="66">
        <f t="shared" si="178"/>
        <v>240</v>
      </c>
      <c r="CI66" s="244">
        <f t="shared" si="38"/>
        <v>62</v>
      </c>
      <c r="CJ66" s="42">
        <v>0.58124999999999993</v>
      </c>
      <c r="CK66" s="36"/>
      <c r="CL66" s="63">
        <f t="shared" si="179"/>
        <v>0</v>
      </c>
      <c r="CM66" s="42">
        <v>0.58399305555555558</v>
      </c>
      <c r="CN66" s="60">
        <f t="shared" si="180"/>
        <v>2.7430555555556513E-3</v>
      </c>
      <c r="CO66" s="60">
        <f t="shared" si="181"/>
        <v>1.9675925925935521E-4</v>
      </c>
      <c r="CP66" s="64"/>
      <c r="CQ66" s="65">
        <f t="shared" si="182"/>
        <v>17</v>
      </c>
      <c r="CR66" s="186">
        <f t="shared" si="224"/>
        <v>17</v>
      </c>
      <c r="CS66" s="63">
        <f t="shared" si="183"/>
        <v>17</v>
      </c>
      <c r="CT66" s="200">
        <f t="shared" si="45"/>
        <v>49</v>
      </c>
      <c r="CU66" s="49">
        <v>0.64236111111111105</v>
      </c>
      <c r="CV66" s="61">
        <v>-60</v>
      </c>
      <c r="CW66" s="61">
        <f t="shared" si="184"/>
        <v>360</v>
      </c>
      <c r="CX66" s="66">
        <f t="shared" si="185"/>
        <v>300</v>
      </c>
      <c r="CY66" s="244">
        <f t="shared" si="48"/>
        <v>66</v>
      </c>
      <c r="CZ66" s="42">
        <v>0.65208333333333335</v>
      </c>
      <c r="DA66" s="36"/>
      <c r="DB66" s="63">
        <f t="shared" si="186"/>
        <v>0</v>
      </c>
      <c r="DC66" s="42">
        <v>0.65452546296296299</v>
      </c>
      <c r="DD66" s="60">
        <f t="shared" si="187"/>
        <v>2.4421296296296413E-3</v>
      </c>
      <c r="DE66" s="60">
        <f t="shared" si="188"/>
        <v>2.430555555555671E-4</v>
      </c>
      <c r="DF66" s="64"/>
      <c r="DG66" s="65">
        <f t="shared" si="189"/>
        <v>21</v>
      </c>
      <c r="DH66" s="186">
        <f t="shared" si="106"/>
        <v>21</v>
      </c>
      <c r="DI66" s="63">
        <f t="shared" si="190"/>
        <v>21</v>
      </c>
      <c r="DJ66" s="200">
        <f t="shared" si="54"/>
        <v>55</v>
      </c>
      <c r="DK66" s="49" t="s">
        <v>253</v>
      </c>
      <c r="DL66" s="61"/>
      <c r="DM66" s="61">
        <f>IF(DK66=0,0,IF(DK66="нет",600,IF(DK66="сход",0,IF(DK66&lt;#REF!+DN$2,MINUTE(ABS(DK66-(#REF!+DN$2)))*60,IF(DK66&gt;#REF!+DN$2,MINUTE(ABS(DK66-(#REF!+DN$2)))*60,0)))))</f>
        <v>600</v>
      </c>
      <c r="DN66" s="93">
        <v>0</v>
      </c>
      <c r="DO66" s="72" t="s">
        <v>254</v>
      </c>
      <c r="DP66" s="61"/>
      <c r="DQ66" s="61" t="e">
        <f>IF(DO66=0,0,IF(DO66="нет",600,IF(DO66="сход",0,IF(DO66&lt;#REF!+DR$2,MINUTE(ABS(DO66-(#REF!+DR$2)))*60,IF(DO66&gt;#REF!+DR$2,MINUTE(ABS(DO66-(#REF!+DR$2)))*60,0)))))</f>
        <v>#REF!</v>
      </c>
      <c r="DR66" s="94">
        <f t="shared" si="192"/>
        <v>0</v>
      </c>
      <c r="DS66" s="42" t="s">
        <v>253</v>
      </c>
      <c r="DT66" s="36"/>
      <c r="DU66" s="63">
        <f t="shared" si="193"/>
        <v>900</v>
      </c>
      <c r="DV66" s="42">
        <v>0.7021412037037037</v>
      </c>
      <c r="DW66" s="60" t="e">
        <f t="shared" si="194"/>
        <v>#VALUE!</v>
      </c>
      <c r="DX66" s="60" t="e">
        <f t="shared" si="195"/>
        <v>#VALUE!</v>
      </c>
      <c r="DY66" s="64"/>
      <c r="DZ66" s="65" t="e">
        <f t="shared" si="196"/>
        <v>#VALUE!</v>
      </c>
      <c r="EA66" s="186"/>
      <c r="EB66" s="63"/>
      <c r="EC66" s="200">
        <v>67</v>
      </c>
      <c r="ED66" s="42" t="s">
        <v>253</v>
      </c>
      <c r="EE66" s="60"/>
      <c r="EF66" s="60"/>
      <c r="EG66" s="64"/>
      <c r="EH66" s="65">
        <f t="shared" si="200"/>
        <v>900</v>
      </c>
      <c r="EI66" s="186"/>
      <c r="EJ66" s="63">
        <v>900</v>
      </c>
      <c r="EK66" s="200">
        <f t="shared" si="67"/>
        <v>67</v>
      </c>
      <c r="EL66" s="42">
        <v>0.72499999999999998</v>
      </c>
      <c r="EM66" s="36"/>
      <c r="EN66" s="63">
        <f t="shared" si="202"/>
        <v>0</v>
      </c>
      <c r="EO66" s="42">
        <v>0.72795138888888899</v>
      </c>
      <c r="EP66" s="60">
        <f t="shared" si="203"/>
        <v>2.9513888888890172E-3</v>
      </c>
      <c r="EQ66" s="60">
        <f t="shared" si="204"/>
        <v>2.3148148148160975E-4</v>
      </c>
      <c r="ER66" s="64"/>
      <c r="ES66" s="65">
        <f t="shared" si="205"/>
        <v>20</v>
      </c>
      <c r="ET66" s="186">
        <f t="shared" si="109"/>
        <v>-20</v>
      </c>
      <c r="EU66" s="63">
        <f t="shared" si="206"/>
        <v>20</v>
      </c>
      <c r="EV66" s="200">
        <v>67</v>
      </c>
      <c r="EW66" s="42" t="s">
        <v>253</v>
      </c>
      <c r="EX66" s="85"/>
      <c r="EY66" s="85"/>
      <c r="EZ66" s="64"/>
      <c r="FA66" s="90">
        <f t="shared" si="209"/>
        <v>1800</v>
      </c>
      <c r="FB66" s="186">
        <f>FA66</f>
        <v>1800</v>
      </c>
      <c r="FC66" s="88">
        <f t="shared" si="210"/>
        <v>1800</v>
      </c>
      <c r="FD66" s="200">
        <f t="shared" si="78"/>
        <v>54</v>
      </c>
      <c r="FE66" s="42" t="s">
        <v>253</v>
      </c>
      <c r="FF66" s="60" t="e">
        <f t="shared" si="211"/>
        <v>#VALUE!</v>
      </c>
      <c r="FG66" s="60" t="e">
        <f t="shared" si="212"/>
        <v>#VALUE!</v>
      </c>
      <c r="FH66" s="64"/>
      <c r="FI66" s="90">
        <f t="shared" si="230"/>
        <v>900</v>
      </c>
      <c r="FJ66" s="186"/>
      <c r="FK66" s="88"/>
      <c r="FL66" s="200">
        <v>69</v>
      </c>
      <c r="FM66" s="42">
        <v>0.7583333333333333</v>
      </c>
      <c r="FN66" s="36"/>
      <c r="FO66" s="84">
        <f t="shared" si="214"/>
        <v>0</v>
      </c>
      <c r="FP66" s="42">
        <v>0.76179398148148147</v>
      </c>
      <c r="FQ66" s="60">
        <f t="shared" si="225"/>
        <v>3.460648148148171E-3</v>
      </c>
      <c r="FR66" s="60">
        <f t="shared" si="215"/>
        <v>1.0300925925926154E-3</v>
      </c>
      <c r="FS66" s="64"/>
      <c r="FT66" s="65">
        <f t="shared" si="216"/>
        <v>89</v>
      </c>
      <c r="FU66" s="186">
        <f>IF(FQ66&gt;$FV$2,FT66,-FT66)</f>
        <v>89</v>
      </c>
      <c r="FV66" s="88">
        <f t="shared" si="227"/>
        <v>89</v>
      </c>
      <c r="FW66" s="200">
        <v>69</v>
      </c>
      <c r="FX66" s="49">
        <v>0.7631944444444444</v>
      </c>
      <c r="FY66" s="61"/>
      <c r="FZ66" s="61">
        <f t="shared" si="228"/>
        <v>1440</v>
      </c>
      <c r="GA66" s="67">
        <f t="shared" si="217"/>
        <v>600</v>
      </c>
      <c r="GB66" s="334">
        <v>69</v>
      </c>
      <c r="GC66" s="68">
        <f t="shared" si="229"/>
        <v>77</v>
      </c>
      <c r="GE66" s="116">
        <f t="shared" si="112"/>
        <v>247.20000000000002</v>
      </c>
      <c r="GF66" s="343">
        <f t="shared" si="113"/>
        <v>276</v>
      </c>
      <c r="GG66" s="116">
        <f t="shared" si="114"/>
        <v>17</v>
      </c>
      <c r="GH66" s="116">
        <f t="shared" si="115"/>
        <v>17</v>
      </c>
      <c r="GI66" s="337">
        <f t="shared" si="116"/>
        <v>34</v>
      </c>
      <c r="GJ66" s="337">
        <f t="shared" si="117"/>
        <v>19</v>
      </c>
      <c r="GK66" s="337">
        <f t="shared" si="118"/>
        <v>22</v>
      </c>
      <c r="GL66" s="337">
        <f t="shared" si="119"/>
        <v>41</v>
      </c>
      <c r="GM66" s="337">
        <f t="shared" si="120"/>
        <v>43</v>
      </c>
      <c r="GN66" s="337">
        <f t="shared" si="121"/>
        <v>0</v>
      </c>
      <c r="GO66" s="337">
        <f t="shared" si="122"/>
        <v>43</v>
      </c>
      <c r="GP66" s="336">
        <f t="shared" si="123"/>
        <v>17</v>
      </c>
      <c r="GQ66" s="343">
        <f t="shared" si="124"/>
        <v>21</v>
      </c>
      <c r="GR66" s="337">
        <f t="shared" si="125"/>
        <v>900</v>
      </c>
      <c r="GS66" s="337">
        <f t="shared" si="126"/>
        <v>900</v>
      </c>
      <c r="GT66" s="337">
        <f t="shared" si="127"/>
        <v>1800</v>
      </c>
      <c r="GU66" s="337">
        <f t="shared" si="128"/>
        <v>20</v>
      </c>
      <c r="GV66" s="337">
        <f t="shared" si="129"/>
        <v>1800</v>
      </c>
      <c r="GW66" s="337">
        <f t="shared" si="130"/>
        <v>0</v>
      </c>
      <c r="GX66" s="337">
        <f t="shared" si="131"/>
        <v>1820</v>
      </c>
      <c r="GY66" s="346">
        <f t="shared" si="132"/>
        <v>89</v>
      </c>
      <c r="GZ66" s="116">
        <f t="shared" si="133"/>
        <v>107.70000000000002</v>
      </c>
      <c r="HA66" s="346">
        <v>69</v>
      </c>
      <c r="HB66" s="116">
        <f t="shared" si="134"/>
        <v>3738</v>
      </c>
      <c r="HC66" s="116">
        <f t="shared" si="135"/>
        <v>127</v>
      </c>
      <c r="HD66" s="346">
        <f t="shared" si="145"/>
        <v>3865</v>
      </c>
      <c r="HE66" s="346">
        <v>69</v>
      </c>
      <c r="HF66" s="13">
        <f t="shared" si="136"/>
        <v>0</v>
      </c>
      <c r="HG66" s="13">
        <f t="shared" si="137"/>
        <v>0</v>
      </c>
      <c r="HH66" s="346">
        <f t="shared" si="138"/>
        <v>1140</v>
      </c>
      <c r="HI66" s="325">
        <f t="shared" si="139"/>
        <v>5528.2</v>
      </c>
      <c r="HJ66" s="336">
        <f t="shared" si="140"/>
        <v>56.700000000000017</v>
      </c>
      <c r="HK66" s="343">
        <f t="shared" si="141"/>
        <v>51</v>
      </c>
      <c r="HL66" s="13">
        <f t="shared" si="142"/>
        <v>5112.7</v>
      </c>
      <c r="HM66" s="87">
        <f>_xlfn.RANK.EQ(HL66,HL$4:HL$71,1)-1</f>
        <v>66</v>
      </c>
      <c r="HN66" s="330"/>
      <c r="HO66" s="330"/>
      <c r="HP66" s="116">
        <f>VLOOKUP(HR66,$B$4:$C$70,2,0)</f>
        <v>64</v>
      </c>
      <c r="HQ66" s="281">
        <v>66</v>
      </c>
      <c r="HR66" s="282">
        <v>77</v>
      </c>
      <c r="HS66" s="311" t="s">
        <v>231</v>
      </c>
      <c r="HT66" s="312" t="s">
        <v>232</v>
      </c>
      <c r="HU66" s="311" t="s">
        <v>233</v>
      </c>
      <c r="HV66" s="283">
        <v>0</v>
      </c>
      <c r="HW66" s="314">
        <v>247.2</v>
      </c>
      <c r="HX66" s="285">
        <v>276</v>
      </c>
      <c r="HY66" s="286">
        <v>0</v>
      </c>
      <c r="HZ66" s="286">
        <v>17</v>
      </c>
      <c r="IA66" s="286">
        <v>17</v>
      </c>
      <c r="IB66" s="286">
        <v>0</v>
      </c>
      <c r="IC66" s="286">
        <v>19</v>
      </c>
      <c r="ID66" s="286">
        <v>22</v>
      </c>
      <c r="IE66" s="286">
        <v>0</v>
      </c>
      <c r="IF66" s="286">
        <v>43</v>
      </c>
      <c r="IG66" s="286">
        <v>0</v>
      </c>
      <c r="IH66" s="283">
        <v>240</v>
      </c>
      <c r="II66" s="286">
        <v>0</v>
      </c>
      <c r="IJ66" s="286">
        <v>17</v>
      </c>
      <c r="IK66" s="283">
        <v>300</v>
      </c>
      <c r="IL66" s="286">
        <v>0</v>
      </c>
      <c r="IM66" s="286">
        <v>21</v>
      </c>
      <c r="IN66" s="287">
        <v>0</v>
      </c>
      <c r="IO66" s="287">
        <v>0</v>
      </c>
      <c r="IP66" s="286">
        <v>0</v>
      </c>
      <c r="IQ66" s="286">
        <v>900</v>
      </c>
      <c r="IR66" s="286">
        <v>900</v>
      </c>
      <c r="IS66" s="286">
        <v>0</v>
      </c>
      <c r="IT66" s="286">
        <v>20</v>
      </c>
      <c r="IU66" s="286">
        <v>1800</v>
      </c>
      <c r="IV66" s="286">
        <v>0</v>
      </c>
      <c r="IW66" s="286">
        <v>0</v>
      </c>
      <c r="IX66" s="286">
        <v>89</v>
      </c>
      <c r="IY66" s="283">
        <v>600</v>
      </c>
      <c r="IZ66" s="322">
        <f t="shared" si="144"/>
        <v>5528.2</v>
      </c>
      <c r="JA66" s="288">
        <v>77</v>
      </c>
    </row>
    <row r="67" spans="1:261" x14ac:dyDescent="0.25">
      <c r="A67" s="70">
        <v>66</v>
      </c>
      <c r="B67" s="71">
        <v>81</v>
      </c>
      <c r="C67" s="273">
        <f t="shared" si="97"/>
        <v>66</v>
      </c>
      <c r="D67" s="172" t="s">
        <v>234</v>
      </c>
      <c r="E67" s="170" t="s">
        <v>235</v>
      </c>
      <c r="F67" s="170" t="s">
        <v>258</v>
      </c>
      <c r="G67" s="170" t="s">
        <v>300</v>
      </c>
      <c r="H67" s="324"/>
      <c r="I67" s="324"/>
      <c r="J67" s="171" t="s">
        <v>236</v>
      </c>
      <c r="K67" s="72">
        <v>0.4</v>
      </c>
      <c r="L67" s="73">
        <v>0.39999999999999997</v>
      </c>
      <c r="M67" s="86"/>
      <c r="N67" s="74">
        <f t="shared" ref="N67:N73" si="237">IF(L67=0,0,MINUTE(ABS(L67-K67))*60)</f>
        <v>0</v>
      </c>
      <c r="O67" s="75">
        <f t="shared" ref="O67:O73" si="238">((IF(L67="нет",600,IF(N67&gt;600,600,N67)))+M67)</f>
        <v>0</v>
      </c>
      <c r="P67" s="76">
        <v>88.9</v>
      </c>
      <c r="Q67" s="77"/>
      <c r="R67" s="78">
        <f t="shared" ref="R67:R73" si="239">P67*3+Q67</f>
        <v>266.70000000000005</v>
      </c>
      <c r="S67" s="193">
        <f t="shared" si="98"/>
        <v>58</v>
      </c>
      <c r="T67" s="79">
        <v>0.45287037037037042</v>
      </c>
      <c r="U67" s="80">
        <v>0.45408564814814811</v>
      </c>
      <c r="V67" s="81">
        <f t="shared" si="218"/>
        <v>1.2152777777776902E-3</v>
      </c>
      <c r="W67" s="77"/>
      <c r="X67" s="78">
        <f t="shared" si="234"/>
        <v>315</v>
      </c>
      <c r="Y67" s="193">
        <f t="shared" si="99"/>
        <v>65</v>
      </c>
      <c r="Z67" s="82">
        <v>0.50557870370370372</v>
      </c>
      <c r="AA67" s="83"/>
      <c r="AB67" s="84">
        <f t="shared" ref="AB67:AB73" si="240">IF(Z67="нет",600,AA67)</f>
        <v>0</v>
      </c>
      <c r="AC67" s="82">
        <v>0.50671296296296298</v>
      </c>
      <c r="AD67" s="85">
        <f t="shared" ref="AD67:AD73" si="241">IF(AC67=0,0,(AC67-Z67))</f>
        <v>1.1342592592592515E-3</v>
      </c>
      <c r="AE67" s="85">
        <f t="shared" ref="AE67:AE73" si="242">IF(AD67=0,0,ABS(AI$2-AD67))</f>
        <v>3.703703703703626E-4</v>
      </c>
      <c r="AF67" s="86"/>
      <c r="AG67" s="87">
        <f t="shared" ref="AG67:AG73" si="243">((IF(AC67="нет",600,IF(AE67=0,0,HOUR(AE67)*3600+MINUTE(AE67)*60+SECOND(AE67))))+AF67)</f>
        <v>32</v>
      </c>
      <c r="AH67" s="186">
        <f t="shared" si="146"/>
        <v>32</v>
      </c>
      <c r="AI67" s="88">
        <f t="shared" ref="AI67:AI73" si="244">IF(AG67&gt;600,600,AG67)</f>
        <v>32</v>
      </c>
      <c r="AJ67" s="199">
        <f t="shared" si="10"/>
        <v>61</v>
      </c>
      <c r="AK67" s="82">
        <v>0.50807870370370367</v>
      </c>
      <c r="AL67" s="85">
        <f t="shared" ref="AL67:AL73" si="245">IF(AK67=0,0,(AK67-AC67))</f>
        <v>1.3657407407406952E-3</v>
      </c>
      <c r="AM67" s="85">
        <f t="shared" ref="AM67:AM73" si="246">IF(AL67=0,0,ABS(AQ$2-AL67))</f>
        <v>5.7870370370324701E-5</v>
      </c>
      <c r="AN67" s="89"/>
      <c r="AO67" s="90">
        <f t="shared" ref="AO67:AO73" si="247">((IF(AK67="нет",600,IF(AM67=0,0,HOUR(AM67)*3600+MINUTE(AM67)*60+SECOND(AM67))))+AN67)</f>
        <v>5</v>
      </c>
      <c r="AP67" s="186">
        <f t="shared" si="100"/>
        <v>5</v>
      </c>
      <c r="AQ67" s="88">
        <f t="shared" ref="AQ67:AQ73" si="248">IF(AO67&gt;600,600,AO67)</f>
        <v>5</v>
      </c>
      <c r="AR67" s="199">
        <f t="shared" si="15"/>
        <v>18</v>
      </c>
      <c r="AS67" s="82">
        <v>0.51577546296296295</v>
      </c>
      <c r="AT67" s="83"/>
      <c r="AU67" s="88">
        <f t="shared" ref="AU67:AU73" si="249">IF(AS67="нет",600,AT67)</f>
        <v>0</v>
      </c>
      <c r="AV67" s="82">
        <v>0.51673611111111117</v>
      </c>
      <c r="AW67" s="85">
        <f t="shared" ref="AW67:AW73" si="250">IF(AV67=0,0,(AV67-AS67))</f>
        <v>9.606481481482243E-4</v>
      </c>
      <c r="AX67" s="85">
        <f t="shared" si="220"/>
        <v>1.9675925925933537E-4</v>
      </c>
      <c r="AY67" s="89"/>
      <c r="AZ67" s="90">
        <f t="shared" ref="AZ67:AZ73" si="251">((IF(AV67="нет",600,IF(AX67=0,0,HOUR(AX67)*3600+MINUTE(AX67)*60+SECOND(AX67))))+AY67)</f>
        <v>17</v>
      </c>
      <c r="BA67" s="186">
        <f t="shared" si="101"/>
        <v>17</v>
      </c>
      <c r="BB67" s="88">
        <f t="shared" si="221"/>
        <v>17</v>
      </c>
      <c r="BC67" s="199">
        <f t="shared" si="21"/>
        <v>61</v>
      </c>
      <c r="BD67" s="82">
        <v>0.51810185185185187</v>
      </c>
      <c r="BE67" s="85">
        <f t="shared" si="222"/>
        <v>1.3657407407406952E-3</v>
      </c>
      <c r="BF67" s="85">
        <f t="shared" ref="BF67:BF73" si="252">IF(BE67=0,0,ABS(BJ$2-BE67))</f>
        <v>5.7870370370324701E-5</v>
      </c>
      <c r="BG67" s="89"/>
      <c r="BH67" s="90">
        <f t="shared" ref="BH67:BH73" si="253">((IF(BD67="нет",600,IF(BF67=0,0,HOUR(BF67)*3600+MINUTE(BF67)*60+SECOND(BF67))))+BG67)</f>
        <v>5</v>
      </c>
      <c r="BI67" s="186">
        <f t="shared" si="102"/>
        <v>5</v>
      </c>
      <c r="BJ67" s="88">
        <f t="shared" ref="BJ67:BJ73" si="254">IF(BH67&gt;600,600,BH67)</f>
        <v>5</v>
      </c>
      <c r="BK67" s="199">
        <f t="shared" si="26"/>
        <v>23</v>
      </c>
      <c r="BL67" s="91">
        <v>0.55208333333333337</v>
      </c>
      <c r="BM67" s="83"/>
      <c r="BN67" s="88">
        <f t="shared" ref="BN67:BN73" si="255">IF(BL67="нет",600,BM67)</f>
        <v>0</v>
      </c>
      <c r="BO67" s="82">
        <v>0.55706018518518519</v>
      </c>
      <c r="BP67" s="85">
        <f t="shared" ref="BP67:BP73" si="256">IF(BO67=0,0,(BO67-BL67))</f>
        <v>4.9768518518518157E-3</v>
      </c>
      <c r="BQ67" s="85">
        <f t="shared" ref="BQ67:BQ73" si="257">IF(BP67=0,0,ABS(BU$2-BP67))</f>
        <v>4.9768518518514878E-4</v>
      </c>
      <c r="BR67" s="89"/>
      <c r="BS67" s="90">
        <f t="shared" ref="BS67:BS73" si="258">((IF(BO67="нет",600,IF(BQ67=0,0,HOUR(BQ67)*3600+MINUTE(BQ67)*60+SECOND(BQ67))))+BR67)</f>
        <v>43</v>
      </c>
      <c r="BT67" s="186">
        <f t="shared" si="103"/>
        <v>43</v>
      </c>
      <c r="BU67" s="88">
        <f t="shared" ref="BU67:BU73" si="259">IF(BS67&gt;600,600,BS67)</f>
        <v>43</v>
      </c>
      <c r="BV67" s="199">
        <f t="shared" si="32"/>
        <v>61</v>
      </c>
      <c r="BW67" s="82">
        <v>0.56149305555555562</v>
      </c>
      <c r="BX67" s="85">
        <f t="shared" ref="BX67:BX73" si="260">IF(BW67=0,0,(BW67-BO67))</f>
        <v>4.4328703703704342E-3</v>
      </c>
      <c r="BY67" s="85">
        <f t="shared" ref="BY67:BY73" si="261">IF(BX67=0,0,ABS(CC$2-BX67))</f>
        <v>2.3379629629630269E-3</v>
      </c>
      <c r="BZ67" s="89"/>
      <c r="CA67" s="90">
        <f t="shared" ref="CA67:CA73" si="262">((IF(BW67="нет",600,IF(BY67=0,0,HOUR(BY67)*3600+MINUTE(BY67)*60+SECOND(BY67))))+BZ67)</f>
        <v>202</v>
      </c>
      <c r="CB67" s="186">
        <f t="shared" si="104"/>
        <v>202</v>
      </c>
      <c r="CC67" s="88">
        <v>0</v>
      </c>
      <c r="CD67" s="199">
        <f t="shared" si="105"/>
        <v>68</v>
      </c>
      <c r="CE67" s="72" t="s">
        <v>253</v>
      </c>
      <c r="CF67" s="86"/>
      <c r="CG67" s="86">
        <f t="shared" si="223"/>
        <v>600</v>
      </c>
      <c r="CH67" s="75">
        <f>((IF(CE67="сход",0,IF(CE67="нет",900,IF(CG67&gt;600,600,CG67))))+CF67)</f>
        <v>900</v>
      </c>
      <c r="CI67" s="243">
        <f t="shared" si="38"/>
        <v>68</v>
      </c>
      <c r="CJ67" s="82" t="s">
        <v>253</v>
      </c>
      <c r="CK67" s="83"/>
      <c r="CL67" s="88">
        <f>IF(CJ67="нет",900,CK67)</f>
        <v>900</v>
      </c>
      <c r="CM67" s="82" t="s">
        <v>253</v>
      </c>
      <c r="CN67" s="85" t="e">
        <f t="shared" ref="CN67:CN73" si="263">IF(CM67=0,0,(CM67-CJ67))</f>
        <v>#VALUE!</v>
      </c>
      <c r="CO67" s="85" t="e">
        <f t="shared" ref="CO67:CO73" si="264">IF(CN67=0,0,ABS(CS$2-CN67))</f>
        <v>#VALUE!</v>
      </c>
      <c r="CP67" s="89"/>
      <c r="CQ67" s="90">
        <f>((IF(CM67="нет",900,IF(CO67=0,0,HOUR(CO67)*3600+MINUTE(CO67)*60+SECOND(CO67))))+CP67)</f>
        <v>900</v>
      </c>
      <c r="CR67" s="186">
        <v>0</v>
      </c>
      <c r="CS67" s="88">
        <f>IF(CQ67&gt;900,900,CQ67)</f>
        <v>900</v>
      </c>
      <c r="CT67" s="199">
        <f t="shared" si="45"/>
        <v>68</v>
      </c>
      <c r="CU67" s="72">
        <v>0.63888888888888895</v>
      </c>
      <c r="CV67" s="86"/>
      <c r="CW67" s="86" t="e">
        <f t="shared" ref="CW67:CW73" si="265">IF(CU67=0,0,IF(CU67="нет",600,IF(CU67="сход",0,IF(CU67&lt;CE67+CX$2,MINUTE(ABS(CU67-(CE67+CX$2)))*60,IF(CU67&gt;CE67+CX$2,MINUTE(ABS(CU67-(CE67+CX$2)))*60,0)))))</f>
        <v>#VALUE!</v>
      </c>
      <c r="CX67" s="75">
        <f>((IF(CE67="нет",0,IF(CU67="сход",0,IF(CU67="нет",600,IF(CW67&gt;600,600,CW67)))))+CV67)</f>
        <v>0</v>
      </c>
      <c r="CY67" s="243">
        <f t="shared" si="48"/>
        <v>1</v>
      </c>
      <c r="CZ67" s="82">
        <v>0.65138888888888891</v>
      </c>
      <c r="DA67" s="83"/>
      <c r="DB67" s="88">
        <f t="shared" ref="DB67:DB73" si="266">IF(CZ67="нет",600,DA67)</f>
        <v>0</v>
      </c>
      <c r="DC67" s="82">
        <v>0.65406249999999999</v>
      </c>
      <c r="DD67" s="85">
        <f t="shared" ref="DD67:DD73" si="267">IF(DC67=0,0,(DC67-CZ67))</f>
        <v>2.673611111111085E-3</v>
      </c>
      <c r="DE67" s="85">
        <f t="shared" ref="DE67:DE73" si="268">IF(DD67=0,0,ABS(DI$2-DD67))</f>
        <v>4.7453703703701075E-4</v>
      </c>
      <c r="DF67" s="89"/>
      <c r="DG67" s="90">
        <f t="shared" ref="DG67:DG73" si="269">((IF(DC67="нет",600,IF(DE67=0,0,HOUR(DE67)*3600+MINUTE(DE67)*60+SECOND(DE67))))+DF67)</f>
        <v>41</v>
      </c>
      <c r="DH67" s="186">
        <f t="shared" si="106"/>
        <v>41</v>
      </c>
      <c r="DI67" s="88">
        <f t="shared" ref="DI67:DI73" si="270">IF(DG67&gt;600,600,DG67)</f>
        <v>41</v>
      </c>
      <c r="DJ67" s="199">
        <f t="shared" si="54"/>
        <v>65</v>
      </c>
      <c r="DK67" s="72" t="s">
        <v>253</v>
      </c>
      <c r="DL67" s="86"/>
      <c r="DM67" s="86">
        <f>IF(DK67=0,0,IF(DK67="нет",600,IF(DK67="сход",0,IF(DK67&lt;#REF!+DN$2,MINUTE(ABS(DK67-(#REF!+DN$2)))*60,IF(DK67&gt;#REF!+DN$2,MINUTE(ABS(DK67-(#REF!+DN$2)))*60,0)))))</f>
        <v>600</v>
      </c>
      <c r="DN67" s="93">
        <v>0</v>
      </c>
      <c r="DO67" s="72" t="s">
        <v>254</v>
      </c>
      <c r="DP67" s="86"/>
      <c r="DQ67" s="86" t="e">
        <f>IF(DO67=0,0,IF(DO67="нет",600,IF(DO67="сход",0,IF(DO67&lt;#REF!+DR$2,MINUTE(ABS(DO67-(#REF!+DR$2)))*60,IF(DO67&gt;#REF!+DR$2,MINUTE(ABS(DO67-(#REF!+DR$2)))*60,0)))))</f>
        <v>#REF!</v>
      </c>
      <c r="DR67" s="94">
        <f t="shared" ref="DR67:DR73" si="271">((IF(DO67="сход",0,IF(DO67="нет",900,0)))+DP67)</f>
        <v>0</v>
      </c>
      <c r="DS67" s="82" t="s">
        <v>253</v>
      </c>
      <c r="DT67" s="83"/>
      <c r="DU67" s="63">
        <f t="shared" ref="DU67:DU73" si="272">IF(DS67="нет",900,DT67)</f>
        <v>900</v>
      </c>
      <c r="DV67" s="82">
        <v>0.70225694444444453</v>
      </c>
      <c r="DW67" s="85" t="e">
        <f t="shared" ref="DW67:DW73" si="273">IF(DV67=0,0,(DV67-DS67))</f>
        <v>#VALUE!</v>
      </c>
      <c r="DX67" s="85" t="e">
        <f t="shared" ref="DX67:DX73" si="274">IF(DW67=0,0,ABS(EB$2-DW67))</f>
        <v>#VALUE!</v>
      </c>
      <c r="DY67" s="89"/>
      <c r="DZ67" s="90" t="e">
        <f t="shared" ref="DZ67:DZ73" si="275">((IF(DV67="нет",600,IF(DX67=0,0,HOUR(DX67)*3600+MINUTE(DX67)*60+SECOND(DX67))))+DY67)</f>
        <v>#VALUE!</v>
      </c>
      <c r="EA67" s="186"/>
      <c r="EB67" s="63"/>
      <c r="EC67" s="199">
        <v>67</v>
      </c>
      <c r="ED67" s="82" t="s">
        <v>253</v>
      </c>
      <c r="EE67" s="85"/>
      <c r="EF67" s="85"/>
      <c r="EG67" s="89"/>
      <c r="EH67" s="65">
        <f t="shared" ref="EH67:EH73" si="276">((IF(ED67="нет",900,IF(EF67=0,0,HOUR(EF67)*3600+MINUTE(EF67)*60+SECOND(EF67))))+EG67)</f>
        <v>900</v>
      </c>
      <c r="EI67" s="186"/>
      <c r="EJ67" s="88">
        <v>900</v>
      </c>
      <c r="EK67" s="199">
        <f t="shared" si="67"/>
        <v>67</v>
      </c>
      <c r="EL67" s="82">
        <v>0.72638888888888886</v>
      </c>
      <c r="EM67" s="83"/>
      <c r="EN67" s="88">
        <f t="shared" ref="EN67:EN73" si="277">IF(EL67="нет",600,EM67)</f>
        <v>0</v>
      </c>
      <c r="EO67" s="82">
        <v>0.72958333333333336</v>
      </c>
      <c r="EP67" s="85">
        <f t="shared" ref="EP67:EP73" si="278">IF(EO67=0,0,(EO67-EL67))</f>
        <v>3.1944444444444997E-3</v>
      </c>
      <c r="EQ67" s="85">
        <f t="shared" ref="EQ67:EQ73" si="279">IF(EP67=0,0,ABS(EU$2-EP67))</f>
        <v>4.7453703703709228E-4</v>
      </c>
      <c r="ER67" s="89"/>
      <c r="ES67" s="90">
        <f t="shared" ref="ES67:ES73" si="280">((IF(EO67="нет",600,IF(EQ67=0,0,HOUR(EQ67)*3600+MINUTE(EQ67)*60+SECOND(EQ67))))+ER67)</f>
        <v>41</v>
      </c>
      <c r="ET67" s="186">
        <f t="shared" si="109"/>
        <v>-41</v>
      </c>
      <c r="EU67" s="88">
        <f t="shared" ref="EU67:EU73" si="281">IF(ES67&gt;600,600,ES67)</f>
        <v>41</v>
      </c>
      <c r="EV67" s="199">
        <v>67</v>
      </c>
      <c r="EW67" s="82">
        <v>0.72995370370370372</v>
      </c>
      <c r="EX67" s="85">
        <f t="shared" ref="EX67:EX73" si="282">IF(EW67=0,0,(EW67-EO67))</f>
        <v>3.7037037037035425E-4</v>
      </c>
      <c r="EY67" s="85">
        <f t="shared" ref="EY67:EY73" si="283">IF(EX67=0,0,ABS(FC$2-EX67))</f>
        <v>2.1990740740739128E-4</v>
      </c>
      <c r="EZ67" s="89"/>
      <c r="FA67" s="90">
        <f t="shared" ref="FA67:FA73" si="284">((IF(EW67="нет",1800,IF(EY67=0,0,HOUR(EY67)*3600+MINUTE(EY67)*60+SECOND(EY67))))+EZ67)</f>
        <v>19</v>
      </c>
      <c r="FB67" s="186">
        <f t="shared" ref="FB67:FB69" si="285">IF(EX67&gt;$FC$2,FA67,-FA67)</f>
        <v>19</v>
      </c>
      <c r="FC67" s="88">
        <f t="shared" ref="FC67:FC73" si="286">IF(EW67="нет",1800,IF(FA67&gt;600,600+EZ67,FA67))</f>
        <v>19</v>
      </c>
      <c r="FD67" s="199">
        <f t="shared" si="78"/>
        <v>16</v>
      </c>
      <c r="FE67" s="82">
        <v>0.73334490740740732</v>
      </c>
      <c r="FF67" s="85">
        <f t="shared" ref="FF67:FF73" si="287">IF(FE67=0,0,(FE67-EW67))</f>
        <v>3.3912037037036047E-3</v>
      </c>
      <c r="FG67" s="85">
        <f t="shared" ref="FG67:FG73" si="288">IF(FF67=0,0,ABS(FK$2-FF67))</f>
        <v>1.1921296296295305E-3</v>
      </c>
      <c r="FH67" s="89"/>
      <c r="FI67" s="90">
        <f t="shared" si="230"/>
        <v>103</v>
      </c>
      <c r="FJ67" s="186">
        <f t="shared" si="111"/>
        <v>103</v>
      </c>
      <c r="FK67" s="88">
        <f t="shared" ref="FK67:FK73" si="289">IF(EW67="нет",0,IF(FI67&gt;600,600+FH67,FI67))</f>
        <v>103</v>
      </c>
      <c r="FL67" s="199">
        <f t="shared" si="83"/>
        <v>43</v>
      </c>
      <c r="FM67" s="91" t="s">
        <v>253</v>
      </c>
      <c r="FN67" s="83"/>
      <c r="FO67" s="84">
        <f t="shared" ref="FO67:FO73" si="290">IF(FM67="нет",900,FN67)</f>
        <v>900</v>
      </c>
      <c r="FP67" s="82"/>
      <c r="FQ67" s="85">
        <f t="shared" si="225"/>
        <v>0</v>
      </c>
      <c r="FR67" s="85">
        <f t="shared" ref="FR67:FR73" si="291">IF(FQ67=0,0,ABS(FV$2-FQ67))</f>
        <v>0</v>
      </c>
      <c r="FS67" s="89"/>
      <c r="FT67" s="90">
        <f t="shared" ref="FT67:FT73" si="292">((IF(FP67="нет",600,IF(FR67=0,0,HOUR(FR67)*3600+MINUTE(FR67)*60+SECOND(FR67))))+FS67)</f>
        <v>0</v>
      </c>
      <c r="FU67" s="186">
        <v>900</v>
      </c>
      <c r="FV67" s="92">
        <v>900</v>
      </c>
      <c r="FW67" s="199">
        <v>69</v>
      </c>
      <c r="FX67" s="72" t="s">
        <v>255</v>
      </c>
      <c r="FY67" s="86"/>
      <c r="FZ67" s="86">
        <f t="shared" si="228"/>
        <v>0</v>
      </c>
      <c r="GA67" s="95">
        <f t="shared" ref="GA67:GA73" si="293">((IF(FX67="сход",0,IF(FX67="нет",600,IF(FZ67&gt;600,600,FZ67))))+FY67)</f>
        <v>0</v>
      </c>
      <c r="GB67" s="333">
        <f t="shared" si="93"/>
        <v>1</v>
      </c>
      <c r="GC67" s="96">
        <f t="shared" si="229"/>
        <v>81</v>
      </c>
      <c r="GE67" s="116">
        <f t="shared" si="112"/>
        <v>266.70000000000005</v>
      </c>
      <c r="GF67" s="343">
        <f t="shared" si="113"/>
        <v>315</v>
      </c>
      <c r="GG67" s="116">
        <f t="shared" si="114"/>
        <v>32</v>
      </c>
      <c r="GH67" s="116">
        <f t="shared" si="115"/>
        <v>5</v>
      </c>
      <c r="GI67" s="337">
        <f t="shared" si="116"/>
        <v>37</v>
      </c>
      <c r="GJ67" s="337">
        <f t="shared" si="117"/>
        <v>17</v>
      </c>
      <c r="GK67" s="337">
        <f t="shared" si="118"/>
        <v>5</v>
      </c>
      <c r="GL67" s="337">
        <f t="shared" si="119"/>
        <v>22</v>
      </c>
      <c r="GM67" s="337">
        <f t="shared" si="120"/>
        <v>43</v>
      </c>
      <c r="GN67" s="337">
        <f t="shared" si="121"/>
        <v>0</v>
      </c>
      <c r="GO67" s="337">
        <f t="shared" si="122"/>
        <v>43</v>
      </c>
      <c r="GP67" s="336">
        <f t="shared" si="123"/>
        <v>1800</v>
      </c>
      <c r="GQ67" s="343">
        <f t="shared" si="124"/>
        <v>41</v>
      </c>
      <c r="GR67" s="337">
        <f t="shared" si="125"/>
        <v>900</v>
      </c>
      <c r="GS67" s="337">
        <f t="shared" si="126"/>
        <v>900</v>
      </c>
      <c r="GT67" s="337">
        <f t="shared" si="127"/>
        <v>1800</v>
      </c>
      <c r="GU67" s="337">
        <f t="shared" si="128"/>
        <v>41</v>
      </c>
      <c r="GV67" s="337">
        <f t="shared" si="129"/>
        <v>19</v>
      </c>
      <c r="GW67" s="337">
        <f t="shared" si="130"/>
        <v>103</v>
      </c>
      <c r="GX67" s="337">
        <f t="shared" si="131"/>
        <v>163</v>
      </c>
      <c r="GY67" s="346">
        <f t="shared" si="132"/>
        <v>900</v>
      </c>
      <c r="GZ67" s="116">
        <f t="shared" si="133"/>
        <v>166.20000000000005</v>
      </c>
      <c r="HA67" s="346">
        <f t="shared" si="95"/>
        <v>64</v>
      </c>
      <c r="HB67" s="116">
        <f t="shared" si="134"/>
        <v>2065</v>
      </c>
      <c r="HC67" s="116">
        <f t="shared" si="135"/>
        <v>2741</v>
      </c>
      <c r="HD67" s="346">
        <f t="shared" si="145"/>
        <v>4806</v>
      </c>
      <c r="HE67" s="346">
        <f t="shared" si="96"/>
        <v>68</v>
      </c>
      <c r="HF67" s="13">
        <f t="shared" si="136"/>
        <v>0</v>
      </c>
      <c r="HG67" s="13">
        <f t="shared" si="137"/>
        <v>0</v>
      </c>
      <c r="HH67" s="346">
        <f t="shared" si="138"/>
        <v>900</v>
      </c>
      <c r="HI67" s="325">
        <f t="shared" si="139"/>
        <v>6287.7</v>
      </c>
      <c r="HJ67" s="336">
        <f t="shared" si="140"/>
        <v>76.200000000000045</v>
      </c>
      <c r="HK67" s="343">
        <f t="shared" si="141"/>
        <v>90</v>
      </c>
      <c r="HL67" s="13">
        <f t="shared" si="142"/>
        <v>5872.2</v>
      </c>
      <c r="HM67" s="77">
        <f t="shared" si="143"/>
        <v>68</v>
      </c>
      <c r="HN67" s="328"/>
      <c r="HO67" s="330"/>
      <c r="HP67" s="116">
        <f>VLOOKUP(HR67,$B$4:$C$70,2,0)</f>
        <v>66</v>
      </c>
      <c r="HQ67" s="281">
        <v>68</v>
      </c>
      <c r="HR67" s="282">
        <v>81</v>
      </c>
      <c r="HS67" s="311" t="s">
        <v>234</v>
      </c>
      <c r="HT67" s="312" t="s">
        <v>235</v>
      </c>
      <c r="HU67" s="311" t="s">
        <v>236</v>
      </c>
      <c r="HV67" s="283">
        <v>0</v>
      </c>
      <c r="HW67" s="314">
        <v>266.7</v>
      </c>
      <c r="HX67" s="321">
        <v>315</v>
      </c>
      <c r="HY67" s="286">
        <v>0</v>
      </c>
      <c r="HZ67" s="286">
        <v>32</v>
      </c>
      <c r="IA67" s="286">
        <v>5</v>
      </c>
      <c r="IB67" s="286">
        <v>0</v>
      </c>
      <c r="IC67" s="286">
        <v>17</v>
      </c>
      <c r="ID67" s="286">
        <v>5</v>
      </c>
      <c r="IE67" s="286">
        <v>0</v>
      </c>
      <c r="IF67" s="286">
        <v>43</v>
      </c>
      <c r="IG67" s="286">
        <v>0</v>
      </c>
      <c r="IH67" s="283">
        <v>900</v>
      </c>
      <c r="II67" s="286">
        <v>0</v>
      </c>
      <c r="IJ67" s="286">
        <v>1800</v>
      </c>
      <c r="IK67" s="283">
        <v>0</v>
      </c>
      <c r="IL67" s="286">
        <v>0</v>
      </c>
      <c r="IM67" s="286">
        <v>41</v>
      </c>
      <c r="IN67" s="287">
        <v>0</v>
      </c>
      <c r="IO67" s="287">
        <v>0</v>
      </c>
      <c r="IP67" s="286">
        <v>0</v>
      </c>
      <c r="IQ67" s="286">
        <v>900</v>
      </c>
      <c r="IR67" s="286">
        <v>900</v>
      </c>
      <c r="IS67" s="286">
        <v>0</v>
      </c>
      <c r="IT67" s="286">
        <v>41</v>
      </c>
      <c r="IU67" s="286">
        <v>19</v>
      </c>
      <c r="IV67" s="286">
        <v>103</v>
      </c>
      <c r="IW67" s="286">
        <v>0</v>
      </c>
      <c r="IX67" s="286">
        <v>900</v>
      </c>
      <c r="IY67" s="283">
        <v>0</v>
      </c>
      <c r="IZ67" s="323">
        <f t="shared" si="144"/>
        <v>6287.7</v>
      </c>
      <c r="JA67" s="288">
        <v>81</v>
      </c>
    </row>
    <row r="68" spans="1:261" x14ac:dyDescent="0.25">
      <c r="A68" s="47">
        <v>67</v>
      </c>
      <c r="B68" s="48">
        <v>90</v>
      </c>
      <c r="C68" s="274">
        <f t="shared" si="97"/>
        <v>67</v>
      </c>
      <c r="D68" s="176" t="s">
        <v>237</v>
      </c>
      <c r="E68" s="174" t="s">
        <v>238</v>
      </c>
      <c r="F68" s="170" t="s">
        <v>259</v>
      </c>
      <c r="G68" s="170" t="s">
        <v>301</v>
      </c>
      <c r="H68" s="324"/>
      <c r="I68" s="324"/>
      <c r="J68" s="175" t="s">
        <v>239</v>
      </c>
      <c r="K68" s="49">
        <v>0.40069444444444402</v>
      </c>
      <c r="L68" s="50">
        <v>0.40069444444444446</v>
      </c>
      <c r="M68" s="61"/>
      <c r="N68" s="51">
        <f t="shared" si="237"/>
        <v>0</v>
      </c>
      <c r="O68" s="52">
        <f t="shared" si="238"/>
        <v>0</v>
      </c>
      <c r="P68" s="53">
        <v>82</v>
      </c>
      <c r="Q68" s="54"/>
      <c r="R68" s="55">
        <f t="shared" si="239"/>
        <v>246</v>
      </c>
      <c r="S68" s="194">
        <f t="shared" si="98"/>
        <v>34</v>
      </c>
      <c r="T68" s="56">
        <v>0.45597222222222222</v>
      </c>
      <c r="U68" s="57">
        <v>0.45699074074074075</v>
      </c>
      <c r="V68" s="58">
        <f t="shared" ref="V68:V73" si="294">IF(U68=0,0,(U68-T68))</f>
        <v>1.0185185185185297E-3</v>
      </c>
      <c r="W68" s="54"/>
      <c r="X68" s="55">
        <f t="shared" si="234"/>
        <v>264</v>
      </c>
      <c r="Y68" s="194">
        <f t="shared" si="99"/>
        <v>34</v>
      </c>
      <c r="Z68" s="42">
        <v>0.50357638888888889</v>
      </c>
      <c r="AA68" s="36"/>
      <c r="AB68" s="59">
        <f t="shared" si="240"/>
        <v>0</v>
      </c>
      <c r="AC68" s="42">
        <v>0.50439814814814821</v>
      </c>
      <c r="AD68" s="60">
        <f t="shared" si="241"/>
        <v>8.217592592593137E-4</v>
      </c>
      <c r="AE68" s="60">
        <f t="shared" si="242"/>
        <v>5.7870370370424772E-5</v>
      </c>
      <c r="AF68" s="61"/>
      <c r="AG68" s="62">
        <f t="shared" si="243"/>
        <v>5</v>
      </c>
      <c r="AH68" s="187">
        <f t="shared" si="146"/>
        <v>5</v>
      </c>
      <c r="AI68" s="63">
        <f t="shared" si="244"/>
        <v>5</v>
      </c>
      <c r="AJ68" s="200">
        <f t="shared" ref="AJ68:AJ71" si="295">_xlfn.RANK.EQ(AI68,AI$4:AI$71,1)</f>
        <v>25</v>
      </c>
      <c r="AK68" s="42">
        <v>0.50548611111111108</v>
      </c>
      <c r="AL68" s="60">
        <f t="shared" si="245"/>
        <v>1.087962962962874E-3</v>
      </c>
      <c r="AM68" s="60">
        <f t="shared" si="246"/>
        <v>2.199074074074965E-4</v>
      </c>
      <c r="AN68" s="64"/>
      <c r="AO68" s="65">
        <f t="shared" si="247"/>
        <v>19</v>
      </c>
      <c r="AP68" s="186">
        <f t="shared" si="100"/>
        <v>-19</v>
      </c>
      <c r="AQ68" s="63">
        <f t="shared" si="248"/>
        <v>19</v>
      </c>
      <c r="AR68" s="200">
        <f t="shared" ref="AR68:AR71" si="296">_xlfn.RANK.EQ(AQ68,AQ$4:AQ$71,1)</f>
        <v>48</v>
      </c>
      <c r="AS68" s="42">
        <v>0.51252314814814814</v>
      </c>
      <c r="AT68" s="36"/>
      <c r="AU68" s="63">
        <f t="shared" si="249"/>
        <v>0</v>
      </c>
      <c r="AV68" s="42">
        <v>0.51329861111111108</v>
      </c>
      <c r="AW68" s="60">
        <f t="shared" si="250"/>
        <v>7.7546296296293615E-4</v>
      </c>
      <c r="AX68" s="60">
        <f t="shared" ref="AX68:AX73" si="297">IF(AW68=0,0,ABS(BB$2-AW68))</f>
        <v>1.1574074074047224E-5</v>
      </c>
      <c r="AY68" s="64"/>
      <c r="AZ68" s="65">
        <f t="shared" si="251"/>
        <v>1</v>
      </c>
      <c r="BA68" s="186">
        <f t="shared" si="101"/>
        <v>1</v>
      </c>
      <c r="BB68" s="63">
        <f t="shared" ref="BB68:BB73" si="298">IF(AZ68&gt;600,600,AZ68)</f>
        <v>1</v>
      </c>
      <c r="BC68" s="200">
        <f t="shared" ref="BC68:BC71" si="299">_xlfn.RANK.EQ(BB68,BB$4:BB$71,1)</f>
        <v>11</v>
      </c>
      <c r="BD68" s="42">
        <v>0.51460648148148147</v>
      </c>
      <c r="BE68" s="60">
        <f t="shared" ref="BE68:BE73" si="300">IF(BD68=0,0,(BD68-AV68))</f>
        <v>1.3078703703703898E-3</v>
      </c>
      <c r="BF68" s="60">
        <f t="shared" si="252"/>
        <v>1.9298798670241979E-17</v>
      </c>
      <c r="BG68" s="64"/>
      <c r="BH68" s="65">
        <f t="shared" si="253"/>
        <v>0</v>
      </c>
      <c r="BI68" s="186">
        <f t="shared" si="102"/>
        <v>0</v>
      </c>
      <c r="BJ68" s="63">
        <f t="shared" si="254"/>
        <v>0</v>
      </c>
      <c r="BK68" s="200">
        <f t="shared" ref="BK68:BK71" si="301">_xlfn.RANK.EQ(BJ68,BJ$4:BJ$71,1)</f>
        <v>1</v>
      </c>
      <c r="BL68" s="35">
        <v>0.5395833333333333</v>
      </c>
      <c r="BM68" s="36"/>
      <c r="BN68" s="63">
        <f t="shared" si="255"/>
        <v>0</v>
      </c>
      <c r="BO68" s="42">
        <v>0.54393518518518513</v>
      </c>
      <c r="BP68" s="60">
        <f t="shared" si="256"/>
        <v>4.351851851851829E-3</v>
      </c>
      <c r="BQ68" s="60">
        <f t="shared" si="257"/>
        <v>1.273148148148379E-4</v>
      </c>
      <c r="BR68" s="64"/>
      <c r="BS68" s="65">
        <f t="shared" si="258"/>
        <v>11</v>
      </c>
      <c r="BT68" s="186">
        <f t="shared" si="103"/>
        <v>-11</v>
      </c>
      <c r="BU68" s="63">
        <f t="shared" si="259"/>
        <v>11</v>
      </c>
      <c r="BV68" s="200">
        <f t="shared" ref="BV68:BV71" si="302">_xlfn.RANK.EQ(BU68,BU$4:BU$71,1)</f>
        <v>38</v>
      </c>
      <c r="BW68" s="42">
        <v>0.54625000000000001</v>
      </c>
      <c r="BX68" s="60">
        <f t="shared" si="260"/>
        <v>2.3148148148148806E-3</v>
      </c>
      <c r="BY68" s="60">
        <f t="shared" si="261"/>
        <v>2.199074074074733E-4</v>
      </c>
      <c r="BZ68" s="64"/>
      <c r="CA68" s="65">
        <f t="shared" si="262"/>
        <v>19</v>
      </c>
      <c r="CB68" s="186">
        <f t="shared" si="104"/>
        <v>19</v>
      </c>
      <c r="CC68" s="88">
        <v>0</v>
      </c>
      <c r="CD68" s="200">
        <f t="shared" si="105"/>
        <v>41</v>
      </c>
      <c r="CE68" s="49">
        <v>0.56736111111111109</v>
      </c>
      <c r="CF68" s="61"/>
      <c r="CG68" s="61">
        <f t="shared" ref="CG68:CG73" si="303">IF(CE68=0,0,IF(CE68="нет",600,IF(CE68="сход",0,IF(CE68&lt;L68+CH$2,MINUTE(ABS(CE68-(L68+CH$2)))*60,IF(CE68&gt;L68+CH$2,MINUTE(ABS(CE68-(L68+CH$2)))*60,0)))))</f>
        <v>0</v>
      </c>
      <c r="CH68" s="66">
        <f t="shared" ref="CH68:CH73" si="304">((IF(CE68="сход",0,IF(CE68="нет",600,IF(CG68&gt;600,600,CG68))))+CF68)</f>
        <v>0</v>
      </c>
      <c r="CI68" s="244">
        <f t="shared" ref="CI68:CI71" si="305">_xlfn.RANK.EQ(CH68,CH$4:CH$71,1)</f>
        <v>1</v>
      </c>
      <c r="CJ68" s="42">
        <v>0.57847222222222217</v>
      </c>
      <c r="CK68" s="36"/>
      <c r="CL68" s="63">
        <f t="shared" ref="CL68:CL73" si="306">IF(CJ68="нет",600,CK68)</f>
        <v>0</v>
      </c>
      <c r="CM68" s="42">
        <v>0.58098379629629626</v>
      </c>
      <c r="CN68" s="60">
        <f t="shared" si="263"/>
        <v>2.5115740740740966E-3</v>
      </c>
      <c r="CO68" s="60">
        <f t="shared" si="264"/>
        <v>3.4722222222199461E-5</v>
      </c>
      <c r="CP68" s="64"/>
      <c r="CQ68" s="65">
        <f t="shared" ref="CQ68:CQ73" si="307">((IF(CM68="нет",600,IF(CO68=0,0,HOUR(CO68)*3600+MINUTE(CO68)*60+SECOND(CO68))))+CP68)</f>
        <v>3</v>
      </c>
      <c r="CR68" s="186">
        <f>IF(CN68&gt;$CS$2,CQ68,-CQ68)</f>
        <v>-3</v>
      </c>
      <c r="CS68" s="63">
        <f t="shared" ref="CS68:CS73" si="308">IF(CQ68&gt;600,600,CQ68)</f>
        <v>3</v>
      </c>
      <c r="CT68" s="200">
        <f t="shared" ref="CT68:CT71" si="309">_xlfn.RANK.EQ(CS68,CS$4:CS$71,1)</f>
        <v>26</v>
      </c>
      <c r="CU68" s="49">
        <v>0.63680555555555551</v>
      </c>
      <c r="CV68" s="61"/>
      <c r="CW68" s="61">
        <f t="shared" si="265"/>
        <v>0</v>
      </c>
      <c r="CX68" s="66">
        <f t="shared" ref="CX68:CX73" si="310">((IF(CU68="сход",0,IF(CU68="нет",600,IF(CW68&gt;600,600,CW68))))+CV68)</f>
        <v>0</v>
      </c>
      <c r="CY68" s="244">
        <f t="shared" ref="CY68:CY71" si="311">_xlfn.RANK.EQ(CX68,CX$4:CX$71,1)</f>
        <v>1</v>
      </c>
      <c r="CZ68" s="42">
        <v>0.64652777777777781</v>
      </c>
      <c r="DA68" s="36"/>
      <c r="DB68" s="63">
        <f t="shared" si="266"/>
        <v>0</v>
      </c>
      <c r="DC68" s="42">
        <v>0.64887731481481481</v>
      </c>
      <c r="DD68" s="60">
        <f t="shared" si="267"/>
        <v>2.3495370370369972E-3</v>
      </c>
      <c r="DE68" s="60">
        <f t="shared" si="268"/>
        <v>1.5046296296292302E-4</v>
      </c>
      <c r="DF68" s="64"/>
      <c r="DG68" s="65">
        <f t="shared" si="269"/>
        <v>13</v>
      </c>
      <c r="DH68" s="186">
        <f t="shared" si="106"/>
        <v>13</v>
      </c>
      <c r="DI68" s="63">
        <f t="shared" si="270"/>
        <v>13</v>
      </c>
      <c r="DJ68" s="200">
        <f t="shared" ref="DJ68:DJ71" si="312">_xlfn.RANK.EQ(DI68,DI$4:DI$71,1)</f>
        <v>47</v>
      </c>
      <c r="DK68" s="49" t="s">
        <v>254</v>
      </c>
      <c r="DL68" s="61"/>
      <c r="DM68" s="61" t="e">
        <f>IF(DK68=0,0,IF(DK68="нет",600,IF(DK68="сход",0,IF(DK68&lt;#REF!+DN$2,MINUTE(ABS(DK68-(#REF!+DN$2)))*60,IF(DK68&gt;#REF!+DN$2,MINUTE(ABS(DK68-(#REF!+DN$2)))*60,0)))))</f>
        <v>#REF!</v>
      </c>
      <c r="DN68" s="93">
        <f t="shared" ref="DN68:DN73" si="313">((IF(DK68="сход",0,IF(DK68="нет",900,0)))+DL68)</f>
        <v>0</v>
      </c>
      <c r="DO68" s="49" t="s">
        <v>254</v>
      </c>
      <c r="DP68" s="61"/>
      <c r="DQ68" s="61" t="e">
        <f>IF(DO68=0,0,IF(DO68="нет",600,IF(DO68="сход",0,IF(DO68&lt;#REF!+DR$2,MINUTE(ABS(DO68-(#REF!+DR$2)))*60,IF(DO68&gt;#REF!+DR$2,MINUTE(ABS(DO68-(#REF!+DR$2)))*60,0)))))</f>
        <v>#REF!</v>
      </c>
      <c r="DR68" s="94">
        <f t="shared" si="271"/>
        <v>0</v>
      </c>
      <c r="DS68" s="42">
        <v>0.68194444444444446</v>
      </c>
      <c r="DT68" s="36"/>
      <c r="DU68" s="63">
        <f t="shared" si="272"/>
        <v>0</v>
      </c>
      <c r="DV68" s="42">
        <v>0.68260416666666668</v>
      </c>
      <c r="DW68" s="60">
        <f t="shared" si="273"/>
        <v>6.5972222222221433E-4</v>
      </c>
      <c r="DX68" s="60">
        <f t="shared" si="274"/>
        <v>1.0416666666665877E-4</v>
      </c>
      <c r="DY68" s="64"/>
      <c r="DZ68" s="65">
        <f t="shared" si="275"/>
        <v>9</v>
      </c>
      <c r="EA68" s="186">
        <f t="shared" si="107"/>
        <v>9</v>
      </c>
      <c r="EB68" s="63">
        <f t="shared" ref="EB68:EB73" si="314">IF(DS68="нет",0,IF(DZ68&gt;600,600,DZ68))</f>
        <v>9</v>
      </c>
      <c r="EC68" s="200">
        <f t="shared" ref="EC68:EC71" si="315">_xlfn.RANK.EQ(EB68,EB$4:EB$71,1)</f>
        <v>31</v>
      </c>
      <c r="ED68" s="42">
        <v>0.68833333333333335</v>
      </c>
      <c r="EE68" s="60">
        <f t="shared" ref="EE68:EE73" si="316">IF(ED68=0,0,(ED68-DV68))</f>
        <v>5.7291666666666741E-3</v>
      </c>
      <c r="EF68" s="60">
        <f t="shared" ref="EF68:EF73" si="317">IF(EE68=0,0,ABS(EJ$2-EE68))</f>
        <v>2.5462962962962202E-4</v>
      </c>
      <c r="EG68" s="64"/>
      <c r="EH68" s="65">
        <f t="shared" si="276"/>
        <v>22</v>
      </c>
      <c r="EI68" s="186">
        <f t="shared" si="108"/>
        <v>-22</v>
      </c>
      <c r="EJ68" s="63">
        <f t="shared" ref="EJ68:EJ73" si="318">IF(EH68&gt;600,600,EH68)</f>
        <v>22</v>
      </c>
      <c r="EK68" s="200">
        <f t="shared" ref="EK68:EK71" si="319">_xlfn.RANK.EQ(EJ68,EJ$4:EJ$71,1)</f>
        <v>29</v>
      </c>
      <c r="EL68" s="42">
        <v>0.72152777777777777</v>
      </c>
      <c r="EM68" s="36"/>
      <c r="EN68" s="63">
        <f t="shared" si="277"/>
        <v>0</v>
      </c>
      <c r="EO68" s="42">
        <v>0.72408564814814813</v>
      </c>
      <c r="EP68" s="60">
        <f t="shared" si="278"/>
        <v>2.5578703703703631E-3</v>
      </c>
      <c r="EQ68" s="60">
        <f t="shared" si="279"/>
        <v>1.620370370370443E-4</v>
      </c>
      <c r="ER68" s="64"/>
      <c r="ES68" s="65">
        <f t="shared" si="280"/>
        <v>14</v>
      </c>
      <c r="ET68" s="186">
        <f t="shared" si="109"/>
        <v>-14</v>
      </c>
      <c r="EU68" s="63">
        <f t="shared" si="281"/>
        <v>14</v>
      </c>
      <c r="EV68" s="200">
        <f t="shared" ref="EV68:EV71" si="320">_xlfn.RANK.EQ(EU68,EU$4:EU$71,1)</f>
        <v>42</v>
      </c>
      <c r="EW68" s="42">
        <v>0.72478009259259257</v>
      </c>
      <c r="EX68" s="85">
        <f t="shared" si="282"/>
        <v>6.9444444444444198E-4</v>
      </c>
      <c r="EY68" s="85">
        <f t="shared" si="283"/>
        <v>5.4398148148147906E-4</v>
      </c>
      <c r="EZ68" s="64"/>
      <c r="FA68" s="90">
        <f t="shared" si="284"/>
        <v>47</v>
      </c>
      <c r="FB68" s="186">
        <f t="shared" si="285"/>
        <v>47</v>
      </c>
      <c r="FC68" s="88">
        <f t="shared" si="286"/>
        <v>47</v>
      </c>
      <c r="FD68" s="200">
        <f t="shared" ref="FD68:FD71" si="321">_xlfn.RANK.EQ(FC68,FC$4:FC$71,1)</f>
        <v>28</v>
      </c>
      <c r="FE68" s="42">
        <v>0.72682870370370367</v>
      </c>
      <c r="FF68" s="60">
        <f t="shared" si="287"/>
        <v>2.0486111111110983E-3</v>
      </c>
      <c r="FG68" s="60">
        <f t="shared" si="288"/>
        <v>1.5046296296297593E-4</v>
      </c>
      <c r="FH68" s="64"/>
      <c r="FI68" s="90">
        <f t="shared" si="230"/>
        <v>13</v>
      </c>
      <c r="FJ68" s="186">
        <f t="shared" si="111"/>
        <v>-13</v>
      </c>
      <c r="FK68" s="88">
        <f t="shared" si="289"/>
        <v>13</v>
      </c>
      <c r="FL68" s="200">
        <f t="shared" ref="FL68:FL71" si="322">_xlfn.RANK.EQ(FK68,FK$4:FK$71,1)</f>
        <v>24</v>
      </c>
      <c r="FM68" s="35">
        <v>0.75069444444444444</v>
      </c>
      <c r="FN68" s="36"/>
      <c r="FO68" s="84">
        <f t="shared" si="290"/>
        <v>0</v>
      </c>
      <c r="FP68" s="42">
        <v>0.75334490740740734</v>
      </c>
      <c r="FQ68" s="60">
        <f t="shared" ref="FQ68:FQ73" si="323">IF(FP68=0,0,(FP68-FM68))</f>
        <v>2.6504629629628962E-3</v>
      </c>
      <c r="FR68" s="60">
        <f t="shared" si="291"/>
        <v>2.1990740740734059E-4</v>
      </c>
      <c r="FS68" s="64"/>
      <c r="FT68" s="65">
        <f t="shared" si="292"/>
        <v>19</v>
      </c>
      <c r="FU68" s="186">
        <f>IF(FQ68&gt;$FV$2,FT68,-FT68)</f>
        <v>19</v>
      </c>
      <c r="FV68" s="88">
        <f t="shared" ref="FV68:FV73" si="324">IF(FM68="нет",0,IF(FT68&gt;600,600,FT68))</f>
        <v>19</v>
      </c>
      <c r="FW68" s="200">
        <f t="shared" ref="FW68:FW71" si="325">_xlfn.RANK.EQ(FV68,FV$4:FV$71,1)</f>
        <v>46</v>
      </c>
      <c r="FX68" s="49">
        <v>0.75486111111111109</v>
      </c>
      <c r="FY68" s="61">
        <v>-600</v>
      </c>
      <c r="FZ68" s="61">
        <f t="shared" ref="FZ68:FZ73" si="326">IF(FX68=0,0,IF(FX68="нет",600,IF(FX68="сход",0,IF(FX68&lt;CU68+GA$2,MINUTE(ABS(FX68-(CU68+GA$2)))*60,IF(FX68&gt;CU68+GA$2,MINUTE(ABS(FX68-(CU68+GA$2)))*60,0)))))</f>
        <v>1200</v>
      </c>
      <c r="GA68" s="67">
        <f t="shared" si="293"/>
        <v>0</v>
      </c>
      <c r="GB68" s="334">
        <f t="shared" ref="GB68:GB71" si="327">_xlfn.RANK.EQ(GA68,GA$4:GA$71,1)</f>
        <v>1</v>
      </c>
      <c r="GC68" s="68">
        <f t="shared" ref="GC68:GC73" si="328">B68</f>
        <v>90</v>
      </c>
      <c r="GE68" s="116">
        <f t="shared" si="112"/>
        <v>246</v>
      </c>
      <c r="GF68" s="343">
        <f t="shared" si="113"/>
        <v>264</v>
      </c>
      <c r="GG68" s="116">
        <f t="shared" si="114"/>
        <v>5</v>
      </c>
      <c r="GH68" s="116">
        <f t="shared" si="115"/>
        <v>19</v>
      </c>
      <c r="GI68" s="337">
        <f t="shared" si="116"/>
        <v>24</v>
      </c>
      <c r="GJ68" s="337">
        <f t="shared" si="117"/>
        <v>1</v>
      </c>
      <c r="GK68" s="337">
        <f t="shared" si="118"/>
        <v>0</v>
      </c>
      <c r="GL68" s="337">
        <f t="shared" si="119"/>
        <v>1</v>
      </c>
      <c r="GM68" s="337">
        <f t="shared" si="120"/>
        <v>11</v>
      </c>
      <c r="GN68" s="337">
        <f t="shared" si="121"/>
        <v>0</v>
      </c>
      <c r="GO68" s="337">
        <f t="shared" si="122"/>
        <v>11</v>
      </c>
      <c r="GP68" s="336">
        <f t="shared" si="123"/>
        <v>3</v>
      </c>
      <c r="GQ68" s="343">
        <f t="shared" si="124"/>
        <v>13</v>
      </c>
      <c r="GR68" s="337">
        <f t="shared" si="125"/>
        <v>9</v>
      </c>
      <c r="GS68" s="337">
        <f t="shared" si="126"/>
        <v>22</v>
      </c>
      <c r="GT68" s="337">
        <f t="shared" si="127"/>
        <v>31</v>
      </c>
      <c r="GU68" s="337">
        <f t="shared" si="128"/>
        <v>14</v>
      </c>
      <c r="GV68" s="337">
        <f t="shared" si="129"/>
        <v>47</v>
      </c>
      <c r="GW68" s="337">
        <f t="shared" si="130"/>
        <v>13</v>
      </c>
      <c r="GX68" s="337">
        <f t="shared" si="131"/>
        <v>74</v>
      </c>
      <c r="GY68" s="346">
        <f t="shared" si="132"/>
        <v>19</v>
      </c>
      <c r="GZ68" s="116">
        <f t="shared" si="133"/>
        <v>94.5</v>
      </c>
      <c r="HA68" s="346">
        <f t="shared" ref="HA68:HA71" si="329">_xlfn.RANK.EQ(GZ68,GZ$4:GZ$71,1)</f>
        <v>32</v>
      </c>
      <c r="HB68" s="116">
        <f t="shared" si="134"/>
        <v>141</v>
      </c>
      <c r="HC68" s="116">
        <f t="shared" si="135"/>
        <v>35</v>
      </c>
      <c r="HD68" s="346">
        <f t="shared" si="145"/>
        <v>176</v>
      </c>
      <c r="HE68" s="346">
        <f t="shared" ref="HE68:HE71" si="330">_xlfn.RANK.EQ(HD68,HD$4:HD$71,1)</f>
        <v>20</v>
      </c>
      <c r="HF68" s="13">
        <f t="shared" si="136"/>
        <v>0</v>
      </c>
      <c r="HG68" s="13">
        <f t="shared" si="137"/>
        <v>0</v>
      </c>
      <c r="HH68" s="346">
        <f t="shared" si="138"/>
        <v>0</v>
      </c>
      <c r="HI68" s="325">
        <f t="shared" si="139"/>
        <v>686</v>
      </c>
      <c r="HJ68" s="336">
        <f t="shared" si="140"/>
        <v>55.5</v>
      </c>
      <c r="HK68" s="343">
        <f t="shared" si="141"/>
        <v>39</v>
      </c>
      <c r="HL68" s="13">
        <f t="shared" si="142"/>
        <v>270.5</v>
      </c>
      <c r="HM68" s="77">
        <f t="shared" si="143"/>
        <v>19</v>
      </c>
      <c r="HN68" s="328"/>
      <c r="HO68" s="330"/>
      <c r="HP68" s="116">
        <f>VLOOKUP(HR68,$B$4:$C$70,2,0)</f>
        <v>67</v>
      </c>
      <c r="HQ68" s="281">
        <v>19</v>
      </c>
      <c r="HR68" s="282">
        <v>90</v>
      </c>
      <c r="HS68" s="311" t="s">
        <v>237</v>
      </c>
      <c r="HT68" s="312" t="s">
        <v>238</v>
      </c>
      <c r="HU68" s="311" t="s">
        <v>239</v>
      </c>
      <c r="HV68" s="283">
        <v>0</v>
      </c>
      <c r="HW68" s="314">
        <v>246</v>
      </c>
      <c r="HX68" s="285">
        <v>264</v>
      </c>
      <c r="HY68" s="286">
        <v>0</v>
      </c>
      <c r="HZ68" s="286">
        <v>5</v>
      </c>
      <c r="IA68" s="286">
        <v>19</v>
      </c>
      <c r="IB68" s="286">
        <v>0</v>
      </c>
      <c r="IC68" s="286">
        <v>1</v>
      </c>
      <c r="ID68" s="286">
        <v>0</v>
      </c>
      <c r="IE68" s="286">
        <v>0</v>
      </c>
      <c r="IF68" s="286">
        <v>11</v>
      </c>
      <c r="IG68" s="286">
        <v>0</v>
      </c>
      <c r="IH68" s="283">
        <v>0</v>
      </c>
      <c r="II68" s="286">
        <v>0</v>
      </c>
      <c r="IJ68" s="286">
        <v>3</v>
      </c>
      <c r="IK68" s="283">
        <v>0</v>
      </c>
      <c r="IL68" s="286">
        <v>0</v>
      </c>
      <c r="IM68" s="286">
        <v>13</v>
      </c>
      <c r="IN68" s="287">
        <v>0</v>
      </c>
      <c r="IO68" s="287">
        <v>0</v>
      </c>
      <c r="IP68" s="286">
        <v>0</v>
      </c>
      <c r="IQ68" s="286">
        <v>9</v>
      </c>
      <c r="IR68" s="286">
        <v>22</v>
      </c>
      <c r="IS68" s="286">
        <v>0</v>
      </c>
      <c r="IT68" s="286">
        <v>14</v>
      </c>
      <c r="IU68" s="286">
        <v>47</v>
      </c>
      <c r="IV68" s="286">
        <v>13</v>
      </c>
      <c r="IW68" s="286">
        <v>0</v>
      </c>
      <c r="IX68" s="286">
        <v>19</v>
      </c>
      <c r="IY68" s="283">
        <v>0</v>
      </c>
      <c r="IZ68" s="322">
        <f t="shared" si="144"/>
        <v>686</v>
      </c>
      <c r="JA68" s="288">
        <v>90</v>
      </c>
    </row>
    <row r="69" spans="1:261" x14ac:dyDescent="0.25">
      <c r="A69" s="70">
        <v>68</v>
      </c>
      <c r="B69" s="71">
        <v>98</v>
      </c>
      <c r="C69" s="274">
        <f t="shared" ref="C69:C71" si="331">A69</f>
        <v>68</v>
      </c>
      <c r="D69" s="173" t="s">
        <v>240</v>
      </c>
      <c r="E69" s="170" t="s">
        <v>241</v>
      </c>
      <c r="F69" s="170" t="s">
        <v>258</v>
      </c>
      <c r="G69" s="170" t="s">
        <v>301</v>
      </c>
      <c r="H69" s="324" t="s">
        <v>363</v>
      </c>
      <c r="I69" s="324" t="str">
        <f>VLOOKUP(B69,Лист3!B67:J133,9,0)</f>
        <v>Прорыв</v>
      </c>
      <c r="J69" s="171" t="s">
        <v>242</v>
      </c>
      <c r="K69" s="72">
        <v>0.40138888888888902</v>
      </c>
      <c r="L69" s="73">
        <v>0.40138888888888885</v>
      </c>
      <c r="M69" s="86"/>
      <c r="N69" s="74">
        <f t="shared" si="237"/>
        <v>0</v>
      </c>
      <c r="O69" s="75">
        <f t="shared" si="238"/>
        <v>0</v>
      </c>
      <c r="P69" s="76">
        <v>77.2</v>
      </c>
      <c r="Q69" s="77"/>
      <c r="R69" s="78">
        <f t="shared" si="239"/>
        <v>231.60000000000002</v>
      </c>
      <c r="S69" s="193">
        <f t="shared" ref="S69:S71" si="332">_xlfn.RANK.EQ(R69,$R$4:$R$71,1)</f>
        <v>18</v>
      </c>
      <c r="T69" s="79">
        <v>0.45500000000000002</v>
      </c>
      <c r="U69" s="80">
        <v>0.45599537037037036</v>
      </c>
      <c r="V69" s="81">
        <f t="shared" si="294"/>
        <v>9.9537037037034093E-4</v>
      </c>
      <c r="W69" s="77"/>
      <c r="X69" s="78">
        <f t="shared" si="234"/>
        <v>258</v>
      </c>
      <c r="Y69" s="193">
        <f t="shared" ref="Y69:Y71" si="333">_xlfn.RANK.EQ(X69,$X$4:$X$71,1)</f>
        <v>28</v>
      </c>
      <c r="Z69" s="82">
        <v>0.49724537037037037</v>
      </c>
      <c r="AA69" s="83"/>
      <c r="AB69" s="84">
        <f t="shared" si="240"/>
        <v>0</v>
      </c>
      <c r="AC69" s="82">
        <v>0.49807870370370372</v>
      </c>
      <c r="AD69" s="85">
        <f t="shared" si="241"/>
        <v>8.3333333333335258E-4</v>
      </c>
      <c r="AE69" s="85">
        <f t="shared" si="242"/>
        <v>6.9444444444463648E-5</v>
      </c>
      <c r="AF69" s="86"/>
      <c r="AG69" s="87">
        <f t="shared" si="243"/>
        <v>6</v>
      </c>
      <c r="AH69" s="186">
        <f t="shared" si="146"/>
        <v>6</v>
      </c>
      <c r="AI69" s="88">
        <f t="shared" si="244"/>
        <v>6</v>
      </c>
      <c r="AJ69" s="199">
        <f t="shared" si="295"/>
        <v>30</v>
      </c>
      <c r="AK69" s="82">
        <v>0.49934027777777779</v>
      </c>
      <c r="AL69" s="85">
        <f t="shared" si="245"/>
        <v>1.2615740740740677E-3</v>
      </c>
      <c r="AM69" s="85">
        <f t="shared" si="246"/>
        <v>4.6296296296302738E-5</v>
      </c>
      <c r="AN69" s="89"/>
      <c r="AO69" s="90">
        <f t="shared" si="247"/>
        <v>4</v>
      </c>
      <c r="AP69" s="186">
        <f>IF(AL69&gt;$AQ$2,AQ69,-AQ69)</f>
        <v>-4</v>
      </c>
      <c r="AQ69" s="88">
        <f t="shared" si="248"/>
        <v>4</v>
      </c>
      <c r="AR69" s="199">
        <f t="shared" si="296"/>
        <v>17</v>
      </c>
      <c r="AS69" s="82">
        <v>0.50681712962962966</v>
      </c>
      <c r="AT69" s="83"/>
      <c r="AU69" s="88">
        <f t="shared" si="249"/>
        <v>0</v>
      </c>
      <c r="AV69" s="82">
        <v>0.50758101851851845</v>
      </c>
      <c r="AW69" s="85">
        <f t="shared" si="250"/>
        <v>7.6388888888878625E-4</v>
      </c>
      <c r="AX69" s="85">
        <f t="shared" si="297"/>
        <v>1.0267394573437727E-16</v>
      </c>
      <c r="AY69" s="89"/>
      <c r="AZ69" s="90">
        <f t="shared" si="251"/>
        <v>0</v>
      </c>
      <c r="BA69" s="186">
        <f>IF(AW69&gt;$BB$2,BB69,-BB69)</f>
        <v>0</v>
      </c>
      <c r="BB69" s="88">
        <f t="shared" si="298"/>
        <v>0</v>
      </c>
      <c r="BC69" s="199">
        <f t="shared" si="299"/>
        <v>1</v>
      </c>
      <c r="BD69" s="82">
        <v>0.50886574074074076</v>
      </c>
      <c r="BE69" s="85">
        <f t="shared" si="300"/>
        <v>1.284722222222312E-3</v>
      </c>
      <c r="BF69" s="85">
        <f t="shared" si="252"/>
        <v>2.3148148148058453E-5</v>
      </c>
      <c r="BG69" s="89"/>
      <c r="BH69" s="90">
        <f t="shared" si="253"/>
        <v>2</v>
      </c>
      <c r="BI69" s="186">
        <f>IF(BE69&gt;$BJ$2,BJ69,-BJ69)</f>
        <v>-2</v>
      </c>
      <c r="BJ69" s="88">
        <f t="shared" si="254"/>
        <v>2</v>
      </c>
      <c r="BK69" s="199">
        <f t="shared" si="301"/>
        <v>12</v>
      </c>
      <c r="BL69" s="91">
        <v>0.52986111111111112</v>
      </c>
      <c r="BM69" s="83"/>
      <c r="BN69" s="88">
        <f t="shared" si="255"/>
        <v>0</v>
      </c>
      <c r="BO69" s="82">
        <v>0.53420138888888891</v>
      </c>
      <c r="BP69" s="85">
        <f t="shared" si="256"/>
        <v>4.3402777777777901E-3</v>
      </c>
      <c r="BQ69" s="85">
        <f t="shared" si="257"/>
        <v>1.3888888888887677E-4</v>
      </c>
      <c r="BR69" s="89"/>
      <c r="BS69" s="90">
        <f t="shared" si="258"/>
        <v>12</v>
      </c>
      <c r="BT69" s="186">
        <f t="shared" ref="BT69:BT73" si="334">IF(BP69&gt;$BU$2,BS69,-BS69)</f>
        <v>-12</v>
      </c>
      <c r="BU69" s="88">
        <f t="shared" si="259"/>
        <v>12</v>
      </c>
      <c r="BV69" s="199">
        <f t="shared" si="302"/>
        <v>43</v>
      </c>
      <c r="BW69" s="82">
        <v>0.53629629629629627</v>
      </c>
      <c r="BX69" s="85">
        <f t="shared" si="260"/>
        <v>2.0949074074073648E-3</v>
      </c>
      <c r="BY69" s="85">
        <f t="shared" si="261"/>
        <v>4.2500725161431774E-17</v>
      </c>
      <c r="BZ69" s="89"/>
      <c r="CA69" s="90">
        <f t="shared" si="262"/>
        <v>0</v>
      </c>
      <c r="CB69" s="186">
        <f>IF(BX69&gt;$CC$2,CA69,-CA69)</f>
        <v>0</v>
      </c>
      <c r="CC69" s="88">
        <v>0</v>
      </c>
      <c r="CD69" s="199">
        <f t="shared" ref="CD69:CD71" si="335">_xlfn.RANK.EQ(CA69,CA$4:CA$71,1)</f>
        <v>1</v>
      </c>
      <c r="CE69" s="72">
        <v>0.56805555555555554</v>
      </c>
      <c r="CF69" s="86"/>
      <c r="CG69" s="86">
        <f t="shared" si="303"/>
        <v>0</v>
      </c>
      <c r="CH69" s="92">
        <f t="shared" si="304"/>
        <v>0</v>
      </c>
      <c r="CI69" s="243">
        <f t="shared" si="305"/>
        <v>1</v>
      </c>
      <c r="CJ69" s="82">
        <v>0.57777777777777783</v>
      </c>
      <c r="CK69" s="83"/>
      <c r="CL69" s="88">
        <f t="shared" si="306"/>
        <v>0</v>
      </c>
      <c r="CM69" s="82">
        <v>0.5803356481481482</v>
      </c>
      <c r="CN69" s="85">
        <f t="shared" si="263"/>
        <v>2.5578703703703631E-3</v>
      </c>
      <c r="CO69" s="85">
        <f t="shared" si="264"/>
        <v>1.1574074074067065E-5</v>
      </c>
      <c r="CP69" s="89"/>
      <c r="CQ69" s="90">
        <f t="shared" si="307"/>
        <v>1</v>
      </c>
      <c r="CR69" s="186">
        <f t="shared" ref="CR69:CR73" si="336">IF(CN69&gt;$CS$2,CQ69,-CQ69)</f>
        <v>1</v>
      </c>
      <c r="CS69" s="88">
        <f t="shared" si="308"/>
        <v>1</v>
      </c>
      <c r="CT69" s="199">
        <f t="shared" si="309"/>
        <v>6</v>
      </c>
      <c r="CU69" s="72">
        <v>0.63750000000000007</v>
      </c>
      <c r="CV69" s="86"/>
      <c r="CW69" s="86">
        <f t="shared" si="265"/>
        <v>0</v>
      </c>
      <c r="CX69" s="92">
        <f t="shared" si="310"/>
        <v>0</v>
      </c>
      <c r="CY69" s="243">
        <f t="shared" si="311"/>
        <v>1</v>
      </c>
      <c r="CZ69" s="82">
        <v>0.64861111111111114</v>
      </c>
      <c r="DA69" s="83"/>
      <c r="DB69" s="88">
        <f t="shared" si="266"/>
        <v>0</v>
      </c>
      <c r="DC69" s="82">
        <v>0.65084490740740741</v>
      </c>
      <c r="DD69" s="85">
        <f t="shared" si="267"/>
        <v>2.2337962962962754E-3</v>
      </c>
      <c r="DE69" s="85">
        <f t="shared" si="268"/>
        <v>3.4722222222201195E-5</v>
      </c>
      <c r="DF69" s="89"/>
      <c r="DG69" s="90">
        <f t="shared" si="269"/>
        <v>3</v>
      </c>
      <c r="DH69" s="186">
        <f t="shared" ref="DH69:DH73" si="337">IF(DD69&gt;$DI$2,DG69,-DG69)</f>
        <v>3</v>
      </c>
      <c r="DI69" s="88">
        <f t="shared" si="270"/>
        <v>3</v>
      </c>
      <c r="DJ69" s="199">
        <f t="shared" si="312"/>
        <v>31</v>
      </c>
      <c r="DK69" s="72" t="s">
        <v>254</v>
      </c>
      <c r="DL69" s="86"/>
      <c r="DM69" s="86" t="e">
        <f>IF(DK69=0,0,IF(DK69="нет",600,IF(DK69="сход",0,IF(DK69&lt;#REF!+DN$2,MINUTE(ABS(DK69-(#REF!+DN$2)))*60,IF(DK69&gt;#REF!+DN$2,MINUTE(ABS(DK69-(#REF!+DN$2)))*60,0)))))</f>
        <v>#REF!</v>
      </c>
      <c r="DN69" s="93">
        <f t="shared" si="313"/>
        <v>0</v>
      </c>
      <c r="DO69" s="72" t="s">
        <v>254</v>
      </c>
      <c r="DP69" s="86"/>
      <c r="DQ69" s="86" t="e">
        <f>IF(DO69=0,0,IF(DO69="нет",600,IF(DO69="сход",0,IF(DO69&lt;#REF!+DR$2,MINUTE(ABS(DO69-(#REF!+DR$2)))*60,IF(DO69&gt;#REF!+DR$2,MINUTE(ABS(DO69-(#REF!+DR$2)))*60,0)))))</f>
        <v>#REF!</v>
      </c>
      <c r="DR69" s="94">
        <f t="shared" si="271"/>
        <v>0</v>
      </c>
      <c r="DS69" s="82">
        <v>0.68263888888888891</v>
      </c>
      <c r="DT69" s="83"/>
      <c r="DU69" s="63">
        <f t="shared" si="272"/>
        <v>0</v>
      </c>
      <c r="DV69" s="82">
        <v>0.68332175925925931</v>
      </c>
      <c r="DW69" s="85">
        <f t="shared" si="273"/>
        <v>6.828703703704031E-4</v>
      </c>
      <c r="DX69" s="85">
        <f t="shared" si="274"/>
        <v>1.2731481481484755E-4</v>
      </c>
      <c r="DY69" s="89"/>
      <c r="DZ69" s="90">
        <f t="shared" si="275"/>
        <v>11</v>
      </c>
      <c r="EA69" s="186">
        <f t="shared" ref="EA69:EA73" si="338">IF(DW69&gt;$EB$2,DZ69,-DZ69)</f>
        <v>11</v>
      </c>
      <c r="EB69" s="63">
        <f t="shared" si="314"/>
        <v>11</v>
      </c>
      <c r="EC69" s="199">
        <f t="shared" si="315"/>
        <v>37</v>
      </c>
      <c r="ED69" s="82">
        <v>0.68923611111111116</v>
      </c>
      <c r="EE69" s="85">
        <f t="shared" si="316"/>
        <v>5.9143518518518512E-3</v>
      </c>
      <c r="EF69" s="85">
        <f t="shared" si="317"/>
        <v>6.9444444444444892E-5</v>
      </c>
      <c r="EG69" s="89"/>
      <c r="EH69" s="65">
        <f t="shared" si="276"/>
        <v>6</v>
      </c>
      <c r="EI69" s="186">
        <f t="shared" ref="EI69:EI73" si="339">IF(EE69&gt;$EJ$2,EH69,-EH69)</f>
        <v>-6</v>
      </c>
      <c r="EJ69" s="88">
        <f t="shared" si="318"/>
        <v>6</v>
      </c>
      <c r="EK69" s="199">
        <f t="shared" si="319"/>
        <v>18</v>
      </c>
      <c r="EL69" s="82">
        <v>0.72083333333333333</v>
      </c>
      <c r="EM69" s="83"/>
      <c r="EN69" s="88">
        <f t="shared" si="277"/>
        <v>0</v>
      </c>
      <c r="EO69" s="82">
        <v>0.72354166666666664</v>
      </c>
      <c r="EP69" s="85">
        <f t="shared" si="278"/>
        <v>2.7083333333333126E-3</v>
      </c>
      <c r="EQ69" s="85">
        <f t="shared" si="279"/>
        <v>1.1574074074094821E-5</v>
      </c>
      <c r="ER69" s="89"/>
      <c r="ES69" s="90">
        <f t="shared" si="280"/>
        <v>1</v>
      </c>
      <c r="ET69" s="186">
        <f t="shared" ref="ET69:ET73" si="340">IF(EP69&gt;$EJ$2,ES69,-ES69)</f>
        <v>-1</v>
      </c>
      <c r="EU69" s="88">
        <f t="shared" si="281"/>
        <v>1</v>
      </c>
      <c r="EV69" s="199">
        <f t="shared" si="320"/>
        <v>2</v>
      </c>
      <c r="EW69" s="82">
        <v>0.72385416666666658</v>
      </c>
      <c r="EX69" s="85">
        <f t="shared" si="282"/>
        <v>3.1249999999993783E-4</v>
      </c>
      <c r="EY69" s="85">
        <f t="shared" si="283"/>
        <v>1.6203703703697485E-4</v>
      </c>
      <c r="EZ69" s="89"/>
      <c r="FA69" s="90">
        <f t="shared" si="284"/>
        <v>14</v>
      </c>
      <c r="FB69" s="186">
        <f t="shared" si="285"/>
        <v>14</v>
      </c>
      <c r="FC69" s="88">
        <f t="shared" si="286"/>
        <v>14</v>
      </c>
      <c r="FD69" s="199">
        <f t="shared" si="321"/>
        <v>6</v>
      </c>
      <c r="FE69" s="82">
        <v>0.72597222222222213</v>
      </c>
      <c r="FF69" s="85">
        <f t="shared" si="287"/>
        <v>2.1180555555555536E-3</v>
      </c>
      <c r="FG69" s="85">
        <f t="shared" si="288"/>
        <v>8.101851851852063E-5</v>
      </c>
      <c r="FH69" s="89"/>
      <c r="FI69" s="90">
        <f t="shared" si="230"/>
        <v>7</v>
      </c>
      <c r="FJ69" s="186">
        <f t="shared" ref="FJ69:FJ73" si="341">IF(FF69&gt;$FK$2,FI69,-FI69)</f>
        <v>-7</v>
      </c>
      <c r="FK69" s="88">
        <f t="shared" si="289"/>
        <v>7</v>
      </c>
      <c r="FL69" s="199">
        <f t="shared" si="322"/>
        <v>15</v>
      </c>
      <c r="FM69" s="91">
        <v>0.74791666666666667</v>
      </c>
      <c r="FN69" s="83"/>
      <c r="FO69" s="84">
        <f t="shared" si="290"/>
        <v>0</v>
      </c>
      <c r="FP69" s="82">
        <v>0.75034722222222217</v>
      </c>
      <c r="FQ69" s="85">
        <f t="shared" si="323"/>
        <v>2.4305555555554914E-3</v>
      </c>
      <c r="FR69" s="85">
        <f t="shared" si="291"/>
        <v>6.4184768611141862E-17</v>
      </c>
      <c r="FS69" s="89"/>
      <c r="FT69" s="90">
        <f t="shared" si="292"/>
        <v>0</v>
      </c>
      <c r="FU69" s="186">
        <f>IF(FQ69&gt;$FV$2,FT69,-FT69)</f>
        <v>0</v>
      </c>
      <c r="FV69" s="88">
        <f t="shared" si="324"/>
        <v>0</v>
      </c>
      <c r="FW69" s="199">
        <f t="shared" si="325"/>
        <v>1</v>
      </c>
      <c r="FX69" s="72">
        <v>0.75138888888888899</v>
      </c>
      <c r="FY69" s="86">
        <v>-600</v>
      </c>
      <c r="FZ69" s="86">
        <f t="shared" si="326"/>
        <v>840</v>
      </c>
      <c r="GA69" s="95">
        <f t="shared" si="293"/>
        <v>0</v>
      </c>
      <c r="GB69" s="333">
        <f t="shared" si="327"/>
        <v>1</v>
      </c>
      <c r="GC69" s="96">
        <f t="shared" si="328"/>
        <v>98</v>
      </c>
      <c r="GE69" s="116">
        <f t="shared" ref="GE69:GE73" si="342">R69</f>
        <v>231.60000000000002</v>
      </c>
      <c r="GF69" s="343">
        <f t="shared" ref="GF69:GF73" si="343">X69</f>
        <v>258</v>
      </c>
      <c r="GG69" s="116">
        <f t="shared" ref="GG69:GG73" si="344">AI69</f>
        <v>6</v>
      </c>
      <c r="GH69" s="116">
        <f t="shared" ref="GH69:GH73" si="345">AQ69</f>
        <v>4</v>
      </c>
      <c r="GI69" s="337">
        <f t="shared" ref="GI69:GI73" si="346">GG69+GH69</f>
        <v>10</v>
      </c>
      <c r="GJ69" s="337">
        <f t="shared" ref="GJ69:GJ73" si="347">BB69</f>
        <v>0</v>
      </c>
      <c r="GK69" s="337">
        <f t="shared" ref="GK69:GK73" si="348">BJ69</f>
        <v>2</v>
      </c>
      <c r="GL69" s="337">
        <f t="shared" ref="GL69:GL73" si="349">GJ69+GK69</f>
        <v>2</v>
      </c>
      <c r="GM69" s="337">
        <f t="shared" ref="GM69:GM73" si="350">BU69</f>
        <v>12</v>
      </c>
      <c r="GN69" s="337">
        <f t="shared" ref="GN69:GN73" si="351">CC69</f>
        <v>0</v>
      </c>
      <c r="GO69" s="337">
        <f t="shared" ref="GO69:GO73" si="352">GM69+GN69</f>
        <v>12</v>
      </c>
      <c r="GP69" s="336">
        <f t="shared" ref="GP69:GP73" si="353">CS69+CL69</f>
        <v>1</v>
      </c>
      <c r="GQ69" s="343">
        <f t="shared" ref="GQ69:GQ73" si="354">DI69</f>
        <v>3</v>
      </c>
      <c r="GR69" s="337">
        <f t="shared" ref="GR69:GR73" si="355">EB69+DU69</f>
        <v>11</v>
      </c>
      <c r="GS69" s="337">
        <f t="shared" ref="GS69:GS73" si="356">EJ69</f>
        <v>6</v>
      </c>
      <c r="GT69" s="337">
        <f t="shared" ref="GT69:GT73" si="357">SUM(GR69:GS69)</f>
        <v>17</v>
      </c>
      <c r="GU69" s="337">
        <f t="shared" ref="GU69:GU73" si="358">EU69</f>
        <v>1</v>
      </c>
      <c r="GV69" s="337">
        <f t="shared" ref="GV69:GV73" si="359">FC69</f>
        <v>14</v>
      </c>
      <c r="GW69" s="337">
        <f t="shared" ref="GW69:GW73" si="360">FK69</f>
        <v>7</v>
      </c>
      <c r="GX69" s="337">
        <f t="shared" ref="GX69:GX73" si="361">SUM(GU69:GW69)</f>
        <v>22</v>
      </c>
      <c r="GY69" s="346">
        <f t="shared" ref="GY69:GY73" si="362">FV69</f>
        <v>0</v>
      </c>
      <c r="GZ69" s="116">
        <f t="shared" ref="GZ69:GZ73" si="363">HJ69+HK69</f>
        <v>74.100000000000023</v>
      </c>
      <c r="HA69" s="346">
        <f t="shared" si="329"/>
        <v>21</v>
      </c>
      <c r="HB69" s="116">
        <f t="shared" ref="HB69:HB73" si="364">GI69+GL69+GO69+GT69+GX69</f>
        <v>63</v>
      </c>
      <c r="HC69" s="116">
        <f t="shared" ref="HC69:HC73" si="365">GP69+GQ69+GY69</f>
        <v>4</v>
      </c>
      <c r="HD69" s="346">
        <f t="shared" si="145"/>
        <v>67</v>
      </c>
      <c r="HE69" s="346">
        <f t="shared" si="330"/>
        <v>6</v>
      </c>
      <c r="HF69" s="13">
        <f t="shared" ref="HF69:HF73" si="366">AU69+DR69</f>
        <v>0</v>
      </c>
      <c r="HG69" s="13">
        <f t="shared" ref="HG69:HG73" si="367">DN69</f>
        <v>0</v>
      </c>
      <c r="HH69" s="346">
        <f t="shared" ref="HH69:HH73" si="368">CH69+CX69+GA69</f>
        <v>0</v>
      </c>
      <c r="HI69" s="325">
        <f t="shared" ref="HI69:HI73" si="369">SUM(GE69:GF69,GI69,GL69,GO69:GQ69,GT69,GX69,GY69,HF69:HH69)</f>
        <v>556.6</v>
      </c>
      <c r="HJ69" s="336">
        <f>GE69-$HJ$3</f>
        <v>41.100000000000023</v>
      </c>
      <c r="HK69" s="343">
        <f>GF69-$HK$3</f>
        <v>33</v>
      </c>
      <c r="HL69" s="13">
        <f t="shared" ref="HL69:HL73" si="370">SUM(HJ69:HK69,GI69,GL69,GO69:GQ69,GT69,GX69,GY69,HF69:HH69)</f>
        <v>141.10000000000002</v>
      </c>
      <c r="HM69" s="77">
        <f t="shared" ref="HM69:HM71" si="371">_xlfn.RANK.EQ(HL69,HL$4:HL$71,1)</f>
        <v>4</v>
      </c>
      <c r="HN69" s="328"/>
      <c r="HO69" s="330"/>
      <c r="HP69" s="116">
        <f>VLOOKUP(HR69,$B$4:$C$70,2,0)</f>
        <v>68</v>
      </c>
      <c r="HQ69" s="281">
        <v>4</v>
      </c>
      <c r="HR69" s="282">
        <v>98</v>
      </c>
      <c r="HS69" s="311" t="s">
        <v>240</v>
      </c>
      <c r="HT69" s="312" t="s">
        <v>241</v>
      </c>
      <c r="HU69" s="311" t="s">
        <v>242</v>
      </c>
      <c r="HV69" s="283">
        <v>0</v>
      </c>
      <c r="HW69" s="314">
        <v>231.6</v>
      </c>
      <c r="HX69" s="285">
        <v>258</v>
      </c>
      <c r="HY69" s="286">
        <v>0</v>
      </c>
      <c r="HZ69" s="286">
        <v>6</v>
      </c>
      <c r="IA69" s="286">
        <v>4</v>
      </c>
      <c r="IB69" s="286">
        <v>0</v>
      </c>
      <c r="IC69" s="286">
        <v>0</v>
      </c>
      <c r="ID69" s="286">
        <v>2</v>
      </c>
      <c r="IE69" s="286">
        <v>0</v>
      </c>
      <c r="IF69" s="286">
        <v>12</v>
      </c>
      <c r="IG69" s="286">
        <v>0</v>
      </c>
      <c r="IH69" s="283">
        <v>0</v>
      </c>
      <c r="II69" s="286">
        <v>0</v>
      </c>
      <c r="IJ69" s="286">
        <v>1</v>
      </c>
      <c r="IK69" s="283">
        <v>0</v>
      </c>
      <c r="IL69" s="286">
        <v>0</v>
      </c>
      <c r="IM69" s="286">
        <v>3</v>
      </c>
      <c r="IN69" s="287">
        <v>0</v>
      </c>
      <c r="IO69" s="287">
        <v>0</v>
      </c>
      <c r="IP69" s="286">
        <v>0</v>
      </c>
      <c r="IQ69" s="286">
        <v>11</v>
      </c>
      <c r="IR69" s="286">
        <v>6</v>
      </c>
      <c r="IS69" s="286">
        <v>0</v>
      </c>
      <c r="IT69" s="286">
        <v>1</v>
      </c>
      <c r="IU69" s="286">
        <v>14</v>
      </c>
      <c r="IV69" s="286">
        <v>7</v>
      </c>
      <c r="IW69" s="286">
        <v>0</v>
      </c>
      <c r="IX69" s="286">
        <v>0</v>
      </c>
      <c r="IY69" s="283">
        <v>0</v>
      </c>
      <c r="IZ69" s="322">
        <f t="shared" ref="IZ69:IZ71" si="372">SUM(HV69:IY69)</f>
        <v>556.6</v>
      </c>
      <c r="JA69" s="288">
        <v>98</v>
      </c>
    </row>
    <row r="70" spans="1:261" x14ac:dyDescent="0.25">
      <c r="A70" s="70">
        <v>69</v>
      </c>
      <c r="B70" s="71">
        <v>99</v>
      </c>
      <c r="C70" s="273">
        <f t="shared" si="331"/>
        <v>69</v>
      </c>
      <c r="D70" s="172" t="s">
        <v>243</v>
      </c>
      <c r="E70" s="170" t="s">
        <v>244</v>
      </c>
      <c r="F70" s="170" t="s">
        <v>260</v>
      </c>
      <c r="G70" s="170" t="s">
        <v>300</v>
      </c>
      <c r="H70" s="170" t="s">
        <v>378</v>
      </c>
      <c r="I70" s="324"/>
      <c r="J70" s="171" t="s">
        <v>245</v>
      </c>
      <c r="K70" s="72">
        <v>0.40208333333333302</v>
      </c>
      <c r="L70" s="73">
        <v>0.40208333333333335</v>
      </c>
      <c r="M70" s="86"/>
      <c r="N70" s="74">
        <f t="shared" si="237"/>
        <v>0</v>
      </c>
      <c r="O70" s="75">
        <f t="shared" si="238"/>
        <v>0</v>
      </c>
      <c r="P70" s="76">
        <v>83</v>
      </c>
      <c r="Q70" s="77"/>
      <c r="R70" s="78">
        <f t="shared" si="239"/>
        <v>249</v>
      </c>
      <c r="S70" s="193">
        <f t="shared" si="332"/>
        <v>37</v>
      </c>
      <c r="T70" s="79">
        <v>0.45679398148148148</v>
      </c>
      <c r="U70" s="80">
        <v>0.4578356481481482</v>
      </c>
      <c r="V70" s="81">
        <f t="shared" si="294"/>
        <v>1.0416666666667185E-3</v>
      </c>
      <c r="W70" s="77"/>
      <c r="X70" s="78">
        <f t="shared" si="234"/>
        <v>270</v>
      </c>
      <c r="Y70" s="193">
        <f t="shared" si="333"/>
        <v>45</v>
      </c>
      <c r="Z70" s="82">
        <v>0.51108796296296299</v>
      </c>
      <c r="AA70" s="83"/>
      <c r="AB70" s="84">
        <f t="shared" si="240"/>
        <v>0</v>
      </c>
      <c r="AC70" s="82">
        <v>0.51239583333333327</v>
      </c>
      <c r="AD70" s="85">
        <f t="shared" si="241"/>
        <v>1.3078703703702788E-3</v>
      </c>
      <c r="AE70" s="85">
        <f t="shared" si="242"/>
        <v>5.4398148148138983E-4</v>
      </c>
      <c r="AF70" s="86"/>
      <c r="AG70" s="87">
        <f t="shared" si="243"/>
        <v>47</v>
      </c>
      <c r="AH70" s="186">
        <f t="shared" si="146"/>
        <v>47</v>
      </c>
      <c r="AI70" s="88">
        <f t="shared" si="244"/>
        <v>47</v>
      </c>
      <c r="AJ70" s="199">
        <f t="shared" si="295"/>
        <v>66</v>
      </c>
      <c r="AK70" s="82">
        <v>0.51410879629629636</v>
      </c>
      <c r="AL70" s="85">
        <f t="shared" si="245"/>
        <v>1.7129629629630827E-3</v>
      </c>
      <c r="AM70" s="85">
        <f t="shared" si="246"/>
        <v>4.0509259259271222E-4</v>
      </c>
      <c r="AN70" s="89"/>
      <c r="AO70" s="90">
        <f t="shared" si="247"/>
        <v>35</v>
      </c>
      <c r="AP70" s="186">
        <f>IF(AL70&gt;$AQ$2,AQ70,-AQ70)</f>
        <v>35</v>
      </c>
      <c r="AQ70" s="88">
        <f t="shared" si="248"/>
        <v>35</v>
      </c>
      <c r="AR70" s="199">
        <f t="shared" si="296"/>
        <v>65</v>
      </c>
      <c r="AS70" s="82">
        <v>0.52153935185185185</v>
      </c>
      <c r="AT70" s="83"/>
      <c r="AU70" s="88">
        <f t="shared" si="249"/>
        <v>0</v>
      </c>
      <c r="AV70" s="82">
        <v>0.5227546296296296</v>
      </c>
      <c r="AW70" s="85">
        <f t="shared" si="250"/>
        <v>1.2152777777777457E-3</v>
      </c>
      <c r="AX70" s="85">
        <f t="shared" si="297"/>
        <v>4.5138888888885678E-4</v>
      </c>
      <c r="AY70" s="89"/>
      <c r="AZ70" s="90">
        <f t="shared" si="251"/>
        <v>39</v>
      </c>
      <c r="BA70" s="186">
        <f>IF(AW70&gt;$BB$2,BB70,-BB70)</f>
        <v>39</v>
      </c>
      <c r="BB70" s="88">
        <f t="shared" si="298"/>
        <v>39</v>
      </c>
      <c r="BC70" s="199">
        <f t="shared" si="299"/>
        <v>66</v>
      </c>
      <c r="BD70" s="82">
        <v>0.52398148148148149</v>
      </c>
      <c r="BE70" s="85">
        <f t="shared" si="300"/>
        <v>1.2268518518518956E-3</v>
      </c>
      <c r="BF70" s="85">
        <f t="shared" si="252"/>
        <v>8.1018518518474877E-5</v>
      </c>
      <c r="BG70" s="89"/>
      <c r="BH70" s="90">
        <f t="shared" si="253"/>
        <v>7</v>
      </c>
      <c r="BI70" s="186">
        <f>IF(BE70&gt;$BJ$2,BJ70,-BJ70)</f>
        <v>-7</v>
      </c>
      <c r="BJ70" s="88">
        <f t="shared" si="254"/>
        <v>7</v>
      </c>
      <c r="BK70" s="199">
        <f t="shared" si="301"/>
        <v>31</v>
      </c>
      <c r="BL70" s="91">
        <v>0.54652777777777783</v>
      </c>
      <c r="BM70" s="83"/>
      <c r="BN70" s="88">
        <f t="shared" si="255"/>
        <v>0</v>
      </c>
      <c r="BO70" s="82">
        <v>0.55142361111111116</v>
      </c>
      <c r="BP70" s="85">
        <f t="shared" si="256"/>
        <v>4.8958333333333215E-3</v>
      </c>
      <c r="BQ70" s="85">
        <f t="shared" si="257"/>
        <v>4.166666666666546E-4</v>
      </c>
      <c r="BR70" s="89"/>
      <c r="BS70" s="90">
        <f t="shared" si="258"/>
        <v>36</v>
      </c>
      <c r="BT70" s="186">
        <f t="shared" si="334"/>
        <v>36</v>
      </c>
      <c r="BU70" s="88">
        <f t="shared" si="259"/>
        <v>36</v>
      </c>
      <c r="BV70" s="199">
        <f t="shared" si="302"/>
        <v>57</v>
      </c>
      <c r="BW70" s="82">
        <v>0.55407407407407405</v>
      </c>
      <c r="BX70" s="85">
        <f t="shared" si="260"/>
        <v>2.6504629629628962E-3</v>
      </c>
      <c r="BY70" s="85">
        <f t="shared" si="261"/>
        <v>5.5555555555548888E-4</v>
      </c>
      <c r="BZ70" s="89"/>
      <c r="CA70" s="90">
        <f t="shared" si="262"/>
        <v>48</v>
      </c>
      <c r="CB70" s="186">
        <f>IF(BX70&gt;$CC$2,CA70,-CA70)</f>
        <v>48</v>
      </c>
      <c r="CC70" s="88">
        <v>0</v>
      </c>
      <c r="CD70" s="199">
        <f t="shared" si="335"/>
        <v>61</v>
      </c>
      <c r="CE70" s="72">
        <v>0.56874999999999998</v>
      </c>
      <c r="CF70" s="86"/>
      <c r="CG70" s="86">
        <f t="shared" si="303"/>
        <v>0</v>
      </c>
      <c r="CH70" s="92">
        <f t="shared" si="304"/>
        <v>0</v>
      </c>
      <c r="CI70" s="243">
        <f t="shared" si="305"/>
        <v>1</v>
      </c>
      <c r="CJ70" s="82">
        <v>0.57916666666666672</v>
      </c>
      <c r="CK70" s="83"/>
      <c r="CL70" s="88">
        <f t="shared" si="306"/>
        <v>0</v>
      </c>
      <c r="CM70" s="82">
        <v>0.5820833333333334</v>
      </c>
      <c r="CN70" s="85">
        <f t="shared" si="263"/>
        <v>2.9166666666666785E-3</v>
      </c>
      <c r="CO70" s="85">
        <f t="shared" si="264"/>
        <v>3.7037037037038244E-4</v>
      </c>
      <c r="CP70" s="89"/>
      <c r="CQ70" s="90">
        <f t="shared" si="307"/>
        <v>32</v>
      </c>
      <c r="CR70" s="186">
        <f t="shared" si="336"/>
        <v>32</v>
      </c>
      <c r="CS70" s="88">
        <f t="shared" si="308"/>
        <v>32</v>
      </c>
      <c r="CT70" s="199">
        <f t="shared" si="309"/>
        <v>60</v>
      </c>
      <c r="CU70" s="72">
        <v>0.6381944444444444</v>
      </c>
      <c r="CV70" s="86"/>
      <c r="CW70" s="86">
        <f t="shared" si="265"/>
        <v>0</v>
      </c>
      <c r="CX70" s="92">
        <f t="shared" si="310"/>
        <v>0</v>
      </c>
      <c r="CY70" s="243">
        <f t="shared" si="311"/>
        <v>1</v>
      </c>
      <c r="CZ70" s="82">
        <v>0.6479166666666667</v>
      </c>
      <c r="DA70" s="83"/>
      <c r="DB70" s="88">
        <f t="shared" si="266"/>
        <v>0</v>
      </c>
      <c r="DC70" s="82">
        <v>0.65059027777777778</v>
      </c>
      <c r="DD70" s="85">
        <f t="shared" si="267"/>
        <v>2.673611111111085E-3</v>
      </c>
      <c r="DE70" s="85">
        <f t="shared" si="268"/>
        <v>4.7453703703701075E-4</v>
      </c>
      <c r="DF70" s="89"/>
      <c r="DG70" s="90">
        <f t="shared" si="269"/>
        <v>41</v>
      </c>
      <c r="DH70" s="186">
        <f t="shared" si="337"/>
        <v>41</v>
      </c>
      <c r="DI70" s="88">
        <f t="shared" si="270"/>
        <v>41</v>
      </c>
      <c r="DJ70" s="199">
        <f t="shared" si="312"/>
        <v>65</v>
      </c>
      <c r="DK70" s="72" t="s">
        <v>253</v>
      </c>
      <c r="DL70" s="86"/>
      <c r="DM70" s="86">
        <f>IF(DK70=0,0,IF(DK70="нет",600,IF(DK70="сход",0,IF(DK70&lt;#REF!+DN$2,MINUTE(ABS(DK70-(#REF!+DN$2)))*60,IF(DK70&gt;#REF!+DN$2,MINUTE(ABS(DK70-(#REF!+DN$2)))*60,0)))))</f>
        <v>600</v>
      </c>
      <c r="DN70" s="93">
        <v>0</v>
      </c>
      <c r="DO70" s="72" t="s">
        <v>254</v>
      </c>
      <c r="DP70" s="86"/>
      <c r="DQ70" s="86" t="e">
        <f>IF(DO70=0,0,IF(DO70="нет",600,IF(DO70="сход",0,IF(DO70&lt;#REF!+DR$2,MINUTE(ABS(DO70-(#REF!+DR$2)))*60,IF(DO70&gt;#REF!+DR$2,MINUTE(ABS(DO70-(#REF!+DR$2)))*60,0)))))</f>
        <v>#REF!</v>
      </c>
      <c r="DR70" s="94">
        <f t="shared" si="271"/>
        <v>0</v>
      </c>
      <c r="DS70" s="82">
        <v>0.68611111111111101</v>
      </c>
      <c r="DT70" s="83"/>
      <c r="DU70" s="63">
        <f t="shared" si="272"/>
        <v>0</v>
      </c>
      <c r="DV70" s="82">
        <v>0.68716435185185187</v>
      </c>
      <c r="DW70" s="85">
        <f t="shared" si="273"/>
        <v>1.0532407407408684E-3</v>
      </c>
      <c r="DX70" s="85">
        <f t="shared" si="274"/>
        <v>4.9768518518531282E-4</v>
      </c>
      <c r="DY70" s="89"/>
      <c r="DZ70" s="90">
        <f t="shared" si="275"/>
        <v>43</v>
      </c>
      <c r="EA70" s="186">
        <f t="shared" si="338"/>
        <v>43</v>
      </c>
      <c r="EB70" s="63">
        <f t="shared" si="314"/>
        <v>43</v>
      </c>
      <c r="EC70" s="199">
        <f t="shared" si="315"/>
        <v>64</v>
      </c>
      <c r="ED70" s="82">
        <v>0.69153935185185189</v>
      </c>
      <c r="EE70" s="85">
        <f t="shared" si="316"/>
        <v>4.3750000000000178E-3</v>
      </c>
      <c r="EF70" s="85">
        <f t="shared" si="317"/>
        <v>1.6087962962962783E-3</v>
      </c>
      <c r="EG70" s="89"/>
      <c r="EH70" s="65">
        <f t="shared" si="276"/>
        <v>139</v>
      </c>
      <c r="EI70" s="186">
        <f t="shared" si="339"/>
        <v>-139</v>
      </c>
      <c r="EJ70" s="88">
        <f t="shared" si="318"/>
        <v>139</v>
      </c>
      <c r="EK70" s="199">
        <f t="shared" si="319"/>
        <v>56</v>
      </c>
      <c r="EL70" s="82">
        <v>0.71527777777777779</v>
      </c>
      <c r="EM70" s="83"/>
      <c r="EN70" s="88">
        <f t="shared" si="277"/>
        <v>0</v>
      </c>
      <c r="EO70" s="82">
        <v>0.71832175925925934</v>
      </c>
      <c r="EP70" s="85">
        <f t="shared" si="278"/>
        <v>3.0439814814815502E-3</v>
      </c>
      <c r="EQ70" s="85">
        <f t="shared" si="279"/>
        <v>3.240740740741428E-4</v>
      </c>
      <c r="ER70" s="89"/>
      <c r="ES70" s="90">
        <f t="shared" si="280"/>
        <v>28</v>
      </c>
      <c r="ET70" s="186">
        <f t="shared" si="340"/>
        <v>-28</v>
      </c>
      <c r="EU70" s="88">
        <f t="shared" si="281"/>
        <v>28</v>
      </c>
      <c r="EV70" s="199">
        <f t="shared" si="320"/>
        <v>56</v>
      </c>
      <c r="EW70" s="82" t="s">
        <v>253</v>
      </c>
      <c r="EX70" s="85"/>
      <c r="EY70" s="85"/>
      <c r="EZ70" s="89"/>
      <c r="FA70" s="90">
        <f t="shared" si="284"/>
        <v>1800</v>
      </c>
      <c r="FB70" s="186">
        <f>FA70</f>
        <v>1800</v>
      </c>
      <c r="FC70" s="88">
        <f t="shared" si="286"/>
        <v>1800</v>
      </c>
      <c r="FD70" s="199">
        <f t="shared" si="321"/>
        <v>54</v>
      </c>
      <c r="FE70" s="82" t="s">
        <v>253</v>
      </c>
      <c r="FF70" s="85" t="e">
        <f t="shared" si="287"/>
        <v>#VALUE!</v>
      </c>
      <c r="FG70" s="85" t="e">
        <f t="shared" si="288"/>
        <v>#VALUE!</v>
      </c>
      <c r="FH70" s="89"/>
      <c r="FI70" s="90">
        <f t="shared" si="230"/>
        <v>900</v>
      </c>
      <c r="FJ70" s="186"/>
      <c r="FK70" s="88"/>
      <c r="FL70" s="199">
        <v>69</v>
      </c>
      <c r="FM70" s="91" t="s">
        <v>253</v>
      </c>
      <c r="FN70" s="83"/>
      <c r="FO70" s="84">
        <f t="shared" si="290"/>
        <v>900</v>
      </c>
      <c r="FP70" s="82">
        <v>0.77474537037037028</v>
      </c>
      <c r="FQ70" s="85" t="e">
        <f t="shared" si="323"/>
        <v>#VALUE!</v>
      </c>
      <c r="FR70" s="85" t="e">
        <f t="shared" si="291"/>
        <v>#VALUE!</v>
      </c>
      <c r="FS70" s="89"/>
      <c r="FT70" s="90" t="e">
        <f t="shared" si="292"/>
        <v>#VALUE!</v>
      </c>
      <c r="FU70" s="186">
        <f>FO70</f>
        <v>900</v>
      </c>
      <c r="FV70" s="92">
        <v>900</v>
      </c>
      <c r="FW70" s="199">
        <v>69</v>
      </c>
      <c r="FX70" s="72">
        <v>0.77569444444444446</v>
      </c>
      <c r="FY70" s="86"/>
      <c r="FZ70" s="86">
        <f t="shared" si="326"/>
        <v>2880</v>
      </c>
      <c r="GA70" s="95">
        <f t="shared" si="293"/>
        <v>600</v>
      </c>
      <c r="GB70" s="333">
        <v>69</v>
      </c>
      <c r="GC70" s="96">
        <f t="shared" si="328"/>
        <v>99</v>
      </c>
      <c r="GD70" s="116"/>
      <c r="GE70" s="116">
        <f t="shared" si="342"/>
        <v>249</v>
      </c>
      <c r="GF70" s="343">
        <f t="shared" si="343"/>
        <v>270</v>
      </c>
      <c r="GG70" s="116">
        <f t="shared" si="344"/>
        <v>47</v>
      </c>
      <c r="GH70" s="116">
        <f t="shared" si="345"/>
        <v>35</v>
      </c>
      <c r="GI70" s="337">
        <f t="shared" si="346"/>
        <v>82</v>
      </c>
      <c r="GJ70" s="337">
        <f t="shared" si="347"/>
        <v>39</v>
      </c>
      <c r="GK70" s="337">
        <f t="shared" si="348"/>
        <v>7</v>
      </c>
      <c r="GL70" s="337">
        <f t="shared" si="349"/>
        <v>46</v>
      </c>
      <c r="GM70" s="337">
        <f t="shared" si="350"/>
        <v>36</v>
      </c>
      <c r="GN70" s="337">
        <f t="shared" si="351"/>
        <v>0</v>
      </c>
      <c r="GO70" s="337">
        <f t="shared" si="352"/>
        <v>36</v>
      </c>
      <c r="GP70" s="336">
        <f t="shared" si="353"/>
        <v>32</v>
      </c>
      <c r="GQ70" s="343">
        <f t="shared" si="354"/>
        <v>41</v>
      </c>
      <c r="GR70" s="337">
        <f t="shared" si="355"/>
        <v>43</v>
      </c>
      <c r="GS70" s="337">
        <f t="shared" si="356"/>
        <v>139</v>
      </c>
      <c r="GT70" s="337">
        <f t="shared" si="357"/>
        <v>182</v>
      </c>
      <c r="GU70" s="337">
        <f t="shared" si="358"/>
        <v>28</v>
      </c>
      <c r="GV70" s="337">
        <f t="shared" si="359"/>
        <v>1800</v>
      </c>
      <c r="GW70" s="337">
        <f t="shared" si="360"/>
        <v>0</v>
      </c>
      <c r="GX70" s="337">
        <f t="shared" si="361"/>
        <v>1828</v>
      </c>
      <c r="GY70" s="346">
        <f t="shared" si="362"/>
        <v>900</v>
      </c>
      <c r="GZ70" s="116">
        <f t="shared" si="363"/>
        <v>103.5</v>
      </c>
      <c r="HA70" s="346">
        <v>69</v>
      </c>
      <c r="HB70" s="116">
        <f t="shared" si="364"/>
        <v>2174</v>
      </c>
      <c r="HC70" s="116">
        <f t="shared" si="365"/>
        <v>973</v>
      </c>
      <c r="HD70" s="346">
        <f t="shared" ref="HD70:HD73" si="373">HB70+HC70</f>
        <v>3147</v>
      </c>
      <c r="HE70" s="346">
        <v>69</v>
      </c>
      <c r="HF70" s="13">
        <f t="shared" si="366"/>
        <v>0</v>
      </c>
      <c r="HG70" s="13">
        <f t="shared" si="367"/>
        <v>0</v>
      </c>
      <c r="HH70" s="346">
        <f t="shared" si="368"/>
        <v>600</v>
      </c>
      <c r="HI70" s="325">
        <f t="shared" si="369"/>
        <v>4266</v>
      </c>
      <c r="HJ70" s="336">
        <f>GE70-$HJ$3</f>
        <v>58.5</v>
      </c>
      <c r="HK70" s="343">
        <f>GF70-$HK$3</f>
        <v>45</v>
      </c>
      <c r="HL70" s="13">
        <f t="shared" si="370"/>
        <v>3850.5</v>
      </c>
      <c r="HM70" s="87">
        <f>_xlfn.RANK.EQ(HL70,HL$4:HL$71,1)-1</f>
        <v>63</v>
      </c>
      <c r="HN70" s="330"/>
      <c r="HO70" s="330"/>
      <c r="HP70" s="116">
        <f>VLOOKUP(HR70,$B$4:$C$70,2,0)</f>
        <v>69</v>
      </c>
      <c r="HQ70" s="281">
        <v>63</v>
      </c>
      <c r="HR70" s="282">
        <v>99</v>
      </c>
      <c r="HS70" s="311" t="s">
        <v>243</v>
      </c>
      <c r="HT70" s="312" t="s">
        <v>244</v>
      </c>
      <c r="HU70" s="311" t="s">
        <v>245</v>
      </c>
      <c r="HV70" s="283">
        <v>0</v>
      </c>
      <c r="HW70" s="314">
        <v>249</v>
      </c>
      <c r="HX70" s="285">
        <v>270</v>
      </c>
      <c r="HY70" s="286">
        <v>0</v>
      </c>
      <c r="HZ70" s="286">
        <v>47</v>
      </c>
      <c r="IA70" s="286">
        <v>35</v>
      </c>
      <c r="IB70" s="286">
        <v>0</v>
      </c>
      <c r="IC70" s="286">
        <v>39</v>
      </c>
      <c r="ID70" s="286">
        <v>7</v>
      </c>
      <c r="IE70" s="286">
        <v>0</v>
      </c>
      <c r="IF70" s="286">
        <v>36</v>
      </c>
      <c r="IG70" s="286">
        <v>0</v>
      </c>
      <c r="IH70" s="283">
        <v>0</v>
      </c>
      <c r="II70" s="286">
        <v>0</v>
      </c>
      <c r="IJ70" s="286">
        <v>32</v>
      </c>
      <c r="IK70" s="283">
        <v>0</v>
      </c>
      <c r="IL70" s="286">
        <v>0</v>
      </c>
      <c r="IM70" s="286">
        <v>41</v>
      </c>
      <c r="IN70" s="287">
        <v>0</v>
      </c>
      <c r="IO70" s="287">
        <v>0</v>
      </c>
      <c r="IP70" s="286">
        <v>0</v>
      </c>
      <c r="IQ70" s="286">
        <v>43</v>
      </c>
      <c r="IR70" s="286">
        <v>139</v>
      </c>
      <c r="IS70" s="286">
        <v>0</v>
      </c>
      <c r="IT70" s="286">
        <v>28</v>
      </c>
      <c r="IU70" s="286">
        <v>1800</v>
      </c>
      <c r="IV70" s="286">
        <v>0</v>
      </c>
      <c r="IW70" s="286">
        <v>0</v>
      </c>
      <c r="IX70" s="286">
        <v>900</v>
      </c>
      <c r="IY70" s="283">
        <v>600</v>
      </c>
      <c r="IZ70" s="322">
        <f t="shared" si="372"/>
        <v>4266</v>
      </c>
      <c r="JA70" s="288">
        <v>99</v>
      </c>
    </row>
    <row r="71" spans="1:261" ht="15.75" thickBot="1" x14ac:dyDescent="0.3">
      <c r="A71" s="153">
        <v>70</v>
      </c>
      <c r="B71" s="154">
        <v>78</v>
      </c>
      <c r="C71" s="275">
        <f t="shared" si="331"/>
        <v>70</v>
      </c>
      <c r="D71" s="177" t="s">
        <v>246</v>
      </c>
      <c r="E71" s="178" t="s">
        <v>247</v>
      </c>
      <c r="F71" s="170" t="s">
        <v>259</v>
      </c>
      <c r="G71" s="170" t="s">
        <v>300</v>
      </c>
      <c r="H71" s="170"/>
      <c r="I71" s="324"/>
      <c r="J71" s="179" t="s">
        <v>248</v>
      </c>
      <c r="K71" s="99">
        <v>0.40277777777777701</v>
      </c>
      <c r="L71" s="100">
        <v>0.40277777777777773</v>
      </c>
      <c r="M71" s="107"/>
      <c r="N71" s="101">
        <f t="shared" si="237"/>
        <v>0</v>
      </c>
      <c r="O71" s="102">
        <f t="shared" si="238"/>
        <v>0</v>
      </c>
      <c r="P71" s="138">
        <v>77.2</v>
      </c>
      <c r="Q71" s="139"/>
      <c r="R71" s="140">
        <f t="shared" si="239"/>
        <v>231.60000000000002</v>
      </c>
      <c r="S71" s="195">
        <f t="shared" si="332"/>
        <v>18</v>
      </c>
      <c r="T71" s="141">
        <v>0.45766203703703701</v>
      </c>
      <c r="U71" s="142">
        <v>0.45862268518518517</v>
      </c>
      <c r="V71" s="147">
        <f t="shared" si="294"/>
        <v>9.6064814814816879E-4</v>
      </c>
      <c r="W71" s="139"/>
      <c r="X71" s="140">
        <f t="shared" si="234"/>
        <v>249</v>
      </c>
      <c r="Y71" s="195">
        <f t="shared" si="333"/>
        <v>14</v>
      </c>
      <c r="Z71" s="103">
        <v>0.5058449074074074</v>
      </c>
      <c r="AA71" s="104"/>
      <c r="AB71" s="105">
        <f t="shared" si="240"/>
        <v>0</v>
      </c>
      <c r="AC71" s="103">
        <v>0.50686342592592593</v>
      </c>
      <c r="AD71" s="106">
        <f t="shared" si="241"/>
        <v>1.0185185185185297E-3</v>
      </c>
      <c r="AE71" s="106">
        <f t="shared" si="242"/>
        <v>2.5462962962964077E-4</v>
      </c>
      <c r="AF71" s="107"/>
      <c r="AG71" s="108">
        <f t="shared" si="243"/>
        <v>22</v>
      </c>
      <c r="AH71" s="188">
        <f t="shared" si="146"/>
        <v>22</v>
      </c>
      <c r="AI71" s="109">
        <f t="shared" si="244"/>
        <v>22</v>
      </c>
      <c r="AJ71" s="201">
        <f t="shared" si="295"/>
        <v>57</v>
      </c>
      <c r="AK71" s="103">
        <v>0.5079745370370371</v>
      </c>
      <c r="AL71" s="106">
        <f t="shared" si="245"/>
        <v>1.1111111111111738E-3</v>
      </c>
      <c r="AM71" s="106">
        <f t="shared" si="246"/>
        <v>1.967592592591967E-4</v>
      </c>
      <c r="AN71" s="110"/>
      <c r="AO71" s="111">
        <f t="shared" si="247"/>
        <v>17</v>
      </c>
      <c r="AP71" s="188">
        <f>IF(AL71&gt;$AQ$2,AQ71,-AQ71)</f>
        <v>-17</v>
      </c>
      <c r="AQ71" s="109">
        <f t="shared" si="248"/>
        <v>17</v>
      </c>
      <c r="AR71" s="201">
        <f t="shared" si="296"/>
        <v>43</v>
      </c>
      <c r="AS71" s="103">
        <v>0.51571759259259264</v>
      </c>
      <c r="AT71" s="104"/>
      <c r="AU71" s="109">
        <f t="shared" si="249"/>
        <v>0</v>
      </c>
      <c r="AV71" s="103">
        <v>0.51646990740740739</v>
      </c>
      <c r="AW71" s="106">
        <f t="shared" si="250"/>
        <v>7.5231481481474738E-4</v>
      </c>
      <c r="AX71" s="106">
        <f t="shared" si="297"/>
        <v>1.157407407414155E-5</v>
      </c>
      <c r="AY71" s="110"/>
      <c r="AZ71" s="111">
        <f t="shared" si="251"/>
        <v>1</v>
      </c>
      <c r="BA71" s="188">
        <f>IF(AW71&gt;$BB$2,BB71,-BB71)</f>
        <v>-1</v>
      </c>
      <c r="BB71" s="109">
        <f t="shared" si="298"/>
        <v>1</v>
      </c>
      <c r="BC71" s="201">
        <f t="shared" si="299"/>
        <v>11</v>
      </c>
      <c r="BD71" s="103">
        <v>0.51761574074074079</v>
      </c>
      <c r="BE71" s="106">
        <f t="shared" si="300"/>
        <v>1.1458333333334014E-3</v>
      </c>
      <c r="BF71" s="106">
        <f t="shared" si="252"/>
        <v>1.6203703703696905E-4</v>
      </c>
      <c r="BG71" s="110"/>
      <c r="BH71" s="111">
        <f t="shared" si="253"/>
        <v>14</v>
      </c>
      <c r="BI71" s="188">
        <f>IF(BE71&gt;$BJ$2,BJ71,-BJ71)</f>
        <v>-14</v>
      </c>
      <c r="BJ71" s="109">
        <f t="shared" si="254"/>
        <v>14</v>
      </c>
      <c r="BK71" s="201">
        <f t="shared" si="301"/>
        <v>50</v>
      </c>
      <c r="BL71" s="112">
        <v>0.54166666666666663</v>
      </c>
      <c r="BM71" s="104"/>
      <c r="BN71" s="109">
        <f t="shared" si="255"/>
        <v>0</v>
      </c>
      <c r="BO71" s="318">
        <v>0.54615740740740748</v>
      </c>
      <c r="BP71" s="106">
        <f t="shared" si="256"/>
        <v>4.4907407407408506E-3</v>
      </c>
      <c r="BQ71" s="106">
        <f t="shared" si="257"/>
        <v>1.1574074074183725E-5</v>
      </c>
      <c r="BR71" s="110"/>
      <c r="BS71" s="111">
        <f t="shared" si="258"/>
        <v>1</v>
      </c>
      <c r="BT71" s="188">
        <f t="shared" si="334"/>
        <v>1</v>
      </c>
      <c r="BU71" s="109">
        <f t="shared" si="259"/>
        <v>1</v>
      </c>
      <c r="BV71" s="201">
        <f t="shared" si="302"/>
        <v>4</v>
      </c>
      <c r="BW71" s="103">
        <v>0.55033564814814817</v>
      </c>
      <c r="BX71" s="106">
        <f t="shared" si="260"/>
        <v>4.1782407407406907E-3</v>
      </c>
      <c r="BY71" s="106">
        <f t="shared" si="261"/>
        <v>2.0833333333332834E-3</v>
      </c>
      <c r="BZ71" s="110"/>
      <c r="CA71" s="111">
        <f t="shared" si="262"/>
        <v>180</v>
      </c>
      <c r="CB71" s="188">
        <f>IF(BX71&gt;$CC$2,CA71,-CA71)</f>
        <v>180</v>
      </c>
      <c r="CC71" s="88">
        <v>0</v>
      </c>
      <c r="CD71" s="201">
        <f t="shared" si="335"/>
        <v>67</v>
      </c>
      <c r="CE71" s="99">
        <v>0.56944444444444442</v>
      </c>
      <c r="CF71" s="107"/>
      <c r="CG71" s="107">
        <f t="shared" si="303"/>
        <v>0</v>
      </c>
      <c r="CH71" s="113">
        <f t="shared" si="304"/>
        <v>0</v>
      </c>
      <c r="CI71" s="245">
        <f t="shared" si="305"/>
        <v>1</v>
      </c>
      <c r="CJ71" s="103">
        <v>0.57986111111111105</v>
      </c>
      <c r="CK71" s="104"/>
      <c r="CL71" s="109">
        <f t="shared" si="306"/>
        <v>0</v>
      </c>
      <c r="CM71" s="103">
        <v>0.58243055555555556</v>
      </c>
      <c r="CN71" s="106">
        <f t="shared" si="263"/>
        <v>2.569444444444513E-3</v>
      </c>
      <c r="CO71" s="106">
        <f t="shared" si="264"/>
        <v>2.3148148148216963E-5</v>
      </c>
      <c r="CP71" s="110"/>
      <c r="CQ71" s="111">
        <f t="shared" si="307"/>
        <v>2</v>
      </c>
      <c r="CR71" s="188">
        <f t="shared" si="336"/>
        <v>2</v>
      </c>
      <c r="CS71" s="109">
        <f t="shared" si="308"/>
        <v>2</v>
      </c>
      <c r="CT71" s="201">
        <f t="shared" si="309"/>
        <v>17</v>
      </c>
      <c r="CU71" s="99">
        <v>0.63888888888888895</v>
      </c>
      <c r="CV71" s="107"/>
      <c r="CW71" s="107">
        <f t="shared" si="265"/>
        <v>0</v>
      </c>
      <c r="CX71" s="113">
        <f t="shared" si="310"/>
        <v>0</v>
      </c>
      <c r="CY71" s="245">
        <f t="shared" si="311"/>
        <v>1</v>
      </c>
      <c r="CZ71" s="103">
        <v>0.65</v>
      </c>
      <c r="DA71" s="104"/>
      <c r="DB71" s="109">
        <f t="shared" si="266"/>
        <v>0</v>
      </c>
      <c r="DC71" s="103">
        <v>0.6522337962962963</v>
      </c>
      <c r="DD71" s="106">
        <f t="shared" si="267"/>
        <v>2.2337962962962754E-3</v>
      </c>
      <c r="DE71" s="106">
        <f t="shared" si="268"/>
        <v>3.4722222222201195E-5</v>
      </c>
      <c r="DF71" s="110"/>
      <c r="DG71" s="111">
        <f t="shared" si="269"/>
        <v>3</v>
      </c>
      <c r="DH71" s="188">
        <f t="shared" si="337"/>
        <v>3</v>
      </c>
      <c r="DI71" s="109">
        <f t="shared" si="270"/>
        <v>3</v>
      </c>
      <c r="DJ71" s="201">
        <f t="shared" si="312"/>
        <v>31</v>
      </c>
      <c r="DK71" s="99" t="s">
        <v>254</v>
      </c>
      <c r="DL71" s="107"/>
      <c r="DM71" s="107" t="e">
        <f>IF(DK71=0,0,IF(DK71="нет",600,IF(DK71="сход",0,IF(DK71&lt;#REF!+DN$2,MINUTE(ABS(DK71-(#REF!+DN$2)))*60,IF(DK71&gt;#REF!+DN$2,MINUTE(ABS(DK71-(#REF!+DN$2)))*60,0)))))</f>
        <v>#REF!</v>
      </c>
      <c r="DN71" s="93">
        <f t="shared" si="313"/>
        <v>0</v>
      </c>
      <c r="DO71" s="72" t="s">
        <v>254</v>
      </c>
      <c r="DP71" s="107"/>
      <c r="DQ71" s="107" t="e">
        <f>IF(DO71=0,0,IF(DO71="нет",600,IF(DO71="сход",0,IF(DO71&lt;#REF!+DR$2,MINUTE(ABS(DO71-(#REF!+DR$2)))*60,IF(DO71&gt;#REF!+DR$2,MINUTE(ABS(DO71-(#REF!+DR$2)))*60,0)))))</f>
        <v>#REF!</v>
      </c>
      <c r="DR71" s="94">
        <f t="shared" si="271"/>
        <v>0</v>
      </c>
      <c r="DS71" s="103">
        <v>0.68055555555555547</v>
      </c>
      <c r="DT71" s="104"/>
      <c r="DU71" s="63">
        <f t="shared" si="272"/>
        <v>0</v>
      </c>
      <c r="DV71" s="103">
        <v>0.68115740740740749</v>
      </c>
      <c r="DW71" s="106">
        <f t="shared" si="273"/>
        <v>6.0185185185201995E-4</v>
      </c>
      <c r="DX71" s="106">
        <f t="shared" si="274"/>
        <v>4.6296296296464393E-5</v>
      </c>
      <c r="DY71" s="110"/>
      <c r="DZ71" s="111">
        <f t="shared" si="275"/>
        <v>4</v>
      </c>
      <c r="EA71" s="188">
        <f t="shared" si="338"/>
        <v>4</v>
      </c>
      <c r="EB71" s="63">
        <f t="shared" si="314"/>
        <v>4</v>
      </c>
      <c r="EC71" s="201">
        <f t="shared" si="315"/>
        <v>14</v>
      </c>
      <c r="ED71" s="103">
        <v>0.68670138888888888</v>
      </c>
      <c r="EE71" s="106">
        <f t="shared" si="316"/>
        <v>5.5439814814813859E-3</v>
      </c>
      <c r="EF71" s="106">
        <f t="shared" si="317"/>
        <v>4.3981481481491017E-4</v>
      </c>
      <c r="EG71" s="110"/>
      <c r="EH71" s="65">
        <f t="shared" si="276"/>
        <v>38</v>
      </c>
      <c r="EI71" s="188">
        <f t="shared" si="339"/>
        <v>-38</v>
      </c>
      <c r="EJ71" s="109">
        <f t="shared" si="318"/>
        <v>38</v>
      </c>
      <c r="EK71" s="201">
        <f t="shared" si="319"/>
        <v>36</v>
      </c>
      <c r="EL71" s="103">
        <v>0.72013888888888899</v>
      </c>
      <c r="EM71" s="104"/>
      <c r="EN71" s="109">
        <f t="shared" si="277"/>
        <v>0</v>
      </c>
      <c r="EO71" s="103">
        <v>0.72283564814814805</v>
      </c>
      <c r="EP71" s="106">
        <f t="shared" si="278"/>
        <v>2.6967592592590517E-3</v>
      </c>
      <c r="EQ71" s="106">
        <f t="shared" si="279"/>
        <v>2.3148148148355741E-5</v>
      </c>
      <c r="ER71" s="110"/>
      <c r="ES71" s="111">
        <f t="shared" si="280"/>
        <v>2</v>
      </c>
      <c r="ET71" s="188">
        <f t="shared" si="340"/>
        <v>-2</v>
      </c>
      <c r="EU71" s="109">
        <f t="shared" si="281"/>
        <v>2</v>
      </c>
      <c r="EV71" s="201">
        <f t="shared" si="320"/>
        <v>13</v>
      </c>
      <c r="EW71" s="103">
        <v>0.72365740740740747</v>
      </c>
      <c r="EX71" s="85">
        <f t="shared" si="282"/>
        <v>8.2175925925942472E-4</v>
      </c>
      <c r="EY71" s="85">
        <f t="shared" si="283"/>
        <v>6.712962962964618E-4</v>
      </c>
      <c r="EZ71" s="110"/>
      <c r="FA71" s="90">
        <f t="shared" si="284"/>
        <v>58</v>
      </c>
      <c r="FB71" s="188">
        <f t="shared" ref="FB71:FB73" si="374">IF(EX71&gt;$FC$2,FA71,-FA71)</f>
        <v>58</v>
      </c>
      <c r="FC71" s="88">
        <f t="shared" si="286"/>
        <v>58</v>
      </c>
      <c r="FD71" s="201">
        <f t="shared" si="321"/>
        <v>32</v>
      </c>
      <c r="FE71" s="103">
        <v>0.72601851851851851</v>
      </c>
      <c r="FF71" s="106">
        <f t="shared" si="287"/>
        <v>2.3611111111110361E-3</v>
      </c>
      <c r="FG71" s="106">
        <f t="shared" si="288"/>
        <v>1.620370370369619E-4</v>
      </c>
      <c r="FH71" s="110"/>
      <c r="FI71" s="90">
        <f t="shared" si="230"/>
        <v>14</v>
      </c>
      <c r="FJ71" s="188">
        <f t="shared" si="341"/>
        <v>14</v>
      </c>
      <c r="FK71" s="88">
        <f t="shared" si="289"/>
        <v>14</v>
      </c>
      <c r="FL71" s="201">
        <f t="shared" si="322"/>
        <v>25</v>
      </c>
      <c r="FM71" s="112">
        <v>0.74861111111111101</v>
      </c>
      <c r="FN71" s="104"/>
      <c r="FO71" s="84">
        <f t="shared" si="290"/>
        <v>0</v>
      </c>
      <c r="FP71" s="103">
        <v>0.75107638888888895</v>
      </c>
      <c r="FQ71" s="106">
        <f t="shared" si="323"/>
        <v>2.4652777777779411E-3</v>
      </c>
      <c r="FR71" s="106">
        <f t="shared" si="291"/>
        <v>3.472222222238551E-5</v>
      </c>
      <c r="FS71" s="110"/>
      <c r="FT71" s="111">
        <f t="shared" si="292"/>
        <v>3</v>
      </c>
      <c r="FU71" s="188">
        <f>IF(FQ71&gt;$FV$2,FT71,-FT71)</f>
        <v>3</v>
      </c>
      <c r="FV71" s="88">
        <f t="shared" si="324"/>
        <v>3</v>
      </c>
      <c r="FW71" s="201">
        <f t="shared" si="325"/>
        <v>23</v>
      </c>
      <c r="FX71" s="99">
        <v>0.75208333333333333</v>
      </c>
      <c r="FY71" s="107">
        <v>-600</v>
      </c>
      <c r="FZ71" s="107">
        <f t="shared" si="326"/>
        <v>780</v>
      </c>
      <c r="GA71" s="114">
        <f t="shared" si="293"/>
        <v>0</v>
      </c>
      <c r="GB71" s="335">
        <f t="shared" si="327"/>
        <v>1</v>
      </c>
      <c r="GC71" s="115">
        <f t="shared" si="328"/>
        <v>78</v>
      </c>
      <c r="GE71" s="116">
        <f t="shared" si="342"/>
        <v>231.60000000000002</v>
      </c>
      <c r="GF71" s="343">
        <f t="shared" si="343"/>
        <v>249</v>
      </c>
      <c r="GG71" s="116">
        <f t="shared" si="344"/>
        <v>22</v>
      </c>
      <c r="GH71" s="116">
        <f t="shared" si="345"/>
        <v>17</v>
      </c>
      <c r="GI71" s="337">
        <f t="shared" si="346"/>
        <v>39</v>
      </c>
      <c r="GJ71" s="337">
        <f t="shared" si="347"/>
        <v>1</v>
      </c>
      <c r="GK71" s="337">
        <f t="shared" si="348"/>
        <v>14</v>
      </c>
      <c r="GL71" s="337">
        <f t="shared" si="349"/>
        <v>15</v>
      </c>
      <c r="GM71" s="337">
        <f t="shared" si="350"/>
        <v>1</v>
      </c>
      <c r="GN71" s="337">
        <f t="shared" si="351"/>
        <v>0</v>
      </c>
      <c r="GO71" s="337">
        <f t="shared" si="352"/>
        <v>1</v>
      </c>
      <c r="GP71" s="336">
        <f t="shared" si="353"/>
        <v>2</v>
      </c>
      <c r="GQ71" s="343">
        <f t="shared" si="354"/>
        <v>3</v>
      </c>
      <c r="GR71" s="337">
        <f t="shared" si="355"/>
        <v>4</v>
      </c>
      <c r="GS71" s="337">
        <f t="shared" si="356"/>
        <v>38</v>
      </c>
      <c r="GT71" s="337">
        <f t="shared" si="357"/>
        <v>42</v>
      </c>
      <c r="GU71" s="337">
        <f t="shared" si="358"/>
        <v>2</v>
      </c>
      <c r="GV71" s="337">
        <f t="shared" si="359"/>
        <v>58</v>
      </c>
      <c r="GW71" s="337">
        <f t="shared" si="360"/>
        <v>14</v>
      </c>
      <c r="GX71" s="337">
        <f t="shared" si="361"/>
        <v>74</v>
      </c>
      <c r="GY71" s="346">
        <f t="shared" si="362"/>
        <v>3</v>
      </c>
      <c r="GZ71" s="116">
        <f t="shared" si="363"/>
        <v>65.100000000000023</v>
      </c>
      <c r="HA71" s="346">
        <f t="shared" si="329"/>
        <v>16</v>
      </c>
      <c r="HB71" s="116">
        <f t="shared" si="364"/>
        <v>171</v>
      </c>
      <c r="HC71" s="116">
        <f t="shared" si="365"/>
        <v>8</v>
      </c>
      <c r="HD71" s="346">
        <f t="shared" si="373"/>
        <v>179</v>
      </c>
      <c r="HE71" s="346">
        <f t="shared" si="330"/>
        <v>21</v>
      </c>
      <c r="HF71" s="13">
        <f t="shared" si="366"/>
        <v>0</v>
      </c>
      <c r="HG71" s="13">
        <f t="shared" si="367"/>
        <v>0</v>
      </c>
      <c r="HH71" s="346">
        <f t="shared" si="368"/>
        <v>0</v>
      </c>
      <c r="HI71" s="325">
        <f t="shared" si="369"/>
        <v>659.6</v>
      </c>
      <c r="HJ71" s="336">
        <f>GE71-$HJ$3</f>
        <v>41.100000000000023</v>
      </c>
      <c r="HK71" s="343">
        <f>GF71-$HK$3</f>
        <v>24</v>
      </c>
      <c r="HL71" s="13">
        <f t="shared" si="370"/>
        <v>244.10000000000002</v>
      </c>
      <c r="HM71" s="77">
        <f t="shared" si="371"/>
        <v>14</v>
      </c>
      <c r="HN71" s="328"/>
      <c r="HO71" s="330"/>
      <c r="HP71" s="116">
        <f>VLOOKUP(HR71,$B$4:$C$71,2,0)</f>
        <v>70</v>
      </c>
      <c r="HQ71" s="281">
        <v>14</v>
      </c>
      <c r="HR71" s="282">
        <v>78</v>
      </c>
      <c r="HS71" s="311" t="s">
        <v>246</v>
      </c>
      <c r="HT71" s="312" t="s">
        <v>247</v>
      </c>
      <c r="HU71" s="311" t="s">
        <v>248</v>
      </c>
      <c r="HV71" s="283">
        <v>0</v>
      </c>
      <c r="HW71" s="314">
        <v>231.6</v>
      </c>
      <c r="HX71" s="285">
        <v>249</v>
      </c>
      <c r="HY71" s="286">
        <v>0</v>
      </c>
      <c r="HZ71" s="286">
        <v>22</v>
      </c>
      <c r="IA71" s="286">
        <v>17</v>
      </c>
      <c r="IB71" s="286">
        <v>0</v>
      </c>
      <c r="IC71" s="286">
        <v>1</v>
      </c>
      <c r="ID71" s="286">
        <v>14</v>
      </c>
      <c r="IE71" s="286">
        <v>0</v>
      </c>
      <c r="IF71" s="286">
        <v>1</v>
      </c>
      <c r="IG71" s="286">
        <v>0</v>
      </c>
      <c r="IH71" s="283">
        <v>0</v>
      </c>
      <c r="II71" s="286">
        <v>0</v>
      </c>
      <c r="IJ71" s="286">
        <v>2</v>
      </c>
      <c r="IK71" s="283">
        <v>0</v>
      </c>
      <c r="IL71" s="286">
        <v>0</v>
      </c>
      <c r="IM71" s="286">
        <v>3</v>
      </c>
      <c r="IN71" s="287">
        <v>0</v>
      </c>
      <c r="IO71" s="287">
        <v>0</v>
      </c>
      <c r="IP71" s="286">
        <v>0</v>
      </c>
      <c r="IQ71" s="286">
        <v>4</v>
      </c>
      <c r="IR71" s="286">
        <v>38</v>
      </c>
      <c r="IS71" s="286">
        <v>0</v>
      </c>
      <c r="IT71" s="286">
        <v>2</v>
      </c>
      <c r="IU71" s="286">
        <v>58</v>
      </c>
      <c r="IV71" s="286">
        <v>14</v>
      </c>
      <c r="IW71" s="286">
        <v>0</v>
      </c>
      <c r="IX71" s="286">
        <v>3</v>
      </c>
      <c r="IY71" s="283">
        <v>0</v>
      </c>
      <c r="IZ71" s="322">
        <f t="shared" si="372"/>
        <v>659.6</v>
      </c>
      <c r="JA71" s="288">
        <v>78</v>
      </c>
    </row>
    <row r="72" spans="1:261" x14ac:dyDescent="0.25">
      <c r="A72" s="17">
        <v>71</v>
      </c>
      <c r="B72" s="155" t="s">
        <v>250</v>
      </c>
      <c r="C72" s="276"/>
      <c r="D72" s="180" t="s">
        <v>265</v>
      </c>
      <c r="E72" s="167"/>
      <c r="F72" s="175"/>
      <c r="G72" s="175"/>
      <c r="H72" s="175"/>
      <c r="I72" s="175"/>
      <c r="J72" s="181"/>
      <c r="K72" s="27">
        <v>0.3430555555555555</v>
      </c>
      <c r="L72" s="3">
        <v>0.3430555555555555</v>
      </c>
      <c r="M72" s="22"/>
      <c r="N72" s="32">
        <f t="shared" si="237"/>
        <v>0</v>
      </c>
      <c r="O72" s="136">
        <f t="shared" si="238"/>
        <v>0</v>
      </c>
      <c r="P72" s="143">
        <v>83.6</v>
      </c>
      <c r="Q72" s="2">
        <v>600</v>
      </c>
      <c r="R72" s="144">
        <f t="shared" si="239"/>
        <v>850.8</v>
      </c>
      <c r="S72" s="192"/>
      <c r="T72" s="148">
        <v>0.37677083333333333</v>
      </c>
      <c r="U72" s="149">
        <v>0.37785879629629626</v>
      </c>
      <c r="V72" s="24">
        <f t="shared" si="294"/>
        <v>1.0879629629629295E-3</v>
      </c>
      <c r="W72" s="15"/>
      <c r="X72" s="144">
        <f t="shared" si="234"/>
        <v>282</v>
      </c>
      <c r="Y72" s="192"/>
      <c r="Z72" s="7">
        <v>0.43965277777777773</v>
      </c>
      <c r="AA72" s="69"/>
      <c r="AB72" s="23">
        <f t="shared" si="240"/>
        <v>0</v>
      </c>
      <c r="AC72" s="7">
        <v>0.4406018518518518</v>
      </c>
      <c r="AD72" s="6">
        <f t="shared" si="241"/>
        <v>9.490740740740744E-4</v>
      </c>
      <c r="AE72" s="6">
        <f t="shared" si="242"/>
        <v>1.8518518518518547E-4</v>
      </c>
      <c r="AF72" s="22"/>
      <c r="AG72" s="46">
        <f t="shared" si="243"/>
        <v>16</v>
      </c>
      <c r="AH72" s="185">
        <f>IF(AD72&gt;$AI$2,AI72,-AI72)</f>
        <v>16</v>
      </c>
      <c r="AI72" s="37">
        <f t="shared" si="244"/>
        <v>16</v>
      </c>
      <c r="AJ72" s="198"/>
      <c r="AK72" s="7">
        <v>0.44187500000000002</v>
      </c>
      <c r="AL72" s="6">
        <f t="shared" si="245"/>
        <v>1.2731481481482176E-3</v>
      </c>
      <c r="AM72" s="6">
        <f t="shared" si="246"/>
        <v>3.472222222215284E-5</v>
      </c>
      <c r="AN72" s="38"/>
      <c r="AO72" s="40">
        <f t="shared" si="247"/>
        <v>3</v>
      </c>
      <c r="AP72" s="185">
        <f>IF(AL72&gt;$AQ$2,AQ72,-AQ72)</f>
        <v>-3</v>
      </c>
      <c r="AQ72" s="37">
        <f t="shared" si="248"/>
        <v>3</v>
      </c>
      <c r="AR72" s="198"/>
      <c r="AS72" s="7">
        <v>0.45128472222222221</v>
      </c>
      <c r="AT72" s="69"/>
      <c r="AU72" s="37">
        <f t="shared" si="249"/>
        <v>0</v>
      </c>
      <c r="AV72" s="7">
        <v>0.45216435185185189</v>
      </c>
      <c r="AW72" s="6">
        <f t="shared" si="250"/>
        <v>8.7962962962967461E-4</v>
      </c>
      <c r="AX72" s="6">
        <f t="shared" si="297"/>
        <v>1.1574074074078569E-4</v>
      </c>
      <c r="AY72" s="38"/>
      <c r="AZ72" s="40">
        <f t="shared" si="251"/>
        <v>10</v>
      </c>
      <c r="BA72" s="185">
        <f>IF(AW72&gt;$BB$2,BB72,-BB72)</f>
        <v>10</v>
      </c>
      <c r="BB72" s="37">
        <f t="shared" si="298"/>
        <v>10</v>
      </c>
      <c r="BC72" s="198"/>
      <c r="BD72" s="7">
        <v>0.45333333333333337</v>
      </c>
      <c r="BE72" s="6">
        <f t="shared" si="300"/>
        <v>1.1689814814814792E-3</v>
      </c>
      <c r="BF72" s="6">
        <f t="shared" si="252"/>
        <v>1.388888888888913E-4</v>
      </c>
      <c r="BG72" s="38"/>
      <c r="BH72" s="40">
        <f t="shared" si="253"/>
        <v>12</v>
      </c>
      <c r="BI72" s="185">
        <f>IF(BE72&gt;$BJ$2,BJ72,-BJ72)</f>
        <v>-12</v>
      </c>
      <c r="BJ72" s="37">
        <f t="shared" si="254"/>
        <v>12</v>
      </c>
      <c r="BK72" s="198"/>
      <c r="BL72" s="39">
        <v>0.47430555555555554</v>
      </c>
      <c r="BM72" s="69"/>
      <c r="BN72" s="37">
        <f t="shared" si="255"/>
        <v>0</v>
      </c>
      <c r="BO72" s="7">
        <v>0.47847222222222219</v>
      </c>
      <c r="BP72" s="6">
        <f t="shared" si="256"/>
        <v>4.1666666666666519E-3</v>
      </c>
      <c r="BQ72" s="6">
        <f t="shared" si="257"/>
        <v>3.1250000000001502E-4</v>
      </c>
      <c r="BR72" s="38"/>
      <c r="BS72" s="40">
        <f t="shared" si="258"/>
        <v>27</v>
      </c>
      <c r="BT72" s="185">
        <f t="shared" si="334"/>
        <v>-27</v>
      </c>
      <c r="BU72" s="37">
        <f t="shared" si="259"/>
        <v>27</v>
      </c>
      <c r="BV72" s="198"/>
      <c r="BW72" s="7">
        <v>0.48173611111111114</v>
      </c>
      <c r="BX72" s="6">
        <f t="shared" si="260"/>
        <v>3.263888888888955E-3</v>
      </c>
      <c r="BY72" s="6">
        <f t="shared" si="261"/>
        <v>1.1689814814815477E-3</v>
      </c>
      <c r="BZ72" s="38"/>
      <c r="CA72" s="40">
        <f t="shared" si="262"/>
        <v>101</v>
      </c>
      <c r="CB72" s="185">
        <f>IF(BX72&gt;$CC$2,CA72,-CA72)</f>
        <v>101</v>
      </c>
      <c r="CC72" s="37">
        <v>0</v>
      </c>
      <c r="CD72" s="198"/>
      <c r="CE72" s="27">
        <v>0.50763888888888886</v>
      </c>
      <c r="CF72" s="22">
        <v>-60</v>
      </c>
      <c r="CG72" s="22">
        <f t="shared" si="303"/>
        <v>180</v>
      </c>
      <c r="CH72" s="43">
        <f t="shared" si="304"/>
        <v>120</v>
      </c>
      <c r="CI72" s="198"/>
      <c r="CJ72" s="7">
        <v>0.51458333333333328</v>
      </c>
      <c r="CK72" s="69"/>
      <c r="CL72" s="37">
        <f t="shared" si="306"/>
        <v>0</v>
      </c>
      <c r="CM72" s="7">
        <v>0.51795138888888892</v>
      </c>
      <c r="CN72" s="6">
        <f t="shared" si="263"/>
        <v>3.368055555555638E-3</v>
      </c>
      <c r="CO72" s="6">
        <f t="shared" si="264"/>
        <v>8.2175925925934189E-4</v>
      </c>
      <c r="CP72" s="38"/>
      <c r="CQ72" s="40">
        <f t="shared" si="307"/>
        <v>71</v>
      </c>
      <c r="CR72" s="185">
        <f t="shared" si="336"/>
        <v>71</v>
      </c>
      <c r="CS72" s="37">
        <f t="shared" si="308"/>
        <v>71</v>
      </c>
      <c r="CT72" s="198"/>
      <c r="CU72" s="27">
        <v>0.57708333333333328</v>
      </c>
      <c r="CV72" s="22"/>
      <c r="CW72" s="22">
        <f t="shared" si="265"/>
        <v>0</v>
      </c>
      <c r="CX72" s="43">
        <f t="shared" si="310"/>
        <v>0</v>
      </c>
      <c r="CY72" s="198"/>
      <c r="CZ72" s="7">
        <v>0.58472222222222225</v>
      </c>
      <c r="DA72" s="69"/>
      <c r="DB72" s="37">
        <f t="shared" si="266"/>
        <v>0</v>
      </c>
      <c r="DC72" s="7">
        <v>0.58809027777777778</v>
      </c>
      <c r="DD72" s="6">
        <f t="shared" si="267"/>
        <v>3.3680555555555269E-3</v>
      </c>
      <c r="DE72" s="6">
        <f t="shared" si="268"/>
        <v>1.1689814814814527E-3</v>
      </c>
      <c r="DF72" s="38"/>
      <c r="DG72" s="40">
        <f t="shared" si="269"/>
        <v>101</v>
      </c>
      <c r="DH72" s="185">
        <f t="shared" si="337"/>
        <v>101</v>
      </c>
      <c r="DI72" s="37">
        <f t="shared" si="270"/>
        <v>101</v>
      </c>
      <c r="DJ72" s="198"/>
      <c r="DK72" s="27" t="s">
        <v>254</v>
      </c>
      <c r="DL72" s="22"/>
      <c r="DM72" s="22" t="e">
        <f>IF(DK72=0,0,IF(DK72="нет",600,IF(DK72="сход",0,IF(DK72&lt;#REF!+DN$2,MINUTE(ABS(DK72-(#REF!+DN$2)))*60,IF(DK72&gt;#REF!+DN$2,MINUTE(ABS(DK72-(#REF!+DN$2)))*60,0)))))</f>
        <v>#REF!</v>
      </c>
      <c r="DN72" s="93">
        <f t="shared" si="313"/>
        <v>0</v>
      </c>
      <c r="DO72" s="8" t="s">
        <v>254</v>
      </c>
      <c r="DP72" s="22"/>
      <c r="DQ72" s="22" t="e">
        <f>IF(DO72=0,0,IF(DO72="нет",600,IF(DO72="сход",0,IF(DO72&lt;#REF!+DR$2,MINUTE(ABS(DO72-(#REF!+DR$2)))*60,IF(DO72&gt;#REF!+DR$2,MINUTE(ABS(DO72-(#REF!+DR$2)))*60,0)))))</f>
        <v>#REF!</v>
      </c>
      <c r="DR72" s="94">
        <f t="shared" si="271"/>
        <v>0</v>
      </c>
      <c r="DS72" s="7">
        <v>0.61319444444444449</v>
      </c>
      <c r="DT72" s="69"/>
      <c r="DU72" s="63">
        <f t="shared" si="272"/>
        <v>0</v>
      </c>
      <c r="DV72" s="7">
        <v>0.61416666666666664</v>
      </c>
      <c r="DW72" s="6">
        <f t="shared" si="273"/>
        <v>9.7222222222215215E-4</v>
      </c>
      <c r="DX72" s="6">
        <f t="shared" si="274"/>
        <v>4.166666666665966E-4</v>
      </c>
      <c r="DY72" s="38"/>
      <c r="DZ72" s="40">
        <f t="shared" si="275"/>
        <v>36</v>
      </c>
      <c r="EA72" s="185">
        <f t="shared" si="338"/>
        <v>36</v>
      </c>
      <c r="EB72" s="63">
        <f t="shared" si="314"/>
        <v>36</v>
      </c>
      <c r="EC72" s="198"/>
      <c r="ED72" s="7">
        <v>0.62174768518518519</v>
      </c>
      <c r="EE72" s="6">
        <f t="shared" si="316"/>
        <v>7.5810185185185563E-3</v>
      </c>
      <c r="EF72" s="6">
        <f t="shared" si="317"/>
        <v>1.5972222222222603E-3</v>
      </c>
      <c r="EG72" s="38"/>
      <c r="EH72" s="65">
        <f t="shared" si="276"/>
        <v>138</v>
      </c>
      <c r="EI72" s="185">
        <f t="shared" si="339"/>
        <v>138</v>
      </c>
      <c r="EJ72" s="37">
        <f t="shared" si="318"/>
        <v>138</v>
      </c>
      <c r="EK72" s="198"/>
      <c r="EL72" s="7">
        <v>0.63611111111111118</v>
      </c>
      <c r="EM72" s="69"/>
      <c r="EN72" s="37">
        <f t="shared" si="277"/>
        <v>0</v>
      </c>
      <c r="EO72" s="7">
        <v>0.63937500000000003</v>
      </c>
      <c r="EP72" s="6">
        <f t="shared" si="278"/>
        <v>3.263888888888844E-3</v>
      </c>
      <c r="EQ72" s="6">
        <f t="shared" si="279"/>
        <v>5.4398148148143656E-4</v>
      </c>
      <c r="ER72" s="38"/>
      <c r="ES72" s="40">
        <f t="shared" si="280"/>
        <v>47</v>
      </c>
      <c r="ET72" s="185">
        <f t="shared" si="340"/>
        <v>-47</v>
      </c>
      <c r="EU72" s="37">
        <f t="shared" si="281"/>
        <v>47</v>
      </c>
      <c r="EV72" s="198"/>
      <c r="EW72" s="7">
        <v>0.63967592592592593</v>
      </c>
      <c r="EX72" s="85">
        <f t="shared" si="282"/>
        <v>3.0092592592589895E-4</v>
      </c>
      <c r="EY72" s="85">
        <f t="shared" si="283"/>
        <v>1.5046296296293598E-4</v>
      </c>
      <c r="EZ72" s="38"/>
      <c r="FA72" s="90">
        <f t="shared" si="284"/>
        <v>13</v>
      </c>
      <c r="FB72" s="185">
        <f t="shared" si="374"/>
        <v>13</v>
      </c>
      <c r="FC72" s="88">
        <f t="shared" si="286"/>
        <v>13</v>
      </c>
      <c r="FD72" s="198"/>
      <c r="FE72" s="7">
        <v>0.64542824074074068</v>
      </c>
      <c r="FF72" s="6">
        <f t="shared" si="287"/>
        <v>5.7523148148147518E-3</v>
      </c>
      <c r="FG72" s="6">
        <f t="shared" si="288"/>
        <v>3.5532407407406776E-3</v>
      </c>
      <c r="FH72" s="38"/>
      <c r="FI72" s="90">
        <f>((IF(FE72="нет",900,IF(FG72=0,0,HOUR(FG72)*3600+MINUTE(FG72)*60+SECOND(FG72))))+FH72)</f>
        <v>307</v>
      </c>
      <c r="FJ72" s="185">
        <f t="shared" si="341"/>
        <v>307</v>
      </c>
      <c r="FK72" s="88">
        <f t="shared" si="289"/>
        <v>307</v>
      </c>
      <c r="FL72" s="198"/>
      <c r="FM72" s="39" t="s">
        <v>253</v>
      </c>
      <c r="FN72" s="69"/>
      <c r="FO72" s="84">
        <f t="shared" si="290"/>
        <v>900</v>
      </c>
      <c r="FP72" s="7">
        <v>0.70211805555555562</v>
      </c>
      <c r="FQ72" s="6" t="e">
        <f t="shared" si="323"/>
        <v>#VALUE!</v>
      </c>
      <c r="FR72" s="6" t="e">
        <f t="shared" si="291"/>
        <v>#VALUE!</v>
      </c>
      <c r="FS72" s="38"/>
      <c r="FT72" s="40" t="e">
        <f t="shared" si="292"/>
        <v>#VALUE!</v>
      </c>
      <c r="FU72" s="186">
        <f>FO72</f>
        <v>900</v>
      </c>
      <c r="FV72" s="88">
        <f t="shared" si="324"/>
        <v>0</v>
      </c>
      <c r="FW72" s="198"/>
      <c r="FX72" s="27">
        <v>0.70347222222222217</v>
      </c>
      <c r="FY72" s="22"/>
      <c r="FZ72" s="22">
        <f t="shared" si="326"/>
        <v>1920</v>
      </c>
      <c r="GA72" s="18">
        <f t="shared" si="293"/>
        <v>600</v>
      </c>
      <c r="GB72" s="198"/>
      <c r="GC72" s="33" t="str">
        <f t="shared" si="328"/>
        <v>00</v>
      </c>
      <c r="GD72" s="116"/>
      <c r="GE72" s="116">
        <f t="shared" si="342"/>
        <v>850.8</v>
      </c>
      <c r="GF72" s="343">
        <f t="shared" si="343"/>
        <v>282</v>
      </c>
      <c r="GG72" s="116">
        <f t="shared" si="344"/>
        <v>16</v>
      </c>
      <c r="GH72" s="116">
        <f t="shared" si="345"/>
        <v>3</v>
      </c>
      <c r="GI72" s="337">
        <f t="shared" si="346"/>
        <v>19</v>
      </c>
      <c r="GJ72" s="337">
        <f t="shared" si="347"/>
        <v>10</v>
      </c>
      <c r="GK72" s="337">
        <f t="shared" si="348"/>
        <v>12</v>
      </c>
      <c r="GL72" s="337">
        <f t="shared" si="349"/>
        <v>22</v>
      </c>
      <c r="GM72" s="337">
        <f t="shared" si="350"/>
        <v>27</v>
      </c>
      <c r="GN72" s="337">
        <f t="shared" si="351"/>
        <v>0</v>
      </c>
      <c r="GO72" s="337">
        <f t="shared" si="352"/>
        <v>27</v>
      </c>
      <c r="GP72" s="336">
        <f t="shared" si="353"/>
        <v>71</v>
      </c>
      <c r="GQ72" s="343">
        <f t="shared" si="354"/>
        <v>101</v>
      </c>
      <c r="GR72" s="337">
        <f t="shared" si="355"/>
        <v>36</v>
      </c>
      <c r="GS72" s="337">
        <f t="shared" si="356"/>
        <v>138</v>
      </c>
      <c r="GT72" s="337">
        <f t="shared" si="357"/>
        <v>174</v>
      </c>
      <c r="GU72" s="337">
        <f t="shared" si="358"/>
        <v>47</v>
      </c>
      <c r="GV72" s="337">
        <f t="shared" si="359"/>
        <v>13</v>
      </c>
      <c r="GW72" s="337">
        <f t="shared" si="360"/>
        <v>307</v>
      </c>
      <c r="GX72" s="337">
        <f t="shared" si="361"/>
        <v>367</v>
      </c>
      <c r="GY72" s="346">
        <f t="shared" si="362"/>
        <v>0</v>
      </c>
      <c r="GZ72" s="116">
        <f t="shared" si="363"/>
        <v>717.3</v>
      </c>
      <c r="HA72" s="346"/>
      <c r="HB72" s="116">
        <f t="shared" si="364"/>
        <v>609</v>
      </c>
      <c r="HC72" s="116">
        <f t="shared" si="365"/>
        <v>172</v>
      </c>
      <c r="HD72" s="346">
        <f t="shared" si="373"/>
        <v>781</v>
      </c>
      <c r="HE72" s="346"/>
      <c r="HF72" s="13">
        <f t="shared" si="366"/>
        <v>0</v>
      </c>
      <c r="HG72" s="13">
        <f t="shared" si="367"/>
        <v>0</v>
      </c>
      <c r="HH72" s="346">
        <f t="shared" si="368"/>
        <v>720</v>
      </c>
      <c r="HI72" s="325">
        <f t="shared" si="369"/>
        <v>2633.8</v>
      </c>
      <c r="HJ72" s="336">
        <f>GE72-$HJ$3</f>
        <v>660.3</v>
      </c>
      <c r="HK72" s="343">
        <f>GF72-$HK$3</f>
        <v>57</v>
      </c>
      <c r="HL72" s="13">
        <f t="shared" si="370"/>
        <v>2218.3000000000002</v>
      </c>
    </row>
    <row r="73" spans="1:261" ht="15.75" thickBot="1" x14ac:dyDescent="0.3">
      <c r="A73" s="97">
        <v>72</v>
      </c>
      <c r="B73" s="156" t="s">
        <v>251</v>
      </c>
      <c r="C73" s="277"/>
      <c r="D73" s="182"/>
      <c r="E73" s="183"/>
      <c r="F73" s="191"/>
      <c r="G73" s="191"/>
      <c r="H73" s="191"/>
      <c r="I73" s="191"/>
      <c r="J73" s="184"/>
      <c r="K73" s="132">
        <v>0.34375</v>
      </c>
      <c r="L73" s="118">
        <v>0.34375</v>
      </c>
      <c r="M73" s="126"/>
      <c r="N73" s="119">
        <f t="shared" si="237"/>
        <v>0</v>
      </c>
      <c r="O73" s="137">
        <f t="shared" si="238"/>
        <v>0</v>
      </c>
      <c r="P73" s="145">
        <v>78.400000000000006</v>
      </c>
      <c r="Q73" s="98">
        <v>600</v>
      </c>
      <c r="R73" s="146">
        <f t="shared" si="239"/>
        <v>835.2</v>
      </c>
      <c r="S73" s="196"/>
      <c r="T73" s="150">
        <v>0.37837962962962962</v>
      </c>
      <c r="U73" s="151">
        <v>0.37938657407407406</v>
      </c>
      <c r="V73" s="120">
        <f t="shared" si="294"/>
        <v>1.0069444444444353E-3</v>
      </c>
      <c r="W73" s="121"/>
      <c r="X73" s="152">
        <f t="shared" si="234"/>
        <v>261</v>
      </c>
      <c r="Y73" s="196"/>
      <c r="Z73" s="122">
        <v>0.4430439814814815</v>
      </c>
      <c r="AA73" s="123"/>
      <c r="AB73" s="124">
        <f t="shared" si="240"/>
        <v>0</v>
      </c>
      <c r="AC73" s="122">
        <v>0.44373842592592588</v>
      </c>
      <c r="AD73" s="125">
        <f t="shared" si="241"/>
        <v>6.9444444444438647E-4</v>
      </c>
      <c r="AE73" s="125">
        <f t="shared" si="242"/>
        <v>6.9444444444502463E-5</v>
      </c>
      <c r="AF73" s="126"/>
      <c r="AG73" s="127">
        <f t="shared" si="243"/>
        <v>6</v>
      </c>
      <c r="AH73" s="189">
        <f>IF(AD73&gt;$AI$2,AI73,-AI73)</f>
        <v>-6</v>
      </c>
      <c r="AI73" s="128">
        <f t="shared" si="244"/>
        <v>6</v>
      </c>
      <c r="AJ73" s="202"/>
      <c r="AK73" s="122">
        <v>0.44503472222222223</v>
      </c>
      <c r="AL73" s="125">
        <f t="shared" si="245"/>
        <v>1.2962962962963509E-3</v>
      </c>
      <c r="AM73" s="125">
        <f t="shared" si="246"/>
        <v>1.1574074074019577E-5</v>
      </c>
      <c r="AN73" s="129"/>
      <c r="AO73" s="130">
        <f t="shared" si="247"/>
        <v>1</v>
      </c>
      <c r="AP73" s="189">
        <f>IF(AL73&gt;$AQ$2,AQ73,-AQ73)</f>
        <v>-1</v>
      </c>
      <c r="AQ73" s="128">
        <f t="shared" si="248"/>
        <v>1</v>
      </c>
      <c r="AR73" s="202"/>
      <c r="AS73" s="122">
        <v>0.45201388888888888</v>
      </c>
      <c r="AT73" s="123"/>
      <c r="AU73" s="128">
        <f t="shared" si="249"/>
        <v>0</v>
      </c>
      <c r="AV73" s="122">
        <v>0.45261574074074074</v>
      </c>
      <c r="AW73" s="125">
        <f t="shared" si="250"/>
        <v>6.0185185185185341E-4</v>
      </c>
      <c r="AX73" s="125">
        <f t="shared" si="297"/>
        <v>1.6203703703703551E-4</v>
      </c>
      <c r="AY73" s="129"/>
      <c r="AZ73" s="130">
        <f t="shared" si="251"/>
        <v>14</v>
      </c>
      <c r="BA73" s="189">
        <f>IF(AW73&gt;$BB$2,BB73,-BB73)</f>
        <v>-14</v>
      </c>
      <c r="BB73" s="128">
        <f t="shared" si="298"/>
        <v>14</v>
      </c>
      <c r="BC73" s="202"/>
      <c r="BD73" s="122">
        <v>0.45370370370370372</v>
      </c>
      <c r="BE73" s="125">
        <f t="shared" si="300"/>
        <v>1.087962962962985E-3</v>
      </c>
      <c r="BF73" s="125">
        <f t="shared" si="252"/>
        <v>2.1990740740738548E-4</v>
      </c>
      <c r="BG73" s="129"/>
      <c r="BH73" s="130">
        <f t="shared" si="253"/>
        <v>19</v>
      </c>
      <c r="BI73" s="189">
        <f>IF(BE73&gt;$BJ$2,BJ73,-BJ73)</f>
        <v>-19</v>
      </c>
      <c r="BJ73" s="128">
        <f t="shared" si="254"/>
        <v>19</v>
      </c>
      <c r="BK73" s="202"/>
      <c r="BL73" s="131">
        <v>0.47500000000000003</v>
      </c>
      <c r="BM73" s="123"/>
      <c r="BN73" s="128">
        <f t="shared" si="255"/>
        <v>0</v>
      </c>
      <c r="BO73" s="122">
        <v>0.47916666666666669</v>
      </c>
      <c r="BP73" s="125">
        <f t="shared" si="256"/>
        <v>4.1666666666666519E-3</v>
      </c>
      <c r="BQ73" s="125">
        <f t="shared" si="257"/>
        <v>3.1250000000001502E-4</v>
      </c>
      <c r="BR73" s="129"/>
      <c r="BS73" s="130">
        <f t="shared" si="258"/>
        <v>27</v>
      </c>
      <c r="BT73" s="189">
        <f t="shared" si="334"/>
        <v>-27</v>
      </c>
      <c r="BU73" s="128">
        <f t="shared" si="259"/>
        <v>27</v>
      </c>
      <c r="BV73" s="202"/>
      <c r="BW73" s="122">
        <v>0.48178240740740735</v>
      </c>
      <c r="BX73" s="125">
        <f t="shared" si="260"/>
        <v>2.6157407407406685E-3</v>
      </c>
      <c r="BY73" s="125">
        <f t="shared" si="261"/>
        <v>5.2083333333326123E-4</v>
      </c>
      <c r="BZ73" s="129"/>
      <c r="CA73" s="130">
        <f t="shared" si="262"/>
        <v>45</v>
      </c>
      <c r="CB73" s="189">
        <f>IF(BX73&gt;$CC$2,CA73,-CA73)</f>
        <v>45</v>
      </c>
      <c r="CC73" s="128">
        <v>0</v>
      </c>
      <c r="CD73" s="202"/>
      <c r="CE73" s="132">
        <v>0.51111111111111118</v>
      </c>
      <c r="CF73" s="126">
        <v>-60</v>
      </c>
      <c r="CG73" s="126">
        <f t="shared" si="303"/>
        <v>60</v>
      </c>
      <c r="CH73" s="133">
        <f t="shared" si="304"/>
        <v>0</v>
      </c>
      <c r="CI73" s="202"/>
      <c r="CJ73" s="122">
        <v>0.51874999999999993</v>
      </c>
      <c r="CK73" s="123"/>
      <c r="CL73" s="128">
        <f t="shared" si="306"/>
        <v>0</v>
      </c>
      <c r="CM73" s="122">
        <v>0.52124999999999999</v>
      </c>
      <c r="CN73" s="125">
        <f t="shared" si="263"/>
        <v>2.5000000000000577E-3</v>
      </c>
      <c r="CO73" s="125">
        <f t="shared" si="264"/>
        <v>4.6296296296238337E-5</v>
      </c>
      <c r="CP73" s="129"/>
      <c r="CQ73" s="130">
        <f t="shared" si="307"/>
        <v>4</v>
      </c>
      <c r="CR73" s="189">
        <f t="shared" si="336"/>
        <v>-4</v>
      </c>
      <c r="CS73" s="128">
        <f t="shared" si="308"/>
        <v>4</v>
      </c>
      <c r="CT73" s="202"/>
      <c r="CU73" s="132">
        <v>0.57986111111111105</v>
      </c>
      <c r="CV73" s="126">
        <v>-60</v>
      </c>
      <c r="CW73" s="126">
        <f t="shared" si="265"/>
        <v>60</v>
      </c>
      <c r="CX73" s="133">
        <f t="shared" si="310"/>
        <v>0</v>
      </c>
      <c r="CY73" s="202"/>
      <c r="CZ73" s="122">
        <v>0.58611111111111114</v>
      </c>
      <c r="DA73" s="123"/>
      <c r="DB73" s="128">
        <f t="shared" si="266"/>
        <v>0</v>
      </c>
      <c r="DC73" s="122">
        <v>0.58753472222222225</v>
      </c>
      <c r="DD73" s="125">
        <f t="shared" si="267"/>
        <v>1.4236111111111116E-3</v>
      </c>
      <c r="DE73" s="125">
        <f t="shared" si="268"/>
        <v>7.7546296296296261E-4</v>
      </c>
      <c r="DF73" s="129"/>
      <c r="DG73" s="130">
        <f t="shared" si="269"/>
        <v>67</v>
      </c>
      <c r="DH73" s="189">
        <f t="shared" si="337"/>
        <v>-67</v>
      </c>
      <c r="DI73" s="128">
        <f t="shared" si="270"/>
        <v>67</v>
      </c>
      <c r="DJ73" s="202"/>
      <c r="DK73" s="132" t="s">
        <v>254</v>
      </c>
      <c r="DL73" s="126"/>
      <c r="DM73" s="126" t="e">
        <f>IF(DK73=0,0,IF(DK73="нет",600,IF(DK73="сход",0,IF(DK73&lt;#REF!+DN$2,MINUTE(ABS(DK73-(#REF!+DN$2)))*60,IF(DK73&gt;#REF!+DN$2,MINUTE(ABS(DK73-(#REF!+DN$2)))*60,0)))))</f>
        <v>#REF!</v>
      </c>
      <c r="DN73" s="93">
        <f t="shared" si="313"/>
        <v>0</v>
      </c>
      <c r="DO73" s="117" t="s">
        <v>254</v>
      </c>
      <c r="DP73" s="126"/>
      <c r="DQ73" s="126" t="e">
        <f>IF(DO73=0,0,IF(DO73="нет",600,IF(DO73="сход",0,IF(DO73&lt;#REF!+DR$2,MINUTE(ABS(DO73-(#REF!+DR$2)))*60,IF(DO73&gt;#REF!+DR$2,MINUTE(ABS(DO73-(#REF!+DR$2)))*60,0)))))</f>
        <v>#REF!</v>
      </c>
      <c r="DR73" s="94">
        <f t="shared" si="271"/>
        <v>0</v>
      </c>
      <c r="DS73" s="122">
        <v>0.61736111111111114</v>
      </c>
      <c r="DT73" s="123"/>
      <c r="DU73" s="63">
        <f t="shared" si="272"/>
        <v>0</v>
      </c>
      <c r="DV73" s="122">
        <v>0.61806712962962962</v>
      </c>
      <c r="DW73" s="125">
        <f t="shared" si="273"/>
        <v>7.0601851851848085E-4</v>
      </c>
      <c r="DX73" s="125">
        <f t="shared" si="274"/>
        <v>1.504629629629253E-4</v>
      </c>
      <c r="DY73" s="129"/>
      <c r="DZ73" s="130">
        <f t="shared" si="275"/>
        <v>13</v>
      </c>
      <c r="EA73" s="189">
        <f t="shared" si="338"/>
        <v>13</v>
      </c>
      <c r="EB73" s="63">
        <f t="shared" si="314"/>
        <v>13</v>
      </c>
      <c r="EC73" s="202"/>
      <c r="ED73" s="122">
        <v>0.62197916666666664</v>
      </c>
      <c r="EE73" s="125">
        <f t="shared" si="316"/>
        <v>3.9120370370370194E-3</v>
      </c>
      <c r="EF73" s="125">
        <f t="shared" si="317"/>
        <v>2.0717592592592766E-3</v>
      </c>
      <c r="EG73" s="129"/>
      <c r="EH73" s="65">
        <f t="shared" si="276"/>
        <v>179</v>
      </c>
      <c r="EI73" s="189">
        <f t="shared" si="339"/>
        <v>-179</v>
      </c>
      <c r="EJ73" s="128">
        <f t="shared" si="318"/>
        <v>179</v>
      </c>
      <c r="EK73" s="202"/>
      <c r="EL73" s="122">
        <v>0.64027777777777783</v>
      </c>
      <c r="EM73" s="123"/>
      <c r="EN73" s="128">
        <f t="shared" si="277"/>
        <v>0</v>
      </c>
      <c r="EO73" s="122">
        <v>0.64281250000000001</v>
      </c>
      <c r="EP73" s="125">
        <f t="shared" si="278"/>
        <v>2.5347222222221744E-3</v>
      </c>
      <c r="EQ73" s="125">
        <f t="shared" si="279"/>
        <v>1.8518518518523307E-4</v>
      </c>
      <c r="ER73" s="129"/>
      <c r="ES73" s="130">
        <f t="shared" si="280"/>
        <v>16</v>
      </c>
      <c r="ET73" s="189">
        <f t="shared" si="340"/>
        <v>-16</v>
      </c>
      <c r="EU73" s="128">
        <f t="shared" si="281"/>
        <v>16</v>
      </c>
      <c r="EV73" s="202"/>
      <c r="EW73" s="122">
        <v>0.64317129629629632</v>
      </c>
      <c r="EX73" s="85">
        <f t="shared" si="282"/>
        <v>3.5879629629631538E-4</v>
      </c>
      <c r="EY73" s="85">
        <f t="shared" si="283"/>
        <v>2.083333333333524E-4</v>
      </c>
      <c r="EZ73" s="129"/>
      <c r="FA73" s="90">
        <f t="shared" si="284"/>
        <v>18</v>
      </c>
      <c r="FB73" s="189">
        <f t="shared" si="374"/>
        <v>18</v>
      </c>
      <c r="FC73" s="88">
        <f t="shared" si="286"/>
        <v>18</v>
      </c>
      <c r="FD73" s="202"/>
      <c r="FE73" s="122">
        <v>0.64547453703703705</v>
      </c>
      <c r="FF73" s="125">
        <f t="shared" si="287"/>
        <v>2.3032407407407307E-3</v>
      </c>
      <c r="FG73" s="125">
        <f t="shared" si="288"/>
        <v>1.041666666666565E-4</v>
      </c>
      <c r="FH73" s="129"/>
      <c r="FI73" s="90">
        <f>((IF(FE73="нет",900,IF(FG73=0,0,HOUR(FG73)*3600+MINUTE(FG73)*60+SECOND(FG73))))+FH73)</f>
        <v>9</v>
      </c>
      <c r="FJ73" s="189">
        <f t="shared" si="341"/>
        <v>9</v>
      </c>
      <c r="FK73" s="88">
        <f t="shared" si="289"/>
        <v>9</v>
      </c>
      <c r="FL73" s="202"/>
      <c r="FM73" s="131">
        <v>0.68541666666666667</v>
      </c>
      <c r="FN73" s="123"/>
      <c r="FO73" s="84">
        <f t="shared" si="290"/>
        <v>0</v>
      </c>
      <c r="FP73" s="122">
        <v>0.68759259259259264</v>
      </c>
      <c r="FQ73" s="125">
        <f t="shared" si="323"/>
        <v>2.17592592592597E-3</v>
      </c>
      <c r="FR73" s="125">
        <f t="shared" si="291"/>
        <v>2.5462962962958559E-4</v>
      </c>
      <c r="FS73" s="129"/>
      <c r="FT73" s="130">
        <f t="shared" si="292"/>
        <v>22</v>
      </c>
      <c r="FU73" s="189">
        <f>IF(FQ73&gt;$FV$2,FT73,-FT73)</f>
        <v>-22</v>
      </c>
      <c r="FV73" s="88">
        <f t="shared" si="324"/>
        <v>22</v>
      </c>
      <c r="FW73" s="202"/>
      <c r="FX73" s="132">
        <v>0.68888888888888899</v>
      </c>
      <c r="FY73" s="126">
        <v>-420</v>
      </c>
      <c r="FZ73" s="126">
        <f t="shared" si="326"/>
        <v>420</v>
      </c>
      <c r="GA73" s="134">
        <f t="shared" si="293"/>
        <v>0</v>
      </c>
      <c r="GB73" s="202"/>
      <c r="GC73" s="135" t="str">
        <f t="shared" si="328"/>
        <v>0</v>
      </c>
      <c r="GE73" s="116">
        <f t="shared" si="342"/>
        <v>835.2</v>
      </c>
      <c r="GF73" s="343">
        <f t="shared" si="343"/>
        <v>261</v>
      </c>
      <c r="GG73" s="116">
        <f t="shared" si="344"/>
        <v>6</v>
      </c>
      <c r="GH73" s="116">
        <f t="shared" si="345"/>
        <v>1</v>
      </c>
      <c r="GI73" s="337">
        <f t="shared" si="346"/>
        <v>7</v>
      </c>
      <c r="GJ73" s="337">
        <f t="shared" si="347"/>
        <v>14</v>
      </c>
      <c r="GK73" s="337">
        <f t="shared" si="348"/>
        <v>19</v>
      </c>
      <c r="GL73" s="337">
        <f t="shared" si="349"/>
        <v>33</v>
      </c>
      <c r="GM73" s="337">
        <f t="shared" si="350"/>
        <v>27</v>
      </c>
      <c r="GN73" s="337">
        <f t="shared" si="351"/>
        <v>0</v>
      </c>
      <c r="GO73" s="337">
        <f t="shared" si="352"/>
        <v>27</v>
      </c>
      <c r="GP73" s="336">
        <f t="shared" si="353"/>
        <v>4</v>
      </c>
      <c r="GQ73" s="343">
        <f t="shared" si="354"/>
        <v>67</v>
      </c>
      <c r="GR73" s="337">
        <f t="shared" si="355"/>
        <v>13</v>
      </c>
      <c r="GS73" s="337">
        <f t="shared" si="356"/>
        <v>179</v>
      </c>
      <c r="GT73" s="337">
        <f t="shared" si="357"/>
        <v>192</v>
      </c>
      <c r="GU73" s="337">
        <f t="shared" si="358"/>
        <v>16</v>
      </c>
      <c r="GV73" s="337">
        <f t="shared" si="359"/>
        <v>18</v>
      </c>
      <c r="GW73" s="337">
        <f t="shared" si="360"/>
        <v>9</v>
      </c>
      <c r="GX73" s="337">
        <f t="shared" si="361"/>
        <v>43</v>
      </c>
      <c r="GY73" s="346">
        <f t="shared" si="362"/>
        <v>22</v>
      </c>
      <c r="GZ73" s="116">
        <f t="shared" si="363"/>
        <v>680.7</v>
      </c>
      <c r="HA73" s="346"/>
      <c r="HB73" s="116">
        <f t="shared" si="364"/>
        <v>302</v>
      </c>
      <c r="HC73" s="116">
        <f t="shared" si="365"/>
        <v>93</v>
      </c>
      <c r="HD73" s="346">
        <f t="shared" si="373"/>
        <v>395</v>
      </c>
      <c r="HE73" s="346"/>
      <c r="HF73" s="13">
        <f t="shared" si="366"/>
        <v>0</v>
      </c>
      <c r="HG73" s="13">
        <f t="shared" si="367"/>
        <v>0</v>
      </c>
      <c r="HH73" s="346">
        <f t="shared" si="368"/>
        <v>0</v>
      </c>
      <c r="HI73" s="325">
        <f t="shared" si="369"/>
        <v>1491.2</v>
      </c>
      <c r="HJ73" s="336">
        <f>GE73-$HJ$3</f>
        <v>644.70000000000005</v>
      </c>
      <c r="HK73" s="343">
        <f>GF73-$HK$3</f>
        <v>36</v>
      </c>
      <c r="HL73" s="13">
        <f t="shared" si="370"/>
        <v>1075.7</v>
      </c>
    </row>
    <row r="74" spans="1:261" x14ac:dyDescent="0.25">
      <c r="HJ74" s="116"/>
      <c r="HK74" s="116"/>
    </row>
    <row r="75" spans="1:261" s="329" customFormat="1" x14ac:dyDescent="0.25">
      <c r="D75" s="354"/>
      <c r="E75" s="354"/>
      <c r="F75" s="354"/>
      <c r="G75" s="354"/>
      <c r="H75" s="354"/>
      <c r="I75" s="354"/>
      <c r="J75" s="354"/>
      <c r="K75" s="1"/>
      <c r="L75" s="1"/>
      <c r="M75" s="13"/>
      <c r="N75" s="13"/>
      <c r="O75" s="1"/>
      <c r="P75" s="355"/>
      <c r="T75" s="4"/>
      <c r="U75" s="4"/>
      <c r="V75" s="355"/>
      <c r="AA75" s="1"/>
      <c r="AB75" s="1"/>
      <c r="AD75" s="1"/>
      <c r="AE75" s="1"/>
      <c r="AF75" s="1"/>
      <c r="AG75" s="1"/>
      <c r="AL75" s="1"/>
      <c r="AM75" s="1"/>
      <c r="AN75" s="1"/>
      <c r="AO75" s="1"/>
      <c r="AT75" s="1"/>
      <c r="AW75" s="1"/>
      <c r="AX75" s="1"/>
      <c r="AY75" s="1"/>
      <c r="AZ75" s="1"/>
      <c r="BE75" s="1"/>
      <c r="BF75" s="1"/>
      <c r="BG75" s="1"/>
      <c r="BH75" s="1"/>
      <c r="BM75" s="1"/>
      <c r="BN75" s="1"/>
      <c r="BP75" s="1"/>
      <c r="BQ75" s="1"/>
      <c r="BR75" s="1"/>
      <c r="BS75" s="1"/>
      <c r="BX75" s="1"/>
      <c r="BY75" s="1"/>
      <c r="BZ75" s="1"/>
      <c r="CA75" s="1"/>
      <c r="CF75" s="1"/>
      <c r="CG75" s="1"/>
      <c r="CJ75" s="356"/>
      <c r="CK75" s="1"/>
      <c r="CM75" s="357"/>
      <c r="CN75" s="1"/>
      <c r="CO75" s="1"/>
      <c r="CP75" s="1"/>
      <c r="CQ75" s="1"/>
      <c r="CV75" s="1"/>
      <c r="CW75" s="1"/>
      <c r="DA75" s="1"/>
      <c r="DB75" s="1"/>
      <c r="DD75" s="1"/>
      <c r="DE75" s="1"/>
      <c r="DF75" s="1"/>
      <c r="DG75" s="1"/>
      <c r="DK75" s="1"/>
      <c r="DL75" s="1"/>
      <c r="DM75" s="1"/>
      <c r="DN75" s="1"/>
      <c r="DO75" s="1"/>
      <c r="DP75" s="1"/>
      <c r="DQ75" s="1"/>
      <c r="DR75" s="1"/>
      <c r="DT75" s="1"/>
      <c r="DW75" s="1"/>
      <c r="DX75" s="1"/>
      <c r="DY75" s="1"/>
      <c r="DZ75" s="1"/>
      <c r="EE75" s="1"/>
      <c r="EF75" s="1"/>
      <c r="EG75" s="1"/>
      <c r="EH75" s="1"/>
      <c r="EL75" s="356"/>
      <c r="EM75" s="1"/>
      <c r="EN75" s="1"/>
      <c r="EP75" s="1"/>
      <c r="EQ75" s="1"/>
      <c r="ER75" s="1"/>
      <c r="ES75" s="1"/>
      <c r="EX75" s="1"/>
      <c r="EY75" s="1"/>
      <c r="FA75" s="1"/>
      <c r="FF75" s="1"/>
      <c r="FG75" s="1"/>
      <c r="FI75" s="1"/>
      <c r="FN75" s="1"/>
      <c r="FQ75" s="1"/>
      <c r="FR75" s="1"/>
      <c r="FS75" s="1"/>
      <c r="FT75" s="1"/>
      <c r="FY75" s="1"/>
      <c r="FZ75" s="1"/>
      <c r="GG75" s="1"/>
      <c r="GH75" s="116"/>
      <c r="GJ75" s="1"/>
      <c r="GK75" s="116"/>
      <c r="GM75" s="1"/>
      <c r="GN75" s="116"/>
      <c r="GR75" s="1"/>
      <c r="GS75" s="116"/>
      <c r="GU75" s="1"/>
      <c r="GV75" s="116"/>
      <c r="GW75" s="116"/>
      <c r="HA75" s="329" t="s">
        <v>517</v>
      </c>
      <c r="HL75" s="359"/>
      <c r="HM75" s="359"/>
      <c r="HN75" s="359"/>
      <c r="HP75" s="326"/>
      <c r="HQ75" s="326"/>
      <c r="HR75" s="326"/>
      <c r="HS75" s="278"/>
      <c r="HT75" s="278"/>
      <c r="HU75" s="278"/>
      <c r="HV75" s="278"/>
      <c r="HW75" s="278"/>
      <c r="HX75" s="278"/>
      <c r="HY75" s="278"/>
      <c r="HZ75" s="278"/>
      <c r="IA75" s="278"/>
      <c r="IB75" s="278"/>
      <c r="IC75" s="278"/>
      <c r="ID75" s="278"/>
      <c r="IE75" s="278"/>
      <c r="IF75" s="278"/>
      <c r="IG75" s="278"/>
      <c r="IH75" s="278"/>
      <c r="II75" s="278"/>
      <c r="IJ75" s="278"/>
      <c r="IK75" s="278"/>
      <c r="IL75" s="278"/>
      <c r="IM75" s="278"/>
      <c r="IN75" s="278"/>
      <c r="IO75" s="278"/>
      <c r="IP75" s="278"/>
      <c r="IQ75" s="278"/>
      <c r="IR75" s="278"/>
      <c r="IS75" s="278"/>
      <c r="IT75" s="278"/>
      <c r="IU75" s="278"/>
      <c r="IV75" s="278"/>
      <c r="IW75" s="278"/>
      <c r="IX75" s="278"/>
      <c r="IY75" s="326"/>
      <c r="IZ75" s="278"/>
    </row>
    <row r="76" spans="1:261" x14ac:dyDescent="0.25">
      <c r="BW76" s="158"/>
      <c r="GZ76" s="360" t="s">
        <v>520</v>
      </c>
      <c r="HA76" s="353">
        <v>2</v>
      </c>
      <c r="HB76" s="170" t="s">
        <v>55</v>
      </c>
      <c r="HC76" s="170" t="s">
        <v>56</v>
      </c>
      <c r="HD76" s="352">
        <v>217.79999999999998</v>
      </c>
      <c r="HE76" s="77">
        <v>12</v>
      </c>
      <c r="HG76" s="358" t="s">
        <v>516</v>
      </c>
      <c r="HH76" s="358" t="s">
        <v>515</v>
      </c>
      <c r="HI76" s="358" t="s">
        <v>514</v>
      </c>
      <c r="HK76" s="116"/>
      <c r="HL76" s="116"/>
      <c r="HM76" s="116"/>
      <c r="HN76" s="116"/>
      <c r="HO76" s="116"/>
      <c r="HP76" s="116"/>
      <c r="HQ76" s="116"/>
      <c r="HR76" s="116"/>
      <c r="JA76" s="1"/>
    </row>
    <row r="77" spans="1:261" x14ac:dyDescent="0.25">
      <c r="HA77" s="353">
        <v>40</v>
      </c>
      <c r="HB77" s="170" t="s">
        <v>157</v>
      </c>
      <c r="HC77" s="170" t="s">
        <v>158</v>
      </c>
      <c r="HD77" s="352">
        <v>610.4</v>
      </c>
      <c r="HE77" s="77">
        <v>34</v>
      </c>
      <c r="HG77" s="324" t="s">
        <v>308</v>
      </c>
      <c r="HH77" s="352">
        <f>HI26+HI42</f>
        <v>1258.6999999999998</v>
      </c>
      <c r="HI77" s="353"/>
      <c r="HK77" s="116"/>
      <c r="HL77" s="116"/>
      <c r="HM77" s="116"/>
      <c r="HN77" s="116"/>
      <c r="HO77" s="116"/>
      <c r="HP77" s="116"/>
      <c r="HQ77" s="116"/>
      <c r="HR77" s="116"/>
      <c r="JA77" s="1"/>
    </row>
    <row r="78" spans="1:261" x14ac:dyDescent="0.25">
      <c r="HA78" s="353">
        <v>35</v>
      </c>
      <c r="HB78" s="170" t="s">
        <v>143</v>
      </c>
      <c r="HC78" s="170" t="s">
        <v>144</v>
      </c>
      <c r="HD78" s="352">
        <v>686.3</v>
      </c>
      <c r="HE78" s="77">
        <v>36</v>
      </c>
      <c r="HG78" s="324" t="s">
        <v>491</v>
      </c>
      <c r="HH78" s="352">
        <f>HI5+HI10</f>
        <v>1259.5999999999999</v>
      </c>
      <c r="HI78" s="352">
        <f>HH78-HH77</f>
        <v>0.90000000000009095</v>
      </c>
      <c r="HK78" s="116"/>
      <c r="HL78" s="116"/>
      <c r="HM78" s="116"/>
      <c r="HN78" s="116"/>
      <c r="HO78" s="116"/>
      <c r="HP78" s="116"/>
      <c r="HQ78" s="116"/>
      <c r="HR78" s="116"/>
      <c r="JA78" s="1"/>
    </row>
    <row r="79" spans="1:261" x14ac:dyDescent="0.25">
      <c r="HA79" s="353">
        <v>57</v>
      </c>
      <c r="HB79" s="170" t="s">
        <v>197</v>
      </c>
      <c r="HC79" s="170" t="s">
        <v>198</v>
      </c>
      <c r="HD79" s="352">
        <v>2303.8000000000002</v>
      </c>
      <c r="HE79" s="87">
        <v>56</v>
      </c>
      <c r="HG79" s="324" t="s">
        <v>324</v>
      </c>
      <c r="HH79" s="352">
        <f>HI8+HI25</f>
        <v>1369.3</v>
      </c>
      <c r="HI79" s="352">
        <f>HH79-HH78</f>
        <v>109.70000000000005</v>
      </c>
      <c r="HK79" s="116"/>
      <c r="HL79" s="116"/>
      <c r="HM79" s="116"/>
      <c r="HN79" s="116"/>
      <c r="HO79" s="116"/>
      <c r="HP79" s="116"/>
      <c r="HQ79" s="116"/>
      <c r="HR79" s="116"/>
      <c r="JA79" s="1"/>
    </row>
    <row r="80" spans="1:261" x14ac:dyDescent="0.25">
      <c r="HA80" s="353">
        <v>77</v>
      </c>
      <c r="HB80" s="170" t="s">
        <v>231</v>
      </c>
      <c r="HC80" s="170" t="s">
        <v>232</v>
      </c>
      <c r="HD80" s="352">
        <v>5112.7</v>
      </c>
      <c r="HE80" s="87">
        <v>66</v>
      </c>
      <c r="HG80" s="324" t="s">
        <v>350</v>
      </c>
      <c r="HH80" s="352">
        <f>HI65+HI60</f>
        <v>1814.8</v>
      </c>
      <c r="HI80" s="352">
        <f>HH80-HH79</f>
        <v>445.5</v>
      </c>
      <c r="HK80" s="116"/>
      <c r="HL80" s="116"/>
      <c r="HM80" s="116"/>
      <c r="HN80" s="116"/>
      <c r="HO80" s="116"/>
      <c r="HP80" s="116"/>
      <c r="HQ80" s="116"/>
      <c r="HR80" s="116"/>
      <c r="JA80" s="1"/>
    </row>
    <row r="81" spans="209:261" x14ac:dyDescent="0.25">
      <c r="HE81" s="1"/>
      <c r="HG81" s="116"/>
      <c r="HH81" s="116"/>
      <c r="HK81" s="116"/>
      <c r="HL81" s="116"/>
      <c r="HM81" s="116"/>
      <c r="HN81" s="116"/>
      <c r="HO81" s="116"/>
      <c r="HP81" s="116"/>
      <c r="HQ81" s="116"/>
      <c r="HR81" s="116"/>
      <c r="JA81" s="1"/>
    </row>
    <row r="82" spans="209:261" x14ac:dyDescent="0.25">
      <c r="HA82" s="329" t="s">
        <v>518</v>
      </c>
      <c r="HE82" s="1"/>
      <c r="HG82" s="329" t="s">
        <v>519</v>
      </c>
      <c r="HH82" s="116"/>
      <c r="HK82" s="116"/>
      <c r="HL82" s="116"/>
      <c r="HM82" s="116"/>
      <c r="HN82" s="116"/>
      <c r="HO82" s="116"/>
      <c r="HP82" s="116"/>
      <c r="HQ82" s="116"/>
      <c r="HR82" s="116"/>
      <c r="JA82" s="1"/>
    </row>
    <row r="83" spans="209:261" x14ac:dyDescent="0.25">
      <c r="HA83" s="353">
        <v>84</v>
      </c>
      <c r="HB83" s="170" t="s">
        <v>145</v>
      </c>
      <c r="HC83" s="170" t="s">
        <v>146</v>
      </c>
      <c r="HD83" s="352">
        <v>139.79999999999998</v>
      </c>
      <c r="HE83" s="77">
        <v>3</v>
      </c>
      <c r="HG83" s="353">
        <v>25</v>
      </c>
      <c r="HH83" s="170" t="s">
        <v>117</v>
      </c>
      <c r="HI83" s="170" t="s">
        <v>118</v>
      </c>
      <c r="HJ83" s="352">
        <v>161.79999999999998</v>
      </c>
      <c r="HK83" s="77">
        <v>8</v>
      </c>
      <c r="HL83" s="116"/>
      <c r="HM83" s="116"/>
      <c r="HN83" s="116"/>
      <c r="HO83" s="116"/>
      <c r="HP83" s="116"/>
      <c r="HQ83" s="116"/>
      <c r="HR83" s="116"/>
      <c r="JA83" s="1"/>
    </row>
    <row r="84" spans="209:261" x14ac:dyDescent="0.25">
      <c r="HA84" s="353">
        <v>98</v>
      </c>
      <c r="HB84" s="170" t="s">
        <v>240</v>
      </c>
      <c r="HC84" s="170" t="s">
        <v>241</v>
      </c>
      <c r="HD84" s="352">
        <v>141.10000000000002</v>
      </c>
      <c r="HE84" s="77">
        <v>4</v>
      </c>
      <c r="HG84" s="353">
        <v>41</v>
      </c>
      <c r="HH84" s="170" t="s">
        <v>160</v>
      </c>
      <c r="HI84" s="170" t="s">
        <v>161</v>
      </c>
      <c r="HJ84" s="352">
        <v>253.10000000000002</v>
      </c>
      <c r="HK84" s="77">
        <v>16</v>
      </c>
      <c r="HL84" s="116"/>
      <c r="HM84" s="116"/>
      <c r="HN84" s="116"/>
      <c r="HO84" s="116"/>
      <c r="HP84" s="116"/>
      <c r="HQ84" s="116"/>
      <c r="HR84" s="116"/>
      <c r="JA84" s="1"/>
    </row>
    <row r="85" spans="209:261" x14ac:dyDescent="0.25">
      <c r="HA85" s="353">
        <v>7</v>
      </c>
      <c r="HB85" s="170" t="s">
        <v>70</v>
      </c>
      <c r="HC85" s="170" t="s">
        <v>71</v>
      </c>
      <c r="HD85" s="352">
        <v>210.79999999999998</v>
      </c>
      <c r="HE85" s="77">
        <v>11</v>
      </c>
      <c r="HG85" s="353">
        <v>52</v>
      </c>
      <c r="HH85" s="170" t="s">
        <v>191</v>
      </c>
      <c r="HI85" s="170" t="s">
        <v>192</v>
      </c>
      <c r="HJ85" s="352">
        <v>410.4</v>
      </c>
      <c r="HK85" s="77">
        <v>25</v>
      </c>
      <c r="HL85" s="116"/>
      <c r="HM85" s="116"/>
      <c r="HN85" s="116"/>
      <c r="HO85" s="116"/>
      <c r="HP85" s="116"/>
      <c r="HQ85" s="116"/>
      <c r="HR85" s="116"/>
      <c r="JA85" s="1"/>
    </row>
    <row r="86" spans="209:261" x14ac:dyDescent="0.25">
      <c r="HA86" s="353">
        <v>45</v>
      </c>
      <c r="HB86" s="170" t="s">
        <v>172</v>
      </c>
      <c r="HC86" s="170" t="s">
        <v>173</v>
      </c>
      <c r="HD86" s="352">
        <v>227.79999999999998</v>
      </c>
      <c r="HE86" s="77">
        <v>13</v>
      </c>
      <c r="HG86" s="353">
        <v>67</v>
      </c>
      <c r="HH86" s="170" t="s">
        <v>97</v>
      </c>
      <c r="HI86" s="170" t="s">
        <v>220</v>
      </c>
      <c r="HJ86" s="352">
        <v>480</v>
      </c>
      <c r="HK86" s="77">
        <v>29</v>
      </c>
      <c r="HL86" s="116"/>
      <c r="HM86" s="116"/>
      <c r="HN86" s="116"/>
      <c r="HO86" s="116"/>
      <c r="HP86" s="116"/>
      <c r="HQ86" s="116"/>
      <c r="HR86" s="116"/>
      <c r="JA86" s="1"/>
    </row>
    <row r="87" spans="209:261" x14ac:dyDescent="0.25">
      <c r="HA87" s="353">
        <v>17</v>
      </c>
      <c r="HB87" s="170" t="s">
        <v>96</v>
      </c>
      <c r="HC87" s="170" t="s">
        <v>97</v>
      </c>
      <c r="HD87" s="352">
        <v>252.5</v>
      </c>
      <c r="HE87" s="77">
        <v>15</v>
      </c>
      <c r="HG87" s="353">
        <v>38</v>
      </c>
      <c r="HH87" s="170" t="s">
        <v>151</v>
      </c>
      <c r="HI87" s="170" t="s">
        <v>152</v>
      </c>
      <c r="HJ87" s="352">
        <v>599.4</v>
      </c>
      <c r="HK87" s="77">
        <v>33</v>
      </c>
      <c r="HL87" s="116"/>
      <c r="HM87" s="116"/>
      <c r="HN87" s="116"/>
      <c r="HO87" s="116"/>
      <c r="HP87" s="116"/>
      <c r="HQ87" s="116"/>
      <c r="HR87" s="116"/>
      <c r="JA87" s="1"/>
    </row>
    <row r="88" spans="209:261" x14ac:dyDescent="0.25">
      <c r="HA88" s="353">
        <v>41</v>
      </c>
      <c r="HB88" s="170" t="s">
        <v>160</v>
      </c>
      <c r="HC88" s="170" t="s">
        <v>161</v>
      </c>
      <c r="HD88" s="352">
        <v>253.10000000000002</v>
      </c>
      <c r="HE88" s="77">
        <v>16</v>
      </c>
      <c r="HG88" s="353">
        <v>23</v>
      </c>
      <c r="HH88" s="170" t="s">
        <v>111</v>
      </c>
      <c r="HI88" s="170" t="s">
        <v>112</v>
      </c>
      <c r="HJ88" s="352">
        <v>787.1</v>
      </c>
      <c r="HK88" s="77">
        <v>39</v>
      </c>
      <c r="HL88" s="116"/>
      <c r="HM88" s="116"/>
      <c r="HN88" s="116"/>
      <c r="HO88" s="116"/>
      <c r="HP88" s="116"/>
      <c r="HQ88" s="116"/>
      <c r="HR88" s="116"/>
      <c r="JA88" s="1"/>
    </row>
    <row r="89" spans="209:261" x14ac:dyDescent="0.25">
      <c r="HA89" s="353">
        <v>90</v>
      </c>
      <c r="HB89" s="170" t="s">
        <v>237</v>
      </c>
      <c r="HC89" s="170" t="s">
        <v>238</v>
      </c>
      <c r="HD89" s="352">
        <v>270.5</v>
      </c>
      <c r="HE89" s="77">
        <v>19</v>
      </c>
      <c r="HG89" s="353">
        <v>51</v>
      </c>
      <c r="HH89" s="170" t="s">
        <v>188</v>
      </c>
      <c r="HI89" s="170" t="s">
        <v>189</v>
      </c>
      <c r="HJ89" s="352">
        <v>2261.9</v>
      </c>
      <c r="HK89" s="77">
        <v>55</v>
      </c>
      <c r="HL89" s="116"/>
      <c r="HM89" s="116"/>
      <c r="HN89" s="116"/>
      <c r="HO89" s="116"/>
      <c r="HP89" s="116"/>
      <c r="HQ89" s="116"/>
      <c r="HR89" s="116"/>
      <c r="JA89" s="1"/>
    </row>
    <row r="90" spans="209:261" x14ac:dyDescent="0.25">
      <c r="HA90" s="353">
        <v>12</v>
      </c>
      <c r="HB90" s="170" t="s">
        <v>81</v>
      </c>
      <c r="HC90" s="170" t="s">
        <v>82</v>
      </c>
      <c r="HD90" s="352">
        <v>286</v>
      </c>
      <c r="HE90" s="77">
        <v>20</v>
      </c>
      <c r="HG90" s="353">
        <v>99</v>
      </c>
      <c r="HH90" s="170" t="s">
        <v>243</v>
      </c>
      <c r="HI90" s="170" t="s">
        <v>244</v>
      </c>
      <c r="HJ90" s="352">
        <v>3850.5</v>
      </c>
      <c r="HK90" s="77">
        <v>63</v>
      </c>
      <c r="HL90" s="116"/>
      <c r="HM90" s="116"/>
      <c r="HN90" s="116"/>
      <c r="HO90" s="116"/>
      <c r="HP90" s="116"/>
      <c r="HQ90" s="116"/>
      <c r="HR90" s="116"/>
      <c r="JA90" s="1"/>
    </row>
    <row r="91" spans="209:261" x14ac:dyDescent="0.25">
      <c r="HA91" s="353">
        <v>50</v>
      </c>
      <c r="HB91" s="170" t="s">
        <v>185</v>
      </c>
      <c r="HC91" s="170" t="s">
        <v>186</v>
      </c>
      <c r="HD91" s="352">
        <v>327</v>
      </c>
      <c r="HE91" s="77">
        <v>21</v>
      </c>
      <c r="HG91" s="353">
        <v>62</v>
      </c>
      <c r="HH91" s="170" t="s">
        <v>208</v>
      </c>
      <c r="HI91" s="170" t="s">
        <v>209</v>
      </c>
      <c r="HJ91" s="352">
        <v>4086.8</v>
      </c>
      <c r="HK91" s="77">
        <v>65</v>
      </c>
      <c r="HL91" s="116"/>
      <c r="HM91" s="116"/>
      <c r="HN91" s="116"/>
      <c r="HO91" s="116"/>
      <c r="HP91" s="116"/>
      <c r="HQ91" s="116"/>
      <c r="HR91" s="116"/>
      <c r="JA91" s="1"/>
    </row>
    <row r="92" spans="209:261" x14ac:dyDescent="0.25">
      <c r="HA92" s="353">
        <v>60</v>
      </c>
      <c r="HB92" s="170" t="s">
        <v>206</v>
      </c>
      <c r="HC92" s="170" t="s">
        <v>207</v>
      </c>
      <c r="HD92" s="352">
        <v>337.5</v>
      </c>
      <c r="HE92" s="77">
        <v>22</v>
      </c>
      <c r="HK92" s="116"/>
      <c r="HL92" s="116"/>
      <c r="HM92" s="116"/>
      <c r="HN92" s="116"/>
      <c r="HO92" s="116"/>
      <c r="HP92" s="116"/>
      <c r="HQ92" s="116"/>
      <c r="HR92" s="116"/>
      <c r="JA92" s="1"/>
    </row>
    <row r="93" spans="209:261" x14ac:dyDescent="0.25">
      <c r="HA93" s="353">
        <v>14</v>
      </c>
      <c r="HB93" s="170" t="s">
        <v>87</v>
      </c>
      <c r="HC93" s="170" t="s">
        <v>88</v>
      </c>
      <c r="HD93" s="352">
        <v>356.9</v>
      </c>
      <c r="HE93" s="77">
        <v>24</v>
      </c>
      <c r="HG93" s="329" t="s">
        <v>392</v>
      </c>
      <c r="HH93" s="116"/>
      <c r="HI93" s="116"/>
      <c r="HJ93" s="116"/>
      <c r="HK93" s="116"/>
      <c r="HL93" s="116"/>
      <c r="HM93" s="116"/>
      <c r="HN93" s="116"/>
      <c r="HO93" s="116"/>
      <c r="HP93" s="116"/>
      <c r="HQ93" s="116"/>
      <c r="HR93" s="116"/>
      <c r="JA93" s="1"/>
    </row>
    <row r="94" spans="209:261" x14ac:dyDescent="0.25">
      <c r="HA94" s="353">
        <v>36</v>
      </c>
      <c r="HB94" s="170" t="s">
        <v>58</v>
      </c>
      <c r="HC94" s="170" t="s">
        <v>59</v>
      </c>
      <c r="HD94" s="352">
        <v>529.20000000000005</v>
      </c>
      <c r="HE94" s="77">
        <v>32</v>
      </c>
      <c r="HG94" s="353">
        <v>25</v>
      </c>
      <c r="HH94" s="170" t="s">
        <v>117</v>
      </c>
      <c r="HI94" s="170" t="s">
        <v>118</v>
      </c>
      <c r="HJ94" s="352">
        <v>161.79999999999998</v>
      </c>
      <c r="HK94" s="77">
        <v>8</v>
      </c>
      <c r="HL94" s="116"/>
      <c r="HM94" s="116"/>
      <c r="HN94" s="116"/>
      <c r="HO94" s="116"/>
      <c r="HP94" s="116"/>
      <c r="HQ94" s="116"/>
      <c r="HR94" s="116"/>
      <c r="JA94" s="1"/>
    </row>
    <row r="95" spans="209:261" x14ac:dyDescent="0.25">
      <c r="HA95" s="353">
        <v>46</v>
      </c>
      <c r="HB95" s="170" t="s">
        <v>174</v>
      </c>
      <c r="HC95" s="170" t="s">
        <v>175</v>
      </c>
      <c r="HD95" s="352">
        <v>779.5</v>
      </c>
      <c r="HE95" s="77">
        <v>38</v>
      </c>
      <c r="HG95" s="353">
        <v>67</v>
      </c>
      <c r="HH95" s="170" t="s">
        <v>97</v>
      </c>
      <c r="HI95" s="170" t="s">
        <v>220</v>
      </c>
      <c r="HJ95" s="352">
        <v>480</v>
      </c>
      <c r="HK95" s="77">
        <v>29</v>
      </c>
      <c r="HL95" s="116"/>
      <c r="HM95" s="116"/>
      <c r="HN95" s="116"/>
      <c r="HO95" s="116"/>
      <c r="HP95" s="116"/>
      <c r="HQ95" s="116"/>
      <c r="HR95" s="116"/>
      <c r="JA95" s="1"/>
    </row>
    <row r="96" spans="209:261" x14ac:dyDescent="0.25">
      <c r="HA96" s="353">
        <v>73</v>
      </c>
      <c r="HB96" s="170" t="s">
        <v>225</v>
      </c>
      <c r="HC96" s="170" t="s">
        <v>226</v>
      </c>
      <c r="HD96" s="352">
        <v>866.8</v>
      </c>
      <c r="HE96" s="77">
        <v>40</v>
      </c>
      <c r="HG96" s="353">
        <v>58</v>
      </c>
      <c r="HH96" s="170" t="s">
        <v>200</v>
      </c>
      <c r="HI96" s="170" t="s">
        <v>201</v>
      </c>
      <c r="HJ96" s="352">
        <v>693.4</v>
      </c>
      <c r="HK96" s="77">
        <v>37</v>
      </c>
      <c r="HL96" s="116"/>
      <c r="HM96" s="116"/>
      <c r="HN96" s="116"/>
      <c r="HO96" s="116"/>
      <c r="HP96" s="116"/>
      <c r="HQ96" s="116"/>
      <c r="HR96" s="116"/>
      <c r="JA96" s="1"/>
    </row>
    <row r="97" spans="209:261" x14ac:dyDescent="0.25">
      <c r="HA97" s="353">
        <v>48</v>
      </c>
      <c r="HB97" s="170" t="s">
        <v>179</v>
      </c>
      <c r="HC97" s="170" t="s">
        <v>180</v>
      </c>
      <c r="HD97" s="352">
        <v>892.4</v>
      </c>
      <c r="HE97" s="77">
        <v>41</v>
      </c>
      <c r="HG97" s="353">
        <v>26</v>
      </c>
      <c r="HH97" s="170" t="s">
        <v>120</v>
      </c>
      <c r="HI97" s="170" t="s">
        <v>121</v>
      </c>
      <c r="HJ97" s="352">
        <v>2114.6</v>
      </c>
      <c r="HK97" s="77">
        <v>53</v>
      </c>
      <c r="HL97" s="116"/>
      <c r="HM97" s="116"/>
      <c r="HN97" s="116"/>
      <c r="HO97" s="116"/>
      <c r="HP97" s="116"/>
      <c r="HQ97" s="116"/>
      <c r="HR97" s="116"/>
      <c r="JA97" s="1"/>
    </row>
    <row r="98" spans="209:261" x14ac:dyDescent="0.25">
      <c r="HA98" s="353">
        <v>32</v>
      </c>
      <c r="HB98" s="170" t="s">
        <v>134</v>
      </c>
      <c r="HC98" s="170" t="s">
        <v>135</v>
      </c>
      <c r="HD98" s="352">
        <v>907.2</v>
      </c>
      <c r="HE98" s="77">
        <v>42</v>
      </c>
      <c r="HK98" s="116"/>
      <c r="HL98" s="116"/>
      <c r="HM98" s="116"/>
      <c r="HN98" s="116"/>
      <c r="HO98" s="116"/>
      <c r="HP98" s="116"/>
      <c r="HQ98" s="116"/>
      <c r="HR98" s="116"/>
      <c r="JA98" s="1"/>
    </row>
    <row r="99" spans="209:261" x14ac:dyDescent="0.25">
      <c r="HA99" s="353">
        <v>34</v>
      </c>
      <c r="HB99" s="170" t="s">
        <v>140</v>
      </c>
      <c r="HC99" s="170" t="s">
        <v>141</v>
      </c>
      <c r="HD99" s="352">
        <v>1166.8</v>
      </c>
      <c r="HE99" s="77">
        <v>47</v>
      </c>
      <c r="HG99" s="329" t="s">
        <v>363</v>
      </c>
      <c r="HH99" s="116"/>
      <c r="HI99" s="116"/>
      <c r="HJ99" s="116"/>
      <c r="HK99" s="116"/>
      <c r="HL99" s="116"/>
      <c r="HM99" s="116"/>
      <c r="HN99" s="116"/>
      <c r="HO99" s="116"/>
      <c r="HP99" s="116"/>
      <c r="HQ99" s="116"/>
      <c r="HR99" s="116"/>
      <c r="JA99" s="1"/>
    </row>
    <row r="100" spans="209:261" x14ac:dyDescent="0.25">
      <c r="HA100" s="353">
        <v>16</v>
      </c>
      <c r="HB100" s="170" t="s">
        <v>93</v>
      </c>
      <c r="HC100" s="170" t="s">
        <v>94</v>
      </c>
      <c r="HD100" s="352">
        <v>1217.9000000000001</v>
      </c>
      <c r="HE100" s="77">
        <v>48</v>
      </c>
      <c r="HG100" s="353">
        <v>84</v>
      </c>
      <c r="HH100" s="170" t="s">
        <v>145</v>
      </c>
      <c r="HI100" s="170" t="s">
        <v>146</v>
      </c>
      <c r="HJ100" s="352">
        <v>555.29999999999995</v>
      </c>
      <c r="HK100" s="77">
        <v>3</v>
      </c>
      <c r="HL100" s="116"/>
      <c r="HM100" s="116"/>
      <c r="HN100" s="116"/>
      <c r="HO100" s="116"/>
      <c r="HP100" s="116"/>
      <c r="HQ100" s="116"/>
      <c r="HR100" s="116"/>
      <c r="JA100" s="1"/>
    </row>
    <row r="101" spans="209:261" x14ac:dyDescent="0.25">
      <c r="HA101" s="353">
        <v>4</v>
      </c>
      <c r="HB101" s="170" t="s">
        <v>61</v>
      </c>
      <c r="HC101" s="170" t="s">
        <v>62</v>
      </c>
      <c r="HD101" s="352">
        <v>1958.8</v>
      </c>
      <c r="HE101" s="77">
        <v>50</v>
      </c>
      <c r="HG101" s="353">
        <v>98</v>
      </c>
      <c r="HH101" s="170" t="s">
        <v>240</v>
      </c>
      <c r="HI101" s="170" t="s">
        <v>241</v>
      </c>
      <c r="HJ101" s="352">
        <v>556.6</v>
      </c>
      <c r="HK101" s="77">
        <v>4</v>
      </c>
      <c r="HL101" s="116"/>
      <c r="HM101" s="116"/>
      <c r="HN101" s="116"/>
      <c r="HO101" s="116"/>
      <c r="HP101" s="116"/>
      <c r="HQ101" s="116"/>
      <c r="HR101" s="116"/>
      <c r="JA101" s="1"/>
    </row>
    <row r="102" spans="209:261" x14ac:dyDescent="0.25">
      <c r="HA102" s="353">
        <v>54</v>
      </c>
      <c r="HB102" s="170" t="s">
        <v>194</v>
      </c>
      <c r="HC102" s="170" t="s">
        <v>195</v>
      </c>
      <c r="HD102" s="352">
        <v>2020.3</v>
      </c>
      <c r="HE102" s="77">
        <v>52</v>
      </c>
      <c r="HG102" s="353">
        <v>5</v>
      </c>
      <c r="HH102" s="170" t="s">
        <v>64</v>
      </c>
      <c r="HI102" s="170" t="s">
        <v>65</v>
      </c>
      <c r="HJ102" s="352">
        <v>606.5</v>
      </c>
      <c r="HK102" s="77">
        <v>9</v>
      </c>
      <c r="HL102" s="116"/>
      <c r="HM102" s="116"/>
      <c r="HN102" s="116"/>
      <c r="HO102" s="116"/>
      <c r="HP102" s="116"/>
      <c r="HQ102" s="116"/>
      <c r="HR102" s="116"/>
      <c r="JA102" s="1"/>
    </row>
    <row r="103" spans="209:261" x14ac:dyDescent="0.25">
      <c r="HA103" s="353">
        <v>51</v>
      </c>
      <c r="HB103" s="170" t="s">
        <v>188</v>
      </c>
      <c r="HC103" s="170" t="s">
        <v>189</v>
      </c>
      <c r="HD103" s="352">
        <v>2261.9</v>
      </c>
      <c r="HE103" s="87">
        <v>55</v>
      </c>
      <c r="HG103" s="353">
        <v>17</v>
      </c>
      <c r="HH103" s="170" t="s">
        <v>96</v>
      </c>
      <c r="HI103" s="170" t="s">
        <v>97</v>
      </c>
      <c r="HJ103" s="352">
        <v>668</v>
      </c>
      <c r="HK103" s="77">
        <v>15</v>
      </c>
      <c r="HL103" s="116"/>
      <c r="HM103" s="116"/>
      <c r="HN103" s="116"/>
      <c r="HO103" s="116"/>
      <c r="HP103" s="116"/>
      <c r="HQ103" s="116"/>
      <c r="HR103" s="116"/>
      <c r="JA103" s="1"/>
    </row>
    <row r="104" spans="209:261" x14ac:dyDescent="0.25">
      <c r="HA104" s="353">
        <v>30</v>
      </c>
      <c r="HB104" s="170" t="s">
        <v>128</v>
      </c>
      <c r="HC104" s="170" t="s">
        <v>129</v>
      </c>
      <c r="HD104" s="352">
        <v>2307.5</v>
      </c>
      <c r="HE104" s="87">
        <v>57</v>
      </c>
      <c r="HG104" s="353">
        <v>31</v>
      </c>
      <c r="HH104" s="170" t="s">
        <v>131</v>
      </c>
      <c r="HI104" s="170" t="s">
        <v>132</v>
      </c>
      <c r="HJ104" s="352">
        <v>673.7</v>
      </c>
      <c r="HK104" s="77">
        <v>17</v>
      </c>
      <c r="HL104" s="116"/>
      <c r="HM104" s="116"/>
      <c r="HN104" s="116"/>
      <c r="HO104" s="116"/>
      <c r="HP104" s="116"/>
      <c r="HQ104" s="116"/>
      <c r="HR104" s="116"/>
      <c r="JA104" s="1"/>
    </row>
    <row r="105" spans="209:261" x14ac:dyDescent="0.25">
      <c r="HA105" s="353">
        <v>10</v>
      </c>
      <c r="HB105" s="170" t="s">
        <v>78</v>
      </c>
      <c r="HC105" s="170" t="s">
        <v>79</v>
      </c>
      <c r="HD105" s="352">
        <v>2770.9</v>
      </c>
      <c r="HE105" s="87">
        <v>59</v>
      </c>
      <c r="HG105" s="353">
        <v>42</v>
      </c>
      <c r="HH105" s="170" t="s">
        <v>163</v>
      </c>
      <c r="HI105" s="170" t="s">
        <v>164</v>
      </c>
      <c r="HJ105" s="352">
        <v>681.4</v>
      </c>
      <c r="HK105" s="77">
        <v>18</v>
      </c>
      <c r="HL105" s="116"/>
      <c r="HM105" s="116"/>
      <c r="HN105" s="116"/>
      <c r="HO105" s="116"/>
      <c r="HP105" s="116"/>
      <c r="HQ105" s="116"/>
      <c r="HR105" s="116"/>
      <c r="JA105" s="1"/>
    </row>
    <row r="106" spans="209:261" x14ac:dyDescent="0.25">
      <c r="HE106" s="1"/>
      <c r="HG106" s="353">
        <v>12</v>
      </c>
      <c r="HH106" s="170" t="s">
        <v>81</v>
      </c>
      <c r="HI106" s="170" t="s">
        <v>82</v>
      </c>
      <c r="HJ106" s="352">
        <v>701.5</v>
      </c>
      <c r="HK106" s="77">
        <v>20</v>
      </c>
      <c r="HL106" s="116"/>
      <c r="HM106" s="116"/>
      <c r="HN106" s="116"/>
      <c r="HO106" s="116"/>
      <c r="HP106" s="116"/>
      <c r="HQ106" s="116"/>
      <c r="HR106" s="116"/>
      <c r="JA106" s="1"/>
    </row>
    <row r="107" spans="209:261" x14ac:dyDescent="0.25">
      <c r="HA107" s="329" t="s">
        <v>302</v>
      </c>
      <c r="HG107" s="353">
        <v>43</v>
      </c>
      <c r="HH107" s="170" t="s">
        <v>166</v>
      </c>
      <c r="HI107" s="170" t="s">
        <v>167</v>
      </c>
      <c r="HJ107" s="352">
        <v>841</v>
      </c>
      <c r="HK107" s="77">
        <v>26</v>
      </c>
      <c r="HL107" s="116"/>
      <c r="HM107" s="116"/>
      <c r="HN107" s="116"/>
      <c r="HO107" s="116"/>
      <c r="HP107" s="116"/>
      <c r="HQ107" s="116"/>
      <c r="HR107" s="116"/>
      <c r="JA107" s="1"/>
    </row>
    <row r="108" spans="209:261" x14ac:dyDescent="0.25">
      <c r="HA108" s="353">
        <v>15</v>
      </c>
      <c r="HB108" s="170" t="s">
        <v>90</v>
      </c>
      <c r="HC108" s="170" t="s">
        <v>91</v>
      </c>
      <c r="HD108" s="352">
        <v>559.1</v>
      </c>
      <c r="HE108" s="77">
        <v>6</v>
      </c>
      <c r="HG108" s="353">
        <v>36</v>
      </c>
      <c r="HH108" s="170" t="s">
        <v>58</v>
      </c>
      <c r="HI108" s="170" t="s">
        <v>59</v>
      </c>
      <c r="HJ108" s="352">
        <v>944.7</v>
      </c>
      <c r="HK108" s="77">
        <v>32</v>
      </c>
      <c r="HL108" s="116"/>
      <c r="HM108" s="116"/>
      <c r="HN108" s="116"/>
      <c r="HO108" s="116"/>
      <c r="HP108" s="116"/>
      <c r="HQ108" s="116"/>
      <c r="HR108" s="116"/>
      <c r="JA108" s="1"/>
    </row>
    <row r="109" spans="209:261" x14ac:dyDescent="0.25">
      <c r="HA109" s="353">
        <v>28</v>
      </c>
      <c r="HB109" s="170" t="s">
        <v>126</v>
      </c>
      <c r="HC109" s="170" t="s">
        <v>127</v>
      </c>
      <c r="HD109" s="352">
        <v>1469.9</v>
      </c>
      <c r="HE109" s="77">
        <v>46</v>
      </c>
      <c r="HG109" s="353">
        <v>13</v>
      </c>
      <c r="HH109" s="170" t="s">
        <v>84</v>
      </c>
      <c r="HI109" s="170" t="s">
        <v>85</v>
      </c>
      <c r="HJ109" s="352">
        <v>1034.9000000000001</v>
      </c>
      <c r="HK109" s="77">
        <v>35</v>
      </c>
      <c r="HL109" s="116"/>
      <c r="HM109" s="116"/>
      <c r="HN109" s="116"/>
      <c r="HO109" s="116"/>
      <c r="HP109" s="116"/>
      <c r="HQ109" s="116"/>
      <c r="HR109" s="116"/>
      <c r="JA109" s="1"/>
    </row>
    <row r="110" spans="209:261" x14ac:dyDescent="0.25">
      <c r="HA110" s="353">
        <v>63</v>
      </c>
      <c r="HB110" s="170" t="s">
        <v>211</v>
      </c>
      <c r="HC110" s="170" t="s">
        <v>212</v>
      </c>
      <c r="HD110" s="352">
        <v>4476</v>
      </c>
      <c r="HE110" s="77">
        <v>64</v>
      </c>
      <c r="HG110" s="353">
        <v>73</v>
      </c>
      <c r="HH110" s="170" t="s">
        <v>225</v>
      </c>
      <c r="HI110" s="170" t="s">
        <v>226</v>
      </c>
      <c r="HJ110" s="352">
        <v>1282.3</v>
      </c>
      <c r="HK110" s="77">
        <v>40</v>
      </c>
      <c r="HL110" s="116"/>
      <c r="HM110" s="116"/>
      <c r="HN110" s="116"/>
      <c r="HO110" s="116"/>
      <c r="HP110" s="116"/>
      <c r="HQ110" s="116"/>
      <c r="HR110" s="116"/>
      <c r="JA110" s="1"/>
    </row>
    <row r="111" spans="209:261" x14ac:dyDescent="0.25">
      <c r="HE111" s="1"/>
      <c r="HG111" s="353">
        <v>16</v>
      </c>
      <c r="HH111" s="170" t="s">
        <v>93</v>
      </c>
      <c r="HI111" s="170" t="s">
        <v>94</v>
      </c>
      <c r="HJ111" s="352">
        <v>1633.4</v>
      </c>
      <c r="HK111" s="77">
        <v>48</v>
      </c>
      <c r="HL111" s="116"/>
      <c r="HM111" s="116"/>
      <c r="HN111" s="116"/>
      <c r="HO111" s="116"/>
      <c r="HP111" s="116"/>
      <c r="HQ111" s="116"/>
      <c r="HR111" s="116"/>
      <c r="JA111" s="1"/>
    </row>
    <row r="112" spans="209:261" x14ac:dyDescent="0.25">
      <c r="HE112" s="1"/>
      <c r="HG112" s="353">
        <v>44</v>
      </c>
      <c r="HH112" s="170" t="s">
        <v>169</v>
      </c>
      <c r="HI112" s="170" t="s">
        <v>170</v>
      </c>
      <c r="HJ112" s="352">
        <v>2374.5</v>
      </c>
      <c r="HK112" s="77">
        <v>51</v>
      </c>
      <c r="HL112" s="116"/>
      <c r="HM112" s="116"/>
      <c r="HN112" s="116"/>
      <c r="HO112" s="116"/>
      <c r="HP112" s="116"/>
      <c r="HQ112" s="116"/>
      <c r="HR112" s="116"/>
      <c r="JA112" s="1"/>
    </row>
    <row r="113" spans="213:261" x14ac:dyDescent="0.25">
      <c r="HE113" s="1"/>
      <c r="HG113" s="353">
        <v>54</v>
      </c>
      <c r="HH113" s="170" t="s">
        <v>194</v>
      </c>
      <c r="HI113" s="170" t="s">
        <v>195</v>
      </c>
      <c r="HJ113" s="352">
        <v>2435.8000000000002</v>
      </c>
      <c r="HK113" s="77">
        <v>52</v>
      </c>
      <c r="HL113" s="116"/>
      <c r="HM113" s="116"/>
      <c r="HN113" s="116"/>
      <c r="HO113" s="116"/>
      <c r="HP113" s="116"/>
      <c r="HQ113" s="116"/>
      <c r="HR113" s="116"/>
      <c r="JA113" s="1"/>
    </row>
    <row r="114" spans="213:261" x14ac:dyDescent="0.25">
      <c r="HE114" s="1"/>
      <c r="HG114" s="353">
        <v>57</v>
      </c>
      <c r="HH114" s="170" t="s">
        <v>197</v>
      </c>
      <c r="HI114" s="170" t="s">
        <v>198</v>
      </c>
      <c r="HJ114" s="352">
        <v>2719.3</v>
      </c>
      <c r="HK114" s="77">
        <v>56</v>
      </c>
      <c r="HL114" s="116"/>
      <c r="HM114" s="116"/>
      <c r="HN114" s="116"/>
      <c r="HO114" s="116"/>
      <c r="HP114" s="116"/>
      <c r="HQ114" s="116"/>
      <c r="HR114" s="116"/>
      <c r="JA114" s="1"/>
    </row>
    <row r="115" spans="213:261" x14ac:dyDescent="0.25">
      <c r="HE115" s="1"/>
      <c r="HG115" s="353">
        <v>30</v>
      </c>
      <c r="HH115" s="170" t="s">
        <v>128</v>
      </c>
      <c r="HI115" s="170" t="s">
        <v>129</v>
      </c>
      <c r="HJ115" s="352">
        <v>2723</v>
      </c>
      <c r="HK115" s="77">
        <v>57</v>
      </c>
      <c r="HL115" s="116"/>
      <c r="HM115" s="116"/>
      <c r="HN115" s="116"/>
      <c r="HO115" s="116"/>
      <c r="HP115" s="116"/>
      <c r="HQ115" s="116"/>
      <c r="HR115" s="116"/>
      <c r="JA115" s="1"/>
    </row>
    <row r="116" spans="213:261" x14ac:dyDescent="0.25">
      <c r="HE116" s="1"/>
      <c r="HK116" s="116"/>
      <c r="HL116" s="116"/>
      <c r="HM116" s="116"/>
      <c r="HN116" s="116"/>
      <c r="HO116" s="116"/>
      <c r="HP116" s="116"/>
      <c r="HQ116" s="116"/>
      <c r="HR116" s="116"/>
      <c r="JA116" s="1"/>
    </row>
    <row r="117" spans="213:261" x14ac:dyDescent="0.25">
      <c r="HE117" s="1"/>
      <c r="HK117" s="116"/>
      <c r="HL117" s="116"/>
      <c r="HM117" s="116"/>
      <c r="HN117" s="116"/>
      <c r="HO117" s="116"/>
      <c r="HP117" s="116"/>
      <c r="HQ117" s="116"/>
      <c r="HR117" s="116"/>
      <c r="JA117" s="1"/>
    </row>
    <row r="118" spans="213:261" x14ac:dyDescent="0.25">
      <c r="HE118" s="1"/>
      <c r="HK118" s="116"/>
      <c r="HL118" s="116"/>
      <c r="HM118" s="116"/>
      <c r="HN118" s="116"/>
      <c r="HO118" s="116"/>
      <c r="HP118" s="116"/>
      <c r="HQ118" s="116"/>
      <c r="HR118" s="116"/>
      <c r="JA118" s="1"/>
    </row>
    <row r="119" spans="213:261" x14ac:dyDescent="0.25">
      <c r="HE119" s="1"/>
      <c r="HK119" s="116"/>
      <c r="HL119" s="116"/>
      <c r="HM119" s="116"/>
      <c r="HN119" s="116"/>
      <c r="HO119" s="116"/>
      <c r="HP119" s="116"/>
      <c r="HQ119" s="116"/>
      <c r="HR119" s="116"/>
      <c r="JA119" s="1"/>
    </row>
    <row r="120" spans="213:261" x14ac:dyDescent="0.25">
      <c r="HE120" s="1"/>
      <c r="HK120" s="116"/>
      <c r="HL120" s="116"/>
      <c r="HM120" s="116"/>
      <c r="HN120" s="116"/>
      <c r="HO120" s="116"/>
      <c r="HP120" s="116"/>
      <c r="HQ120" s="116"/>
      <c r="HR120" s="116"/>
      <c r="JA120" s="1"/>
    </row>
    <row r="121" spans="213:261" x14ac:dyDescent="0.25">
      <c r="HE121" s="1"/>
      <c r="HK121" s="116"/>
      <c r="HL121" s="116"/>
      <c r="HM121" s="116"/>
      <c r="HN121" s="116"/>
      <c r="HO121" s="116"/>
      <c r="HP121" s="116"/>
      <c r="HQ121" s="116"/>
      <c r="HR121" s="116"/>
      <c r="JA121" s="1"/>
    </row>
    <row r="122" spans="213:261" x14ac:dyDescent="0.25">
      <c r="HE122" s="1"/>
      <c r="HK122" s="116"/>
      <c r="HL122" s="116"/>
      <c r="HM122" s="116"/>
      <c r="HN122" s="116"/>
      <c r="HO122" s="116"/>
      <c r="HP122" s="116"/>
      <c r="HQ122" s="116"/>
      <c r="HR122" s="116"/>
      <c r="JA122" s="1"/>
    </row>
    <row r="123" spans="213:261" x14ac:dyDescent="0.25">
      <c r="HE123" s="1"/>
      <c r="HK123" s="116"/>
      <c r="HL123" s="116"/>
      <c r="HM123" s="116"/>
      <c r="HN123" s="116"/>
      <c r="HO123" s="116"/>
      <c r="HP123" s="116"/>
      <c r="HQ123" s="116"/>
      <c r="HR123" s="116"/>
      <c r="JA123" s="1"/>
    </row>
    <row r="124" spans="213:261" x14ac:dyDescent="0.25">
      <c r="HE124" s="1"/>
      <c r="HK124" s="116"/>
      <c r="HL124" s="116"/>
      <c r="HM124" s="116"/>
      <c r="HN124" s="116"/>
      <c r="HO124" s="116"/>
      <c r="HP124" s="116"/>
      <c r="HQ124" s="116"/>
      <c r="HR124" s="116"/>
      <c r="JA124" s="1"/>
    </row>
    <row r="125" spans="213:261" x14ac:dyDescent="0.25">
      <c r="HE125" s="1"/>
      <c r="HK125" s="116"/>
      <c r="HL125" s="116"/>
      <c r="HM125" s="116"/>
      <c r="HN125" s="116"/>
      <c r="HO125" s="116"/>
      <c r="HP125" s="116"/>
      <c r="HQ125" s="116"/>
      <c r="HR125" s="116"/>
      <c r="JA125" s="1"/>
    </row>
    <row r="126" spans="213:261" x14ac:dyDescent="0.25">
      <c r="HE126" s="1"/>
      <c r="HK126" s="116"/>
      <c r="HL126" s="116"/>
      <c r="HM126" s="116"/>
      <c r="HN126" s="116"/>
      <c r="HO126" s="116"/>
      <c r="HP126" s="116"/>
      <c r="HQ126" s="116"/>
      <c r="HR126" s="116"/>
      <c r="JA126" s="1"/>
    </row>
    <row r="127" spans="213:261" x14ac:dyDescent="0.25">
      <c r="HE127" s="1"/>
      <c r="HK127" s="116"/>
      <c r="HL127" s="116"/>
      <c r="HM127" s="116"/>
      <c r="HN127" s="116"/>
      <c r="HO127" s="116"/>
      <c r="HP127" s="116"/>
      <c r="HQ127" s="116"/>
      <c r="HR127" s="116"/>
      <c r="JA127" s="1"/>
    </row>
    <row r="128" spans="213:261" x14ac:dyDescent="0.25">
      <c r="HE128" s="1"/>
      <c r="HK128" s="116"/>
      <c r="HL128" s="116"/>
      <c r="HM128" s="116"/>
      <c r="HN128" s="116"/>
      <c r="HO128" s="116"/>
      <c r="HP128" s="116"/>
      <c r="HQ128" s="116"/>
      <c r="HR128" s="116"/>
      <c r="JA128" s="1"/>
    </row>
    <row r="129" spans="220:227" x14ac:dyDescent="0.25">
      <c r="HL129" s="116"/>
      <c r="HM129" s="116"/>
      <c r="HN129" s="116"/>
      <c r="HO129" s="116"/>
      <c r="HP129" s="116"/>
      <c r="HQ129" s="116"/>
      <c r="HR129" s="116"/>
      <c r="HS129" s="116"/>
    </row>
    <row r="130" spans="220:227" x14ac:dyDescent="0.25">
      <c r="HL130" s="116"/>
      <c r="HM130" s="116"/>
      <c r="HN130" s="116"/>
      <c r="HO130" s="116"/>
      <c r="HP130" s="116"/>
      <c r="HQ130" s="116"/>
      <c r="HR130" s="116"/>
      <c r="HS130" s="116"/>
    </row>
    <row r="131" spans="220:227" x14ac:dyDescent="0.25">
      <c r="HL131" s="116"/>
      <c r="HM131" s="116"/>
      <c r="HN131" s="116"/>
      <c r="HO131" s="116"/>
      <c r="HP131" s="116"/>
      <c r="HQ131" s="116"/>
      <c r="HR131" s="116"/>
      <c r="HS131" s="116"/>
    </row>
    <row r="132" spans="220:227" x14ac:dyDescent="0.25">
      <c r="HL132" s="116"/>
      <c r="HM132" s="116"/>
      <c r="HN132" s="116"/>
      <c r="HO132" s="116"/>
      <c r="HP132" s="116"/>
      <c r="HQ132" s="116"/>
      <c r="HR132" s="116"/>
      <c r="HS132" s="116"/>
    </row>
    <row r="133" spans="220:227" x14ac:dyDescent="0.25">
      <c r="HL133" s="116"/>
      <c r="HM133" s="116"/>
      <c r="HN133" s="116"/>
      <c r="HO133" s="116"/>
      <c r="HP133" s="116"/>
      <c r="HQ133" s="116"/>
      <c r="HR133" s="116"/>
      <c r="HS133" s="116"/>
    </row>
    <row r="134" spans="220:227" x14ac:dyDescent="0.25">
      <c r="HL134" s="116"/>
      <c r="HM134" s="116"/>
      <c r="HN134" s="116"/>
      <c r="HO134" s="116"/>
      <c r="HP134" s="116"/>
      <c r="HQ134" s="116"/>
      <c r="HR134" s="116"/>
      <c r="HS134" s="116"/>
    </row>
    <row r="135" spans="220:227" x14ac:dyDescent="0.25">
      <c r="HL135" s="116"/>
      <c r="HM135" s="116"/>
      <c r="HN135" s="116"/>
      <c r="HO135" s="116"/>
      <c r="HP135" s="116"/>
      <c r="HQ135" s="116"/>
      <c r="HR135" s="116"/>
      <c r="HS135" s="116"/>
    </row>
    <row r="136" spans="220:227" x14ac:dyDescent="0.25">
      <c r="HL136" s="116"/>
      <c r="HM136" s="116"/>
      <c r="HN136" s="116"/>
      <c r="HO136" s="116"/>
      <c r="HP136" s="116"/>
      <c r="HQ136" s="116"/>
      <c r="HR136" s="116"/>
      <c r="HS136" s="116"/>
    </row>
    <row r="137" spans="220:227" x14ac:dyDescent="0.25">
      <c r="HL137" s="116"/>
      <c r="HM137" s="116"/>
      <c r="HN137" s="116"/>
      <c r="HO137" s="116"/>
      <c r="HP137" s="116"/>
      <c r="HQ137" s="116"/>
      <c r="HR137" s="116"/>
      <c r="HS137" s="116"/>
    </row>
    <row r="138" spans="220:227" x14ac:dyDescent="0.25">
      <c r="HL138" s="116"/>
      <c r="HM138" s="116"/>
      <c r="HN138" s="116"/>
      <c r="HO138" s="116"/>
      <c r="HP138" s="116"/>
      <c r="HQ138" s="116"/>
      <c r="HR138" s="116"/>
      <c r="HS138" s="116"/>
    </row>
    <row r="139" spans="220:227" x14ac:dyDescent="0.25">
      <c r="HL139" s="116"/>
      <c r="HM139" s="116"/>
      <c r="HN139" s="116"/>
      <c r="HO139" s="116"/>
      <c r="HP139" s="116"/>
      <c r="HQ139" s="116"/>
      <c r="HR139" s="116"/>
      <c r="HS139" s="116"/>
    </row>
    <row r="140" spans="220:227" x14ac:dyDescent="0.25">
      <c r="HL140" s="116"/>
      <c r="HM140" s="116"/>
      <c r="HN140" s="116"/>
      <c r="HO140" s="116"/>
      <c r="HP140" s="116"/>
      <c r="HQ140" s="116"/>
      <c r="HR140" s="116"/>
      <c r="HS140" s="116"/>
    </row>
    <row r="141" spans="220:227" x14ac:dyDescent="0.25">
      <c r="HL141" s="116"/>
      <c r="HM141" s="116"/>
      <c r="HN141" s="116"/>
      <c r="HO141" s="116"/>
      <c r="HP141" s="116"/>
      <c r="HQ141" s="116"/>
      <c r="HR141" s="116"/>
      <c r="HS141" s="116"/>
    </row>
    <row r="142" spans="220:227" x14ac:dyDescent="0.25">
      <c r="HL142" s="116"/>
      <c r="HM142" s="116"/>
      <c r="HN142" s="116"/>
      <c r="HO142" s="116"/>
      <c r="HP142" s="116"/>
      <c r="HQ142" s="116"/>
      <c r="HR142" s="116"/>
      <c r="HS142" s="116"/>
    </row>
    <row r="143" spans="220:227" x14ac:dyDescent="0.25">
      <c r="HL143" s="116"/>
      <c r="HM143" s="116"/>
      <c r="HN143" s="116"/>
      <c r="HO143" s="116"/>
      <c r="HP143" s="116"/>
      <c r="HQ143" s="116"/>
      <c r="HR143" s="116"/>
      <c r="HS143" s="116"/>
    </row>
    <row r="144" spans="220:227" x14ac:dyDescent="0.25">
      <c r="HL144" s="116"/>
      <c r="HM144" s="116"/>
      <c r="HN144" s="116"/>
      <c r="HO144" s="116"/>
      <c r="HP144" s="116"/>
      <c r="HQ144" s="116"/>
      <c r="HR144" s="116"/>
      <c r="HS144" s="116"/>
    </row>
  </sheetData>
  <autoFilter ref="A3:JC73"/>
  <sortState ref="HG100:HK115">
    <sortCondition ref="HK100"/>
  </sortState>
  <mergeCells count="32">
    <mergeCell ref="CJ2:CL2"/>
    <mergeCell ref="FM2:FO2"/>
    <mergeCell ref="FP2:FS2"/>
    <mergeCell ref="DV2:DY2"/>
    <mergeCell ref="DS2:DU2"/>
    <mergeCell ref="DK2:DN2"/>
    <mergeCell ref="ED2:EG2"/>
    <mergeCell ref="EL2:EN2"/>
    <mergeCell ref="EO2:ER2"/>
    <mergeCell ref="EW2:EZ2"/>
    <mergeCell ref="FE2:FH2"/>
    <mergeCell ref="CM2:CP2"/>
    <mergeCell ref="CU2:CV2"/>
    <mergeCell ref="CZ2:DB2"/>
    <mergeCell ref="DC2:DF2"/>
    <mergeCell ref="DO2:DR2"/>
    <mergeCell ref="D2:J2"/>
    <mergeCell ref="AC2:AF2"/>
    <mergeCell ref="AK2:AN2"/>
    <mergeCell ref="AS2:AU2"/>
    <mergeCell ref="HJ1:HK2"/>
    <mergeCell ref="K2:O2"/>
    <mergeCell ref="P2:R2"/>
    <mergeCell ref="CE2:CF2"/>
    <mergeCell ref="Z2:AB2"/>
    <mergeCell ref="AV2:AY2"/>
    <mergeCell ref="BD2:BG2"/>
    <mergeCell ref="BL2:BN2"/>
    <mergeCell ref="BO2:BR2"/>
    <mergeCell ref="BW2:BZ2"/>
    <mergeCell ref="T2:X2"/>
    <mergeCell ref="FX2:FY2"/>
  </mergeCells>
  <pageMargins left="0.7" right="0.7" top="0.75" bottom="0.75" header="0.3" footer="0.3"/>
  <pageSetup paperSize="9" scale="70" orientation="landscape" r:id="rId1"/>
  <colBreaks count="1" manualBreakCount="1">
    <brk id="10" max="6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opLeftCell="A21" workbookViewId="0">
      <selection activeCell="J40" sqref="J40"/>
    </sheetView>
  </sheetViews>
  <sheetFormatPr defaultRowHeight="15" x14ac:dyDescent="0.25"/>
  <sheetData>
    <row r="1" spans="1:10" x14ac:dyDescent="0.25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I1" t="s">
        <v>490</v>
      </c>
    </row>
    <row r="2" spans="1:10" x14ac:dyDescent="0.25">
      <c r="A2">
        <f>VLOOKUP(B2,Лист1!$B$4:$B$71,1,0)</f>
        <v>1</v>
      </c>
      <c r="B2">
        <v>1</v>
      </c>
      <c r="C2" s="248">
        <v>0.35486111111111113</v>
      </c>
      <c r="D2" t="s">
        <v>304</v>
      </c>
      <c r="E2" t="s">
        <v>305</v>
      </c>
      <c r="F2" t="s">
        <v>306</v>
      </c>
      <c r="G2" t="s">
        <v>307</v>
      </c>
      <c r="I2" t="s">
        <v>300</v>
      </c>
      <c r="J2" t="s">
        <v>308</v>
      </c>
    </row>
    <row r="3" spans="1:10" x14ac:dyDescent="0.25">
      <c r="A3">
        <f>VLOOKUP(B3,Лист1!$B$4:$B$71,1,0)</f>
        <v>2</v>
      </c>
      <c r="B3">
        <v>2</v>
      </c>
      <c r="C3" s="248">
        <v>0.35555555555555557</v>
      </c>
      <c r="D3" t="s">
        <v>309</v>
      </c>
      <c r="E3" t="s">
        <v>310</v>
      </c>
      <c r="F3" t="s">
        <v>311</v>
      </c>
      <c r="G3" t="s">
        <v>312</v>
      </c>
      <c r="I3" t="s">
        <v>303</v>
      </c>
      <c r="J3" t="s">
        <v>491</v>
      </c>
    </row>
    <row r="4" spans="1:10" x14ac:dyDescent="0.25">
      <c r="A4">
        <f>VLOOKUP(B4,Лист1!$B$4:$B$71,1,0)</f>
        <v>36</v>
      </c>
      <c r="B4">
        <v>36</v>
      </c>
      <c r="C4" s="248">
        <v>0.35625000000000001</v>
      </c>
      <c r="D4" t="s">
        <v>313</v>
      </c>
      <c r="E4" t="s">
        <v>314</v>
      </c>
      <c r="F4" t="s">
        <v>315</v>
      </c>
      <c r="G4" t="s">
        <v>316</v>
      </c>
      <c r="H4" t="s">
        <v>363</v>
      </c>
      <c r="I4" t="s">
        <v>301</v>
      </c>
    </row>
    <row r="5" spans="1:10" x14ac:dyDescent="0.25">
      <c r="A5">
        <f>VLOOKUP(B5,Лист1!$B$4:$B$71,1,0)</f>
        <v>4</v>
      </c>
      <c r="B5">
        <v>4</v>
      </c>
      <c r="C5" s="248">
        <v>0.35694444444444445</v>
      </c>
      <c r="D5" t="s">
        <v>317</v>
      </c>
      <c r="E5" t="s">
        <v>305</v>
      </c>
      <c r="F5" t="s">
        <v>318</v>
      </c>
      <c r="G5" t="s">
        <v>319</v>
      </c>
      <c r="I5" t="s">
        <v>301</v>
      </c>
    </row>
    <row r="6" spans="1:10" x14ac:dyDescent="0.25">
      <c r="A6">
        <f>VLOOKUP(B6,Лист1!$B$4:$B$71,1,0)</f>
        <v>5</v>
      </c>
      <c r="B6">
        <v>5</v>
      </c>
      <c r="C6" s="248">
        <v>0.3576388888888889</v>
      </c>
      <c r="D6" t="s">
        <v>320</v>
      </c>
      <c r="E6" t="s">
        <v>321</v>
      </c>
      <c r="F6" t="s">
        <v>322</v>
      </c>
      <c r="G6" t="s">
        <v>323</v>
      </c>
      <c r="H6" t="s">
        <v>363</v>
      </c>
      <c r="I6" t="s">
        <v>300</v>
      </c>
      <c r="J6" t="s">
        <v>324</v>
      </c>
    </row>
    <row r="7" spans="1:10" x14ac:dyDescent="0.25">
      <c r="A7">
        <f>VLOOKUP(B7,Лист1!$B$4:$B$71,1,0)</f>
        <v>6</v>
      </c>
      <c r="B7">
        <v>6</v>
      </c>
      <c r="C7" s="248">
        <v>0.35833333333333334</v>
      </c>
      <c r="D7" t="s">
        <v>325</v>
      </c>
      <c r="E7" t="s">
        <v>326</v>
      </c>
      <c r="F7" t="s">
        <v>327</v>
      </c>
      <c r="G7" t="s">
        <v>328</v>
      </c>
      <c r="I7" t="s">
        <v>300</v>
      </c>
    </row>
    <row r="8" spans="1:10" x14ac:dyDescent="0.25">
      <c r="A8">
        <f>VLOOKUP(B8,Лист1!$B$4:$B$71,1,0)</f>
        <v>7</v>
      </c>
      <c r="B8">
        <v>7</v>
      </c>
      <c r="C8" s="248">
        <v>0.35902777777777778</v>
      </c>
      <c r="D8" t="s">
        <v>329</v>
      </c>
      <c r="E8" t="s">
        <v>330</v>
      </c>
      <c r="F8" t="s">
        <v>331</v>
      </c>
      <c r="G8" t="s">
        <v>332</v>
      </c>
      <c r="I8" t="s">
        <v>301</v>
      </c>
      <c r="J8" t="s">
        <v>491</v>
      </c>
    </row>
    <row r="9" spans="1:10" x14ac:dyDescent="0.25">
      <c r="A9">
        <f>VLOOKUP(B9,Лист1!$B$4:$B$71,1,0)</f>
        <v>8</v>
      </c>
      <c r="B9">
        <v>8</v>
      </c>
      <c r="C9" s="248">
        <v>0.35972222222222222</v>
      </c>
      <c r="D9" t="s">
        <v>333</v>
      </c>
      <c r="E9" t="s">
        <v>334</v>
      </c>
      <c r="F9" t="s">
        <v>335</v>
      </c>
      <c r="G9" t="s">
        <v>336</v>
      </c>
      <c r="I9" t="s">
        <v>300</v>
      </c>
    </row>
    <row r="10" spans="1:10" x14ac:dyDescent="0.25">
      <c r="A10">
        <f>VLOOKUP(B10,Лист1!$B$4:$B$71,1,0)</f>
        <v>9</v>
      </c>
      <c r="B10">
        <v>9</v>
      </c>
      <c r="C10" s="248">
        <v>0.36041666666666666</v>
      </c>
      <c r="D10" t="s">
        <v>337</v>
      </c>
      <c r="E10" t="s">
        <v>338</v>
      </c>
      <c r="F10" t="s">
        <v>339</v>
      </c>
      <c r="G10" t="s">
        <v>321</v>
      </c>
      <c r="I10" t="s">
        <v>300</v>
      </c>
      <c r="J10" t="s">
        <v>324</v>
      </c>
    </row>
    <row r="11" spans="1:10" x14ac:dyDescent="0.25">
      <c r="A11">
        <f>VLOOKUP(B11,Лист1!$B$4:$B$71,1,0)</f>
        <v>10</v>
      </c>
      <c r="B11">
        <v>10</v>
      </c>
      <c r="C11" s="248">
        <v>0.3611111111111111</v>
      </c>
      <c r="D11" t="s">
        <v>340</v>
      </c>
      <c r="E11" t="s">
        <v>328</v>
      </c>
      <c r="F11" t="s">
        <v>341</v>
      </c>
      <c r="G11" t="s">
        <v>342</v>
      </c>
      <c r="I11" t="s">
        <v>301</v>
      </c>
      <c r="J11" t="s">
        <v>324</v>
      </c>
    </row>
    <row r="12" spans="1:10" x14ac:dyDescent="0.25">
      <c r="A12">
        <f>VLOOKUP(B12,Лист1!$B$4:$B$71,1,0)</f>
        <v>12</v>
      </c>
      <c r="B12">
        <v>12</v>
      </c>
      <c r="C12" s="248">
        <v>0.36249999999999999</v>
      </c>
      <c r="D12" t="s">
        <v>343</v>
      </c>
      <c r="E12" t="s">
        <v>336</v>
      </c>
      <c r="F12" t="s">
        <v>344</v>
      </c>
      <c r="G12" t="s">
        <v>345</v>
      </c>
      <c r="H12" t="s">
        <v>363</v>
      </c>
      <c r="I12" t="s">
        <v>301</v>
      </c>
      <c r="J12" t="s">
        <v>491</v>
      </c>
    </row>
    <row r="13" spans="1:10" x14ac:dyDescent="0.25">
      <c r="A13">
        <f>VLOOKUP(B13,Лист1!$B$4:$B$71,1,0)</f>
        <v>13</v>
      </c>
      <c r="B13">
        <v>13</v>
      </c>
      <c r="C13" s="248">
        <v>0.36319444444444443</v>
      </c>
      <c r="D13" t="s">
        <v>346</v>
      </c>
      <c r="E13" t="s">
        <v>347</v>
      </c>
      <c r="F13" t="s">
        <v>348</v>
      </c>
      <c r="G13" t="s">
        <v>349</v>
      </c>
      <c r="H13" t="s">
        <v>363</v>
      </c>
      <c r="I13" t="s">
        <v>300</v>
      </c>
      <c r="J13" t="s">
        <v>350</v>
      </c>
    </row>
    <row r="14" spans="1:10" x14ac:dyDescent="0.25">
      <c r="A14">
        <f>VLOOKUP(B14,Лист1!$B$4:$B$71,1,0)</f>
        <v>14</v>
      </c>
      <c r="B14">
        <v>14</v>
      </c>
      <c r="C14" s="248">
        <v>0.36388888888888887</v>
      </c>
      <c r="D14" t="s">
        <v>351</v>
      </c>
      <c r="E14" t="s">
        <v>352</v>
      </c>
      <c r="F14" t="s">
        <v>353</v>
      </c>
      <c r="G14" t="s">
        <v>354</v>
      </c>
      <c r="I14" t="s">
        <v>301</v>
      </c>
    </row>
    <row r="15" spans="1:10" x14ac:dyDescent="0.25">
      <c r="A15">
        <f>VLOOKUP(B15,Лист1!$B$4:$B$71,1,0)</f>
        <v>15</v>
      </c>
      <c r="B15">
        <v>15</v>
      </c>
      <c r="C15" s="248">
        <v>0.36458333333333331</v>
      </c>
      <c r="D15" t="s">
        <v>355</v>
      </c>
      <c r="E15" t="s">
        <v>356</v>
      </c>
      <c r="F15" t="s">
        <v>357</v>
      </c>
      <c r="G15" t="s">
        <v>336</v>
      </c>
      <c r="H15" t="s">
        <v>302</v>
      </c>
      <c r="I15" t="s">
        <v>300</v>
      </c>
      <c r="J15" t="s">
        <v>308</v>
      </c>
    </row>
    <row r="16" spans="1:10" x14ac:dyDescent="0.25">
      <c r="A16">
        <f>VLOOKUP(B16,Лист1!$B$4:$B$71,1,0)</f>
        <v>16</v>
      </c>
      <c r="B16">
        <v>16</v>
      </c>
      <c r="C16" s="248">
        <v>0.36527777777777781</v>
      </c>
      <c r="D16" t="s">
        <v>358</v>
      </c>
      <c r="E16" t="s">
        <v>307</v>
      </c>
      <c r="F16" t="s">
        <v>359</v>
      </c>
      <c r="G16" t="s">
        <v>360</v>
      </c>
      <c r="H16" t="s">
        <v>363</v>
      </c>
      <c r="I16" t="s">
        <v>301</v>
      </c>
    </row>
    <row r="17" spans="1:10" x14ac:dyDescent="0.25">
      <c r="A17">
        <f>VLOOKUP(B17,Лист1!$B$4:$B$71,1,0)</f>
        <v>17</v>
      </c>
      <c r="B17">
        <v>17</v>
      </c>
      <c r="C17" s="248">
        <v>0.3659722222222222</v>
      </c>
      <c r="D17" t="s">
        <v>361</v>
      </c>
      <c r="E17" t="s">
        <v>307</v>
      </c>
      <c r="F17" t="s">
        <v>362</v>
      </c>
      <c r="G17" t="s">
        <v>345</v>
      </c>
      <c r="H17" t="s">
        <v>363</v>
      </c>
      <c r="I17" t="s">
        <v>301</v>
      </c>
    </row>
    <row r="18" spans="1:10" x14ac:dyDescent="0.25">
      <c r="A18">
        <f>VLOOKUP(B18,Лист1!$B$4:$B$71,1,0)</f>
        <v>18</v>
      </c>
      <c r="B18">
        <v>18</v>
      </c>
      <c r="C18" s="248">
        <v>0.3666666666666667</v>
      </c>
      <c r="D18" t="s">
        <v>364</v>
      </c>
      <c r="E18" t="s">
        <v>365</v>
      </c>
      <c r="F18" t="s">
        <v>366</v>
      </c>
      <c r="G18" t="s">
        <v>321</v>
      </c>
      <c r="I18" t="s">
        <v>300</v>
      </c>
    </row>
    <row r="19" spans="1:10" x14ac:dyDescent="0.25">
      <c r="A19">
        <f>VLOOKUP(B19,Лист1!$B$4:$B$71,1,0)</f>
        <v>19</v>
      </c>
      <c r="B19">
        <v>19</v>
      </c>
      <c r="C19" s="248">
        <v>0.36736111111111108</v>
      </c>
      <c r="D19" t="s">
        <v>367</v>
      </c>
      <c r="E19" t="s">
        <v>368</v>
      </c>
      <c r="F19" t="s">
        <v>369</v>
      </c>
      <c r="G19" t="s">
        <v>321</v>
      </c>
      <c r="I19" t="s">
        <v>300</v>
      </c>
    </row>
    <row r="20" spans="1:10" x14ac:dyDescent="0.25">
      <c r="A20">
        <f>VLOOKUP(B20,Лист1!$B$4:$B$71,1,0)</f>
        <v>20</v>
      </c>
      <c r="B20">
        <v>20</v>
      </c>
      <c r="C20" s="248">
        <v>0.36805555555555558</v>
      </c>
      <c r="D20" t="s">
        <v>370</v>
      </c>
      <c r="E20" t="s">
        <v>314</v>
      </c>
      <c r="F20" t="s">
        <v>371</v>
      </c>
      <c r="G20" t="s">
        <v>372</v>
      </c>
      <c r="I20" t="s">
        <v>300</v>
      </c>
    </row>
    <row r="21" spans="1:10" x14ac:dyDescent="0.25">
      <c r="A21">
        <f>VLOOKUP(B21,Лист1!$B$4:$B$71,1,0)</f>
        <v>21</v>
      </c>
      <c r="B21">
        <v>21</v>
      </c>
      <c r="C21" s="248">
        <v>0.36874999999999997</v>
      </c>
      <c r="D21" t="s">
        <v>373</v>
      </c>
      <c r="E21" t="s">
        <v>307</v>
      </c>
      <c r="F21" t="s">
        <v>374</v>
      </c>
      <c r="G21" t="s">
        <v>375</v>
      </c>
      <c r="I21" t="s">
        <v>300</v>
      </c>
    </row>
    <row r="22" spans="1:10" x14ac:dyDescent="0.25">
      <c r="A22">
        <f>VLOOKUP(B22,Лист1!$B$4:$B$71,1,0)</f>
        <v>23</v>
      </c>
      <c r="B22">
        <v>23</v>
      </c>
      <c r="C22" s="248">
        <v>0.36944444444444446</v>
      </c>
      <c r="D22" t="s">
        <v>376</v>
      </c>
      <c r="E22" t="s">
        <v>307</v>
      </c>
      <c r="F22" t="s">
        <v>376</v>
      </c>
      <c r="G22" t="s">
        <v>377</v>
      </c>
      <c r="H22" t="s">
        <v>378</v>
      </c>
      <c r="I22" t="s">
        <v>300</v>
      </c>
    </row>
    <row r="23" spans="1:10" x14ac:dyDescent="0.25">
      <c r="A23">
        <f>VLOOKUP(B23,Лист1!$B$4:$B$71,1,0)</f>
        <v>24</v>
      </c>
      <c r="B23">
        <v>24</v>
      </c>
      <c r="C23" s="248">
        <v>0.37013888888888885</v>
      </c>
      <c r="D23" t="s">
        <v>379</v>
      </c>
      <c r="E23" t="s">
        <v>352</v>
      </c>
      <c r="F23" t="s">
        <v>380</v>
      </c>
      <c r="G23" t="s">
        <v>332</v>
      </c>
      <c r="I23" t="s">
        <v>300</v>
      </c>
      <c r="J23" t="s">
        <v>324</v>
      </c>
    </row>
    <row r="24" spans="1:10" x14ac:dyDescent="0.25">
      <c r="A24">
        <f>VLOOKUP(B24,Лист1!$B$4:$B$71,1,0)</f>
        <v>25</v>
      </c>
      <c r="B24">
        <v>25</v>
      </c>
      <c r="C24" s="248">
        <v>0.37083333333333335</v>
      </c>
      <c r="D24" t="s">
        <v>381</v>
      </c>
      <c r="E24" t="s">
        <v>382</v>
      </c>
      <c r="F24" t="s">
        <v>383</v>
      </c>
      <c r="G24" t="s">
        <v>384</v>
      </c>
      <c r="H24" t="s">
        <v>492</v>
      </c>
      <c r="I24" t="s">
        <v>300</v>
      </c>
      <c r="J24" t="s">
        <v>308</v>
      </c>
    </row>
    <row r="25" spans="1:10" x14ac:dyDescent="0.25">
      <c r="A25">
        <f>VLOOKUP(B25,Лист1!$B$4:$B$71,1,0)</f>
        <v>26</v>
      </c>
      <c r="B25">
        <v>26</v>
      </c>
      <c r="C25" s="248">
        <v>0.37152777777777773</v>
      </c>
      <c r="D25" t="s">
        <v>385</v>
      </c>
      <c r="E25" t="s">
        <v>386</v>
      </c>
      <c r="F25" t="s">
        <v>387</v>
      </c>
      <c r="G25" t="s">
        <v>314</v>
      </c>
      <c r="H25" t="s">
        <v>392</v>
      </c>
      <c r="I25" t="s">
        <v>300</v>
      </c>
    </row>
    <row r="26" spans="1:10" x14ac:dyDescent="0.25">
      <c r="A26">
        <f>VLOOKUP(B26,Лист1!$B$4:$B$71,1,0)</f>
        <v>27</v>
      </c>
      <c r="B26">
        <v>27</v>
      </c>
      <c r="C26" s="248">
        <v>0.37222222222222223</v>
      </c>
      <c r="D26" t="s">
        <v>388</v>
      </c>
      <c r="E26" t="s">
        <v>307</v>
      </c>
      <c r="F26" t="s">
        <v>388</v>
      </c>
      <c r="G26" t="s">
        <v>328</v>
      </c>
      <c r="I26" t="s">
        <v>300</v>
      </c>
      <c r="J26" t="s">
        <v>491</v>
      </c>
    </row>
    <row r="27" spans="1:10" x14ac:dyDescent="0.25">
      <c r="A27">
        <f>VLOOKUP(B27,Лист1!$B$4:$B$71,1,0)</f>
        <v>28</v>
      </c>
      <c r="B27">
        <v>28</v>
      </c>
      <c r="C27" s="248">
        <v>0.37291666666666662</v>
      </c>
      <c r="D27" t="s">
        <v>389</v>
      </c>
      <c r="E27" t="s">
        <v>390</v>
      </c>
      <c r="F27" t="s">
        <v>391</v>
      </c>
      <c r="G27" t="s">
        <v>321</v>
      </c>
      <c r="H27" t="s">
        <v>302</v>
      </c>
      <c r="I27" t="s">
        <v>300</v>
      </c>
      <c r="J27" t="s">
        <v>308</v>
      </c>
    </row>
    <row r="28" spans="1:10" x14ac:dyDescent="0.25">
      <c r="A28">
        <f>VLOOKUP(B28,Лист1!$B$4:$B$71,1,0)</f>
        <v>30</v>
      </c>
      <c r="B28">
        <v>30</v>
      </c>
      <c r="C28" s="248">
        <v>0.37361111111111112</v>
      </c>
      <c r="D28" t="s">
        <v>393</v>
      </c>
      <c r="E28" t="s">
        <v>365</v>
      </c>
      <c r="F28" t="s">
        <v>394</v>
      </c>
      <c r="G28" t="s">
        <v>386</v>
      </c>
      <c r="H28" t="s">
        <v>363</v>
      </c>
      <c r="I28" t="s">
        <v>301</v>
      </c>
    </row>
    <row r="29" spans="1:10" x14ac:dyDescent="0.25">
      <c r="A29">
        <f>VLOOKUP(B29,Лист1!$B$4:$B$71,1,0)</f>
        <v>31</v>
      </c>
      <c r="B29">
        <v>31</v>
      </c>
      <c r="C29" s="248">
        <v>0.3743055555555555</v>
      </c>
      <c r="D29" t="s">
        <v>395</v>
      </c>
      <c r="E29" t="s">
        <v>307</v>
      </c>
      <c r="F29" t="s">
        <v>396</v>
      </c>
      <c r="G29" t="s">
        <v>397</v>
      </c>
      <c r="H29" t="s">
        <v>363</v>
      </c>
      <c r="I29" t="s">
        <v>300</v>
      </c>
    </row>
    <row r="30" spans="1:10" x14ac:dyDescent="0.25">
      <c r="A30">
        <f>VLOOKUP(B30,Лист1!$B$4:$B$71,1,0)</f>
        <v>32</v>
      </c>
      <c r="B30">
        <v>32</v>
      </c>
      <c r="C30" s="248">
        <v>0.375</v>
      </c>
      <c r="D30" t="s">
        <v>398</v>
      </c>
      <c r="E30" t="s">
        <v>399</v>
      </c>
      <c r="F30" t="s">
        <v>400</v>
      </c>
      <c r="G30" t="s">
        <v>372</v>
      </c>
      <c r="I30" t="s">
        <v>301</v>
      </c>
    </row>
    <row r="31" spans="1:10" x14ac:dyDescent="0.25">
      <c r="A31">
        <f>VLOOKUP(B31,Лист1!$B$4:$B$71,1,0)</f>
        <v>33</v>
      </c>
      <c r="B31">
        <v>33</v>
      </c>
      <c r="C31" s="248">
        <v>0.3756944444444445</v>
      </c>
      <c r="D31" t="s">
        <v>401</v>
      </c>
      <c r="E31" t="s">
        <v>307</v>
      </c>
      <c r="F31" t="s">
        <v>402</v>
      </c>
      <c r="G31" t="s">
        <v>403</v>
      </c>
      <c r="I31" t="s">
        <v>300</v>
      </c>
    </row>
    <row r="32" spans="1:10" x14ac:dyDescent="0.25">
      <c r="A32">
        <f>VLOOKUP(B32,Лист1!$B$4:$B$71,1,0)</f>
        <v>34</v>
      </c>
      <c r="B32">
        <v>34</v>
      </c>
      <c r="C32" s="248">
        <v>0.37638888888888888</v>
      </c>
      <c r="D32" t="s">
        <v>404</v>
      </c>
      <c r="E32" t="s">
        <v>405</v>
      </c>
      <c r="F32" t="s">
        <v>406</v>
      </c>
      <c r="G32" t="s">
        <v>307</v>
      </c>
      <c r="I32" t="s">
        <v>301</v>
      </c>
    </row>
    <row r="33" spans="1:10" x14ac:dyDescent="0.25">
      <c r="A33">
        <f>VLOOKUP(B33,Лист1!$B$4:$B$71,1,0)</f>
        <v>35</v>
      </c>
      <c r="B33">
        <v>35</v>
      </c>
      <c r="C33" s="248">
        <v>0.37708333333333338</v>
      </c>
      <c r="D33" t="s">
        <v>407</v>
      </c>
      <c r="E33" t="s">
        <v>408</v>
      </c>
      <c r="F33" t="s">
        <v>409</v>
      </c>
      <c r="G33" t="s">
        <v>410</v>
      </c>
      <c r="I33" t="s">
        <v>303</v>
      </c>
    </row>
    <row r="34" spans="1:10" x14ac:dyDescent="0.25">
      <c r="A34">
        <f>VLOOKUP(B34,Лист1!$B$4:$B$71,1,0)</f>
        <v>84</v>
      </c>
      <c r="B34">
        <v>84</v>
      </c>
      <c r="C34" s="248">
        <v>0.37777777777777777</v>
      </c>
      <c r="D34" t="s">
        <v>337</v>
      </c>
      <c r="E34" t="s">
        <v>377</v>
      </c>
      <c r="F34" t="s">
        <v>411</v>
      </c>
      <c r="G34" t="s">
        <v>412</v>
      </c>
      <c r="H34" t="s">
        <v>363</v>
      </c>
      <c r="I34" t="s">
        <v>301</v>
      </c>
    </row>
    <row r="35" spans="1:10" x14ac:dyDescent="0.25">
      <c r="A35">
        <f>VLOOKUP(B35,Лист1!$B$4:$B$71,1,0)</f>
        <v>37</v>
      </c>
      <c r="B35">
        <v>37</v>
      </c>
      <c r="C35" s="248">
        <v>0.37847222222222227</v>
      </c>
      <c r="D35" t="s">
        <v>413</v>
      </c>
      <c r="E35" t="s">
        <v>399</v>
      </c>
      <c r="F35" t="s">
        <v>414</v>
      </c>
      <c r="G35" t="s">
        <v>377</v>
      </c>
      <c r="I35" t="s">
        <v>300</v>
      </c>
    </row>
    <row r="36" spans="1:10" x14ac:dyDescent="0.25">
      <c r="A36">
        <f>VLOOKUP(B36,Лист1!$B$4:$B$71,1,0)</f>
        <v>38</v>
      </c>
      <c r="B36">
        <v>38</v>
      </c>
      <c r="C36" s="248">
        <v>0.37916666666666665</v>
      </c>
      <c r="D36" t="s">
        <v>415</v>
      </c>
      <c r="E36" t="s">
        <v>342</v>
      </c>
      <c r="F36" t="s">
        <v>416</v>
      </c>
      <c r="G36" t="s">
        <v>307</v>
      </c>
      <c r="H36" t="s">
        <v>378</v>
      </c>
      <c r="I36" t="s">
        <v>300</v>
      </c>
    </row>
    <row r="37" spans="1:10" x14ac:dyDescent="0.25">
      <c r="A37">
        <f>VLOOKUP(B37,Лист1!$B$4:$B$71,1,0)</f>
        <v>39</v>
      </c>
      <c r="B37">
        <v>39</v>
      </c>
      <c r="C37" s="248">
        <v>0.37986111111111115</v>
      </c>
      <c r="D37" t="s">
        <v>417</v>
      </c>
      <c r="E37" t="s">
        <v>377</v>
      </c>
      <c r="F37" t="s">
        <v>418</v>
      </c>
      <c r="G37" t="s">
        <v>336</v>
      </c>
      <c r="I37" t="s">
        <v>300</v>
      </c>
    </row>
    <row r="38" spans="1:10" x14ac:dyDescent="0.25">
      <c r="A38">
        <f>VLOOKUP(B38,Лист1!$B$4:$B$71,1,0)</f>
        <v>40</v>
      </c>
      <c r="B38">
        <v>40</v>
      </c>
      <c r="C38" s="248">
        <v>0.38055555555555554</v>
      </c>
      <c r="D38" t="s">
        <v>419</v>
      </c>
      <c r="E38" t="s">
        <v>307</v>
      </c>
      <c r="F38" t="s">
        <v>420</v>
      </c>
      <c r="G38" t="s">
        <v>305</v>
      </c>
      <c r="I38" t="s">
        <v>303</v>
      </c>
    </row>
    <row r="39" spans="1:10" x14ac:dyDescent="0.25">
      <c r="A39">
        <f>VLOOKUP(B39,Лист1!$B$4:$B$71,1,0)</f>
        <v>41</v>
      </c>
      <c r="B39">
        <v>41</v>
      </c>
      <c r="C39" s="248">
        <v>0.38125000000000003</v>
      </c>
      <c r="D39" t="s">
        <v>421</v>
      </c>
      <c r="E39" t="s">
        <v>422</v>
      </c>
      <c r="F39" t="s">
        <v>423</v>
      </c>
      <c r="G39" t="s">
        <v>424</v>
      </c>
      <c r="H39" t="s">
        <v>378</v>
      </c>
      <c r="I39" t="s">
        <v>301</v>
      </c>
    </row>
    <row r="40" spans="1:10" x14ac:dyDescent="0.25">
      <c r="A40">
        <f>VLOOKUP(B40,Лист1!$B$4:$B$71,1,0)</f>
        <v>42</v>
      </c>
      <c r="B40">
        <v>42</v>
      </c>
      <c r="C40" s="248">
        <v>0.38194444444444442</v>
      </c>
      <c r="D40" t="s">
        <v>425</v>
      </c>
      <c r="E40" t="s">
        <v>319</v>
      </c>
      <c r="F40" t="s">
        <v>426</v>
      </c>
      <c r="G40" t="s">
        <v>427</v>
      </c>
      <c r="H40" t="s">
        <v>363</v>
      </c>
      <c r="I40" t="s">
        <v>300</v>
      </c>
      <c r="J40" t="s">
        <v>308</v>
      </c>
    </row>
    <row r="41" spans="1:10" x14ac:dyDescent="0.25">
      <c r="A41">
        <f>VLOOKUP(B41,Лист1!$B$4:$B$71,1,0)</f>
        <v>43</v>
      </c>
      <c r="B41">
        <v>43</v>
      </c>
      <c r="C41" s="248">
        <v>0.38263888888888892</v>
      </c>
      <c r="D41" t="s">
        <v>428</v>
      </c>
      <c r="E41" t="s">
        <v>305</v>
      </c>
      <c r="F41" t="s">
        <v>429</v>
      </c>
      <c r="G41" t="s">
        <v>430</v>
      </c>
      <c r="H41" t="s">
        <v>363</v>
      </c>
      <c r="I41" t="s">
        <v>300</v>
      </c>
      <c r="J41" t="s">
        <v>491</v>
      </c>
    </row>
    <row r="42" spans="1:10" x14ac:dyDescent="0.25">
      <c r="A42">
        <f>VLOOKUP(B42,Лист1!$B$4:$B$71,1,0)</f>
        <v>44</v>
      </c>
      <c r="B42">
        <v>44</v>
      </c>
      <c r="C42" s="248">
        <v>0.3833333333333333</v>
      </c>
      <c r="D42" t="s">
        <v>431</v>
      </c>
      <c r="E42" t="s">
        <v>432</v>
      </c>
      <c r="F42" t="s">
        <v>433</v>
      </c>
      <c r="G42" t="s">
        <v>349</v>
      </c>
      <c r="H42" t="s">
        <v>363</v>
      </c>
      <c r="I42" t="s">
        <v>300</v>
      </c>
    </row>
    <row r="43" spans="1:10" x14ac:dyDescent="0.25">
      <c r="A43">
        <f>VLOOKUP(B43,Лист1!$B$4:$B$71,1,0)</f>
        <v>45</v>
      </c>
      <c r="B43">
        <v>45</v>
      </c>
      <c r="C43" s="248">
        <v>0.3840277777777778</v>
      </c>
      <c r="D43" t="s">
        <v>434</v>
      </c>
      <c r="E43" t="s">
        <v>342</v>
      </c>
      <c r="F43" t="s">
        <v>435</v>
      </c>
      <c r="G43" t="s">
        <v>399</v>
      </c>
      <c r="I43" t="s">
        <v>301</v>
      </c>
    </row>
    <row r="44" spans="1:10" x14ac:dyDescent="0.25">
      <c r="A44">
        <f>VLOOKUP(B44,Лист1!$B$4:$B$71,1,0)</f>
        <v>46</v>
      </c>
      <c r="B44">
        <v>46</v>
      </c>
      <c r="C44" s="248">
        <v>0.38472222222222219</v>
      </c>
      <c r="D44" t="s">
        <v>436</v>
      </c>
      <c r="E44" t="s">
        <v>408</v>
      </c>
      <c r="F44" t="s">
        <v>437</v>
      </c>
      <c r="G44" t="s">
        <v>338</v>
      </c>
      <c r="I44" t="s">
        <v>301</v>
      </c>
    </row>
    <row r="45" spans="1:10" x14ac:dyDescent="0.25">
      <c r="A45">
        <f>VLOOKUP(B45,Лист1!$B$4:$B$71,1,0)</f>
        <v>47</v>
      </c>
      <c r="B45">
        <v>47</v>
      </c>
      <c r="C45" s="248">
        <v>0.38541666666666669</v>
      </c>
      <c r="D45" t="s">
        <v>438</v>
      </c>
      <c r="E45" t="s">
        <v>384</v>
      </c>
      <c r="F45" t="s">
        <v>439</v>
      </c>
      <c r="G45" t="s">
        <v>399</v>
      </c>
      <c r="I45" t="s">
        <v>300</v>
      </c>
    </row>
    <row r="46" spans="1:10" x14ac:dyDescent="0.25">
      <c r="A46">
        <f>VLOOKUP(B46,Лист1!$B$4:$B$71,1,0)</f>
        <v>48</v>
      </c>
      <c r="B46">
        <v>48</v>
      </c>
      <c r="C46" s="248">
        <v>0.38611111111111113</v>
      </c>
      <c r="D46" t="s">
        <v>440</v>
      </c>
      <c r="E46" t="s">
        <v>441</v>
      </c>
      <c r="F46" t="s">
        <v>442</v>
      </c>
      <c r="G46" t="s">
        <v>352</v>
      </c>
      <c r="I46" t="s">
        <v>301</v>
      </c>
    </row>
    <row r="47" spans="1:10" x14ac:dyDescent="0.25">
      <c r="A47">
        <f>VLOOKUP(B47,Лист1!$B$4:$B$71,1,0)</f>
        <v>49</v>
      </c>
      <c r="B47">
        <v>49</v>
      </c>
      <c r="C47" s="248">
        <v>0.38680555555555557</v>
      </c>
      <c r="D47" t="s">
        <v>443</v>
      </c>
      <c r="E47" t="s">
        <v>305</v>
      </c>
      <c r="F47" t="s">
        <v>444</v>
      </c>
      <c r="G47" t="s">
        <v>307</v>
      </c>
      <c r="I47" t="s">
        <v>300</v>
      </c>
    </row>
    <row r="48" spans="1:10" x14ac:dyDescent="0.25">
      <c r="A48">
        <f>VLOOKUP(B48,Лист1!$B$4:$B$71,1,0)</f>
        <v>50</v>
      </c>
      <c r="B48">
        <v>50</v>
      </c>
      <c r="C48" s="248">
        <v>0.38750000000000001</v>
      </c>
      <c r="D48" t="s">
        <v>445</v>
      </c>
      <c r="E48" t="s">
        <v>368</v>
      </c>
      <c r="F48" t="s">
        <v>446</v>
      </c>
      <c r="G48" t="s">
        <v>447</v>
      </c>
      <c r="I48" t="s">
        <v>301</v>
      </c>
    </row>
    <row r="49" spans="1:10" x14ac:dyDescent="0.25">
      <c r="A49">
        <f>VLOOKUP(B49,Лист1!$B$4:$B$71,1,0)</f>
        <v>51</v>
      </c>
      <c r="B49">
        <v>51</v>
      </c>
      <c r="C49" s="248">
        <v>0.38819444444444445</v>
      </c>
      <c r="D49" t="s">
        <v>448</v>
      </c>
      <c r="E49" t="s">
        <v>326</v>
      </c>
      <c r="F49" t="s">
        <v>449</v>
      </c>
      <c r="G49" t="s">
        <v>447</v>
      </c>
      <c r="H49" t="s">
        <v>378</v>
      </c>
      <c r="I49" t="s">
        <v>301</v>
      </c>
    </row>
    <row r="50" spans="1:10" x14ac:dyDescent="0.25">
      <c r="A50">
        <f>VLOOKUP(B50,Лист1!$B$4:$B$71,1,0)</f>
        <v>52</v>
      </c>
      <c r="B50">
        <v>52</v>
      </c>
      <c r="C50" s="248">
        <v>0.3888888888888889</v>
      </c>
      <c r="D50" t="s">
        <v>450</v>
      </c>
      <c r="E50" t="s">
        <v>354</v>
      </c>
      <c r="F50" t="s">
        <v>451</v>
      </c>
      <c r="G50" t="s">
        <v>372</v>
      </c>
      <c r="H50" t="s">
        <v>378</v>
      </c>
      <c r="I50" t="s">
        <v>300</v>
      </c>
    </row>
    <row r="51" spans="1:10" x14ac:dyDescent="0.25">
      <c r="A51">
        <f>VLOOKUP(B51,Лист1!$B$4:$B$71,1,0)</f>
        <v>54</v>
      </c>
      <c r="B51">
        <v>54</v>
      </c>
      <c r="C51" s="248">
        <v>0.38958333333333334</v>
      </c>
      <c r="D51" t="s">
        <v>452</v>
      </c>
      <c r="E51" t="s">
        <v>326</v>
      </c>
      <c r="F51" t="s">
        <v>453</v>
      </c>
      <c r="G51" t="s">
        <v>386</v>
      </c>
      <c r="H51" t="s">
        <v>363</v>
      </c>
      <c r="I51" t="s">
        <v>301</v>
      </c>
    </row>
    <row r="52" spans="1:10" x14ac:dyDescent="0.25">
      <c r="A52">
        <f>VLOOKUP(B52,Лист1!$B$4:$B$71,1,0)</f>
        <v>57</v>
      </c>
      <c r="B52">
        <v>57</v>
      </c>
      <c r="C52" s="248">
        <v>0.39027777777777778</v>
      </c>
      <c r="D52" t="s">
        <v>454</v>
      </c>
      <c r="E52" t="s">
        <v>314</v>
      </c>
      <c r="F52" t="s">
        <v>455</v>
      </c>
      <c r="G52" t="s">
        <v>456</v>
      </c>
      <c r="H52" t="s">
        <v>363</v>
      </c>
      <c r="I52" t="s">
        <v>303</v>
      </c>
    </row>
    <row r="53" spans="1:10" x14ac:dyDescent="0.25">
      <c r="A53">
        <f>VLOOKUP(B53,Лист1!$B$4:$B$71,1,0)</f>
        <v>58</v>
      </c>
      <c r="B53">
        <v>58</v>
      </c>
      <c r="C53" s="248">
        <v>0.39097222222222222</v>
      </c>
      <c r="D53" t="s">
        <v>457</v>
      </c>
      <c r="E53" t="s">
        <v>345</v>
      </c>
      <c r="F53" t="s">
        <v>458</v>
      </c>
      <c r="G53" t="s">
        <v>365</v>
      </c>
      <c r="H53" t="s">
        <v>392</v>
      </c>
      <c r="I53" t="s">
        <v>300</v>
      </c>
    </row>
    <row r="54" spans="1:10" x14ac:dyDescent="0.25">
      <c r="A54">
        <f>VLOOKUP(B54,Лист1!$B$4:$B$71,1,0)</f>
        <v>59</v>
      </c>
      <c r="B54">
        <v>59</v>
      </c>
      <c r="C54" s="248">
        <v>0.39166666666666666</v>
      </c>
      <c r="D54" t="s">
        <v>459</v>
      </c>
      <c r="E54" t="s">
        <v>399</v>
      </c>
      <c r="F54" t="s">
        <v>459</v>
      </c>
      <c r="G54" t="s">
        <v>384</v>
      </c>
      <c r="I54" t="s">
        <v>300</v>
      </c>
    </row>
    <row r="55" spans="1:10" x14ac:dyDescent="0.25">
      <c r="A55">
        <f>VLOOKUP(B55,Лист1!$B$4:$B$71,1,0)</f>
        <v>60</v>
      </c>
      <c r="B55">
        <v>60</v>
      </c>
      <c r="C55" s="248">
        <v>0.3923611111111111</v>
      </c>
      <c r="D55" t="s">
        <v>460</v>
      </c>
      <c r="E55" t="s">
        <v>399</v>
      </c>
      <c r="F55" t="s">
        <v>461</v>
      </c>
      <c r="G55" t="s">
        <v>321</v>
      </c>
      <c r="I55" t="s">
        <v>301</v>
      </c>
    </row>
    <row r="56" spans="1:10" x14ac:dyDescent="0.25">
      <c r="A56">
        <f>VLOOKUP(B56,Лист1!$B$4:$B$71,1,0)</f>
        <v>62</v>
      </c>
      <c r="B56">
        <v>62</v>
      </c>
      <c r="C56" s="248">
        <v>0.39305555555555555</v>
      </c>
      <c r="D56" t="s">
        <v>462</v>
      </c>
      <c r="E56" t="s">
        <v>319</v>
      </c>
      <c r="F56" t="s">
        <v>463</v>
      </c>
      <c r="G56" t="s">
        <v>314</v>
      </c>
      <c r="H56" t="s">
        <v>378</v>
      </c>
      <c r="I56" t="s">
        <v>300</v>
      </c>
    </row>
    <row r="57" spans="1:10" x14ac:dyDescent="0.25">
      <c r="A57">
        <f>VLOOKUP(B57,Лист1!$B$4:$B$71,1,0)</f>
        <v>63</v>
      </c>
      <c r="B57">
        <v>63</v>
      </c>
      <c r="C57" s="248">
        <v>0.39374999999999999</v>
      </c>
      <c r="D57" t="s">
        <v>464</v>
      </c>
      <c r="E57" t="s">
        <v>377</v>
      </c>
      <c r="F57" t="s">
        <v>465</v>
      </c>
      <c r="G57" t="s">
        <v>466</v>
      </c>
      <c r="I57" t="s">
        <v>300</v>
      </c>
    </row>
    <row r="58" spans="1:10" x14ac:dyDescent="0.25">
      <c r="A58">
        <f>VLOOKUP(B58,Лист1!$B$4:$B$71,1,0)</f>
        <v>64</v>
      </c>
      <c r="B58">
        <v>64</v>
      </c>
      <c r="C58" s="248">
        <v>0.39444444444444443</v>
      </c>
      <c r="D58" t="s">
        <v>467</v>
      </c>
      <c r="E58" t="s">
        <v>314</v>
      </c>
      <c r="F58" t="s">
        <v>468</v>
      </c>
      <c r="G58" t="s">
        <v>319</v>
      </c>
      <c r="I58" t="s">
        <v>300</v>
      </c>
      <c r="J58" t="s">
        <v>350</v>
      </c>
    </row>
    <row r="59" spans="1:10" x14ac:dyDescent="0.25">
      <c r="A59">
        <f>VLOOKUP(B59,Лист1!$B$4:$B$71,1,0)</f>
        <v>65</v>
      </c>
      <c r="B59">
        <v>65</v>
      </c>
      <c r="C59" s="248">
        <v>0.39513888888888887</v>
      </c>
      <c r="D59" t="s">
        <v>469</v>
      </c>
      <c r="E59" t="s">
        <v>372</v>
      </c>
      <c r="F59" t="s">
        <v>470</v>
      </c>
      <c r="G59" t="s">
        <v>321</v>
      </c>
      <c r="I59" t="s">
        <v>300</v>
      </c>
    </row>
    <row r="60" spans="1:10" x14ac:dyDescent="0.25">
      <c r="A60">
        <f>VLOOKUP(B60,Лист1!$B$4:$B$71,1,0)</f>
        <v>67</v>
      </c>
      <c r="B60">
        <v>67</v>
      </c>
      <c r="C60" s="248">
        <v>0.39583333333333331</v>
      </c>
      <c r="D60" t="s">
        <v>362</v>
      </c>
      <c r="E60" t="s">
        <v>345</v>
      </c>
      <c r="F60" t="s">
        <v>471</v>
      </c>
      <c r="G60" t="s">
        <v>305</v>
      </c>
      <c r="H60" t="s">
        <v>492</v>
      </c>
      <c r="I60" t="s">
        <v>300</v>
      </c>
    </row>
    <row r="61" spans="1:10" x14ac:dyDescent="0.25">
      <c r="A61">
        <f>VLOOKUP(B61,Лист1!$B$4:$B$71,1,0)</f>
        <v>68</v>
      </c>
      <c r="B61">
        <v>68</v>
      </c>
      <c r="C61" s="248">
        <v>0.39652777777777781</v>
      </c>
      <c r="D61" t="s">
        <v>472</v>
      </c>
      <c r="E61" t="s">
        <v>326</v>
      </c>
      <c r="F61" t="s">
        <v>473</v>
      </c>
      <c r="G61" t="s">
        <v>474</v>
      </c>
      <c r="I61" t="s">
        <v>300</v>
      </c>
    </row>
    <row r="62" spans="1:10" x14ac:dyDescent="0.25">
      <c r="A62">
        <f>VLOOKUP(B62,Лист1!$B$4:$B$71,1,0)</f>
        <v>73</v>
      </c>
      <c r="B62">
        <v>73</v>
      </c>
      <c r="C62" s="248">
        <v>0.3972222222222222</v>
      </c>
      <c r="D62" t="s">
        <v>366</v>
      </c>
      <c r="E62" t="s">
        <v>399</v>
      </c>
      <c r="F62" t="s">
        <v>475</v>
      </c>
      <c r="G62" t="s">
        <v>382</v>
      </c>
      <c r="H62" t="s">
        <v>363</v>
      </c>
      <c r="I62" t="s">
        <v>301</v>
      </c>
    </row>
    <row r="63" spans="1:10" x14ac:dyDescent="0.25">
      <c r="A63">
        <f>VLOOKUP(B63,Лист1!$B$4:$B$71,1,0)</f>
        <v>76</v>
      </c>
      <c r="B63">
        <v>76</v>
      </c>
      <c r="C63" s="248">
        <v>0.3979166666666667</v>
      </c>
      <c r="D63" t="s">
        <v>476</v>
      </c>
      <c r="E63" t="s">
        <v>477</v>
      </c>
      <c r="F63" t="s">
        <v>478</v>
      </c>
      <c r="G63" t="s">
        <v>334</v>
      </c>
      <c r="I63" t="s">
        <v>300</v>
      </c>
      <c r="J63" t="s">
        <v>350</v>
      </c>
    </row>
    <row r="64" spans="1:10" x14ac:dyDescent="0.25">
      <c r="A64">
        <f>VLOOKUP(B64,Лист1!$B$4:$B$71,1,0)</f>
        <v>77</v>
      </c>
      <c r="B64">
        <v>77</v>
      </c>
      <c r="C64" s="248">
        <v>0.39861111111111108</v>
      </c>
      <c r="D64" t="s">
        <v>479</v>
      </c>
      <c r="E64" t="s">
        <v>408</v>
      </c>
      <c r="F64" t="s">
        <v>480</v>
      </c>
      <c r="G64" t="s">
        <v>354</v>
      </c>
      <c r="I64" t="s">
        <v>303</v>
      </c>
    </row>
    <row r="65" spans="1:10" x14ac:dyDescent="0.25">
      <c r="A65">
        <f>VLOOKUP(B65,Лист1!$B$4:$B$71,1,0)</f>
        <v>81</v>
      </c>
      <c r="B65">
        <v>81</v>
      </c>
      <c r="C65" s="248">
        <v>0.39999999999999997</v>
      </c>
      <c r="D65" t="s">
        <v>481</v>
      </c>
      <c r="E65" t="s">
        <v>399</v>
      </c>
      <c r="F65" t="s">
        <v>482</v>
      </c>
      <c r="G65" t="s">
        <v>483</v>
      </c>
      <c r="I65" t="s">
        <v>300</v>
      </c>
    </row>
    <row r="66" spans="1:10" x14ac:dyDescent="0.25">
      <c r="A66">
        <f>VLOOKUP(B66,Лист1!$B$4:$B$71,1,0)</f>
        <v>90</v>
      </c>
      <c r="B66">
        <v>90</v>
      </c>
      <c r="C66" s="248">
        <v>0.40069444444444446</v>
      </c>
      <c r="D66" t="s">
        <v>484</v>
      </c>
      <c r="E66" t="s">
        <v>399</v>
      </c>
      <c r="F66" t="s">
        <v>485</v>
      </c>
      <c r="G66" t="s">
        <v>328</v>
      </c>
      <c r="I66" t="s">
        <v>301</v>
      </c>
    </row>
    <row r="67" spans="1:10" x14ac:dyDescent="0.25">
      <c r="A67">
        <f>VLOOKUP(B67,Лист1!$B$4:$B$71,1,0)</f>
        <v>98</v>
      </c>
      <c r="B67">
        <v>98</v>
      </c>
      <c r="C67" s="248">
        <v>0.40138888888888885</v>
      </c>
      <c r="D67" t="s">
        <v>486</v>
      </c>
      <c r="E67" t="s">
        <v>305</v>
      </c>
      <c r="F67" t="s">
        <v>487</v>
      </c>
      <c r="G67" t="s">
        <v>430</v>
      </c>
      <c r="H67" t="s">
        <v>363</v>
      </c>
      <c r="I67" t="s">
        <v>301</v>
      </c>
      <c r="J67" t="s">
        <v>350</v>
      </c>
    </row>
    <row r="68" spans="1:10" x14ac:dyDescent="0.25">
      <c r="A68">
        <f>VLOOKUP(B68,Лист1!$B$4:$B$71,1,0)</f>
        <v>99</v>
      </c>
      <c r="B68">
        <v>99</v>
      </c>
      <c r="C68" s="248">
        <v>0.40208333333333335</v>
      </c>
      <c r="D68" t="s">
        <v>488</v>
      </c>
      <c r="E68" t="s">
        <v>384</v>
      </c>
      <c r="F68" t="s">
        <v>489</v>
      </c>
      <c r="G68" t="s">
        <v>342</v>
      </c>
      <c r="I68" t="s">
        <v>300</v>
      </c>
    </row>
  </sheetData>
  <autoFilter ref="B1:I6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C17"/>
  <sheetViews>
    <sheetView workbookViewId="0">
      <selection activeCell="D25" sqref="D25"/>
    </sheetView>
  </sheetViews>
  <sheetFormatPr defaultColWidth="8.85546875" defaultRowHeight="15" x14ac:dyDescent="0.25"/>
  <sheetData>
    <row r="7" spans="1:3" x14ac:dyDescent="0.25">
      <c r="A7" s="10" t="s">
        <v>11</v>
      </c>
      <c r="B7" s="1"/>
      <c r="C7" s="1"/>
    </row>
    <row r="8" spans="1:3" x14ac:dyDescent="0.25">
      <c r="A8" s="10" t="s">
        <v>12</v>
      </c>
      <c r="B8" s="10"/>
      <c r="C8" s="1"/>
    </row>
    <row r="9" spans="1:3" x14ac:dyDescent="0.25">
      <c r="A9" s="10" t="s">
        <v>13</v>
      </c>
      <c r="B9" s="1"/>
      <c r="C9" s="1"/>
    </row>
    <row r="10" spans="1:3" x14ac:dyDescent="0.25">
      <c r="A10" s="10" t="s">
        <v>14</v>
      </c>
      <c r="B10" s="1"/>
      <c r="C10" s="1"/>
    </row>
    <row r="11" spans="1:3" x14ac:dyDescent="0.25">
      <c r="A11" s="10" t="s">
        <v>15</v>
      </c>
      <c r="B11" s="1"/>
      <c r="C11" s="1"/>
    </row>
    <row r="12" spans="1:3" x14ac:dyDescent="0.25">
      <c r="A12" s="10" t="s">
        <v>16</v>
      </c>
      <c r="B12" s="1"/>
      <c r="C12" s="1"/>
    </row>
    <row r="13" spans="1:3" x14ac:dyDescent="0.25">
      <c r="A13" s="10" t="s">
        <v>17</v>
      </c>
      <c r="B13" s="1"/>
      <c r="C13" s="1"/>
    </row>
    <row r="14" spans="1:3" x14ac:dyDescent="0.25">
      <c r="A14" s="10" t="s">
        <v>18</v>
      </c>
      <c r="B14" s="1"/>
      <c r="C14" s="1"/>
    </row>
    <row r="15" spans="1:3" x14ac:dyDescent="0.25">
      <c r="A15" s="10"/>
      <c r="B15" s="1"/>
      <c r="C15" s="1"/>
    </row>
    <row r="16" spans="1:3" x14ac:dyDescent="0.25">
      <c r="A16" s="10"/>
      <c r="B16" s="1"/>
      <c r="C16" s="1"/>
    </row>
    <row r="17" spans="1:3" x14ac:dyDescent="0.25">
      <c r="A17" s="1"/>
      <c r="B17" s="1"/>
      <c r="C17" s="11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Лист3</vt:lpstr>
      <vt:lpstr>Лист2</vt:lpstr>
      <vt:lpstr>Лист1!Область_печати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MSG</cp:lastModifiedBy>
  <cp:lastPrinted>2017-11-18T12:01:53Z</cp:lastPrinted>
  <dcterms:created xsi:type="dcterms:W3CDTF">2017-11-15T13:15:07Z</dcterms:created>
  <dcterms:modified xsi:type="dcterms:W3CDTF">2018-12-12T17:07:41Z</dcterms:modified>
</cp:coreProperties>
</file>