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45" windowHeight="4455" firstSheet="18" activeTab="21"/>
  </bookViews>
  <sheets>
    <sheet name="Общее" sheetId="26" r:id="rId1"/>
    <sheet name="Заявка" sheetId="34" r:id="rId2"/>
    <sheet name="Заявки А3" sheetId="45" r:id="rId3"/>
    <sheet name="ДК титул" sheetId="39" r:id="rId4"/>
    <sheet name="Маршрутный лист про" sheetId="9" r:id="rId5"/>
    <sheet name="Маршрутный лист лайт" sheetId="41" r:id="rId6"/>
    <sheet name="Легенда" sheetId="40" r:id="rId7"/>
    <sheet name="Контрольная карта про" sheetId="7" r:id="rId8"/>
    <sheet name="Контрольная карта лайт" sheetId="42" r:id="rId9"/>
    <sheet name="ДК про" sheetId="1" r:id="rId10"/>
    <sheet name="ДК лайт" sheetId="43" r:id="rId11"/>
    <sheet name="Стр 9 про А3" sheetId="32" r:id="rId12"/>
    <sheet name="Стр 9 лайт А3" sheetId="44" r:id="rId13"/>
    <sheet name="ДК А5" sheetId="35" r:id="rId14"/>
    <sheet name="Протоколы ТИ" sheetId="10" r:id="rId15"/>
    <sheet name="Протоколы КВ" sheetId="29" r:id="rId16"/>
    <sheet name="Протоколы РУ РД старт" sheetId="30" r:id="rId17"/>
    <sheet name="Протоколы РУ РД финиш" sheetId="31" r:id="rId18"/>
    <sheet name="Протоколы ВКВ" sheetId="46" r:id="rId19"/>
    <sheet name="Протоколы СЛ" sheetId="25" r:id="rId20"/>
    <sheet name="Стартовый протокол" sheetId="47" r:id="rId21"/>
    <sheet name="Подсчет результатов ралли" sheetId="8" r:id="rId22"/>
  </sheets>
  <definedNames>
    <definedName name="_xlnm.Print_Area" localSheetId="10">'ДК лайт'!$A$1:$G$110</definedName>
    <definedName name="_xlnm.Print_Area" localSheetId="9">'ДК про'!$A$1:$G$110</definedName>
    <definedName name="_xlnm.Print_Area" localSheetId="2">'Заявки А3'!$A$1:$N$74</definedName>
    <definedName name="_xlnm.Print_Area" localSheetId="8">'Контрольная карта лайт'!$A$1:$N$42</definedName>
    <definedName name="_xlnm.Print_Area" localSheetId="7">'Контрольная карта про'!$A$1:$N$42</definedName>
    <definedName name="_xlnm.Print_Area" localSheetId="5">'Маршрутный лист лайт'!$A$1:$H$32</definedName>
    <definedName name="_xlnm.Print_Area" localSheetId="4">'Маршрутный лист про'!$A$1:$H$32</definedName>
    <definedName name="_xlnm.Print_Area" localSheetId="15">'Протоколы КВ'!$A$1:$N$92</definedName>
    <definedName name="_xlnm.Print_Area" localSheetId="19">'Протоколы СЛ'!$A$1:$N$46</definedName>
    <definedName name="_xlnm.Print_Area" localSheetId="14">'Протоколы ТИ'!$A$1:$I$32</definedName>
    <definedName name="_xlnm.Print_Area" localSheetId="12">'Стр 9 лайт А3'!$A$1:$L$15</definedName>
    <definedName name="_xlnm.Print_Area" localSheetId="11">'Стр 9 про А3'!$A$1:$L$15</definedName>
  </definedNames>
  <calcPr calcId="162913"/>
</workbook>
</file>

<file path=xl/calcChain.xml><?xml version="1.0" encoding="utf-8"?>
<calcChain xmlns="http://schemas.openxmlformats.org/spreadsheetml/2006/main">
  <c r="AJ10" i="8" l="1"/>
  <c r="A1" i="47" l="1"/>
  <c r="CX35" i="8" l="1"/>
  <c r="CW35" i="8"/>
  <c r="CS35" i="8" s="1"/>
  <c r="CN35" i="8"/>
  <c r="CO35" i="8" s="1"/>
  <c r="CT35" i="8" s="1"/>
  <c r="CF35" i="8"/>
  <c r="CG35" i="8" s="1"/>
  <c r="CJ35" i="8" s="1"/>
  <c r="CL35" i="8" s="1"/>
  <c r="CE35" i="8"/>
  <c r="BT35" i="8"/>
  <c r="BO35" i="8"/>
  <c r="BP35" i="8" s="1"/>
  <c r="BF35" i="8"/>
  <c r="BE35" i="8"/>
  <c r="AV35" i="8"/>
  <c r="AW35" i="8" s="1"/>
  <c r="AZ35" i="8" s="1"/>
  <c r="BB35" i="8" s="1"/>
  <c r="AU35" i="8"/>
  <c r="AK35" i="8"/>
  <c r="AM35" i="8" s="1"/>
  <c r="AR35" i="8" s="1"/>
  <c r="AJ35" i="8"/>
  <c r="Z35" i="8"/>
  <c r="AB35" i="8" s="1"/>
  <c r="AG35" i="8" s="1"/>
  <c r="W35" i="8"/>
  <c r="Y35" i="8" s="1"/>
  <c r="P35" i="8"/>
  <c r="Q35" i="8" s="1"/>
  <c r="CX37" i="8"/>
  <c r="CW37" i="8"/>
  <c r="CS37" i="8" s="1"/>
  <c r="CN37" i="8"/>
  <c r="CO37" i="8" s="1"/>
  <c r="CT37" i="8" s="1"/>
  <c r="CF37" i="8"/>
  <c r="CG37" i="8" s="1"/>
  <c r="CJ37" i="8" s="1"/>
  <c r="CL37" i="8" s="1"/>
  <c r="CE37" i="8"/>
  <c r="BT37" i="8"/>
  <c r="BO37" i="8"/>
  <c r="BP37" i="8" s="1"/>
  <c r="BF37" i="8"/>
  <c r="BE37" i="8"/>
  <c r="AV37" i="8"/>
  <c r="AW37" i="8" s="1"/>
  <c r="AZ37" i="8" s="1"/>
  <c r="BB37" i="8" s="1"/>
  <c r="AU37" i="8"/>
  <c r="AK37" i="8"/>
  <c r="AM37" i="8" s="1"/>
  <c r="AR37" i="8" s="1"/>
  <c r="AJ37" i="8"/>
  <c r="Z37" i="8"/>
  <c r="AB37" i="8" s="1"/>
  <c r="AG37" i="8" s="1"/>
  <c r="W37" i="8"/>
  <c r="Y37" i="8" s="1"/>
  <c r="P37" i="8"/>
  <c r="Q37" i="8" s="1"/>
  <c r="CX16" i="8"/>
  <c r="CW16" i="8"/>
  <c r="CS16" i="8" s="1"/>
  <c r="CN16" i="8"/>
  <c r="CO16" i="8" s="1"/>
  <c r="CT16" i="8" s="1"/>
  <c r="CF16" i="8"/>
  <c r="CG16" i="8" s="1"/>
  <c r="CJ16" i="8" s="1"/>
  <c r="CL16" i="8" s="1"/>
  <c r="CE16" i="8"/>
  <c r="BT16" i="8" s="1"/>
  <c r="BO16" i="8"/>
  <c r="BP16" i="8" s="1"/>
  <c r="BF16" i="8"/>
  <c r="BE16" i="8"/>
  <c r="AV16" i="8"/>
  <c r="AW16" i="8" s="1"/>
  <c r="AZ16" i="8" s="1"/>
  <c r="BB16" i="8" s="1"/>
  <c r="AU16" i="8"/>
  <c r="AK16" i="8"/>
  <c r="AM16" i="8" s="1"/>
  <c r="AR16" i="8" s="1"/>
  <c r="AJ16" i="8"/>
  <c r="Z16" i="8"/>
  <c r="AB16" i="8" s="1"/>
  <c r="AG16" i="8" s="1"/>
  <c r="W16" i="8"/>
  <c r="Y16" i="8" s="1"/>
  <c r="P16" i="8"/>
  <c r="Q16" i="8" s="1"/>
  <c r="CX17" i="8"/>
  <c r="CW17" i="8"/>
  <c r="CS17" i="8" s="1"/>
  <c r="CN17" i="8"/>
  <c r="CO17" i="8" s="1"/>
  <c r="CT17" i="8" s="1"/>
  <c r="CF17" i="8"/>
  <c r="CG17" i="8" s="1"/>
  <c r="CJ17" i="8" s="1"/>
  <c r="CL17" i="8" s="1"/>
  <c r="CE17" i="8"/>
  <c r="BT17" i="8" s="1"/>
  <c r="BO17" i="8"/>
  <c r="BP17" i="8" s="1"/>
  <c r="BF17" i="8"/>
  <c r="BE17" i="8"/>
  <c r="AV17" i="8"/>
  <c r="AW17" i="8" s="1"/>
  <c r="AZ17" i="8" s="1"/>
  <c r="BB17" i="8" s="1"/>
  <c r="AU17" i="8"/>
  <c r="AK17" i="8"/>
  <c r="AM17" i="8" s="1"/>
  <c r="AR17" i="8" s="1"/>
  <c r="AJ17" i="8"/>
  <c r="Z17" i="8"/>
  <c r="AB17" i="8" s="1"/>
  <c r="AG17" i="8" s="1"/>
  <c r="W17" i="8"/>
  <c r="Y17" i="8" s="1"/>
  <c r="P17" i="8"/>
  <c r="Q17" i="8" s="1"/>
  <c r="S17" i="8" s="1"/>
  <c r="CX5" i="8"/>
  <c r="CW5" i="8"/>
  <c r="CS5" i="8" s="1"/>
  <c r="CN5" i="8"/>
  <c r="CO5" i="8" s="1"/>
  <c r="CF5" i="8"/>
  <c r="CG5" i="8" s="1"/>
  <c r="CJ5" i="8" s="1"/>
  <c r="CL5" i="8" s="1"/>
  <c r="CE5" i="8"/>
  <c r="BT5" i="8" s="1"/>
  <c r="BO5" i="8"/>
  <c r="BP5" i="8" s="1"/>
  <c r="BF5" i="8"/>
  <c r="BE5" i="8"/>
  <c r="AV5" i="8"/>
  <c r="AW5" i="8" s="1"/>
  <c r="AZ5" i="8" s="1"/>
  <c r="BB5" i="8" s="1"/>
  <c r="AU5" i="8"/>
  <c r="AK5" i="8"/>
  <c r="AM5" i="8" s="1"/>
  <c r="AR5" i="8" s="1"/>
  <c r="AJ5" i="8"/>
  <c r="Z5" i="8"/>
  <c r="AB5" i="8" s="1"/>
  <c r="AG5" i="8" s="1"/>
  <c r="W5" i="8"/>
  <c r="Y5" i="8" s="1"/>
  <c r="P5" i="8"/>
  <c r="Q5" i="8" s="1"/>
  <c r="S5" i="8" s="1"/>
  <c r="CX11" i="8"/>
  <c r="CW11" i="8"/>
  <c r="CS11" i="8" s="1"/>
  <c r="CN11" i="8"/>
  <c r="CO11" i="8" s="1"/>
  <c r="CF11" i="8"/>
  <c r="CG11" i="8" s="1"/>
  <c r="CJ11" i="8" s="1"/>
  <c r="CL11" i="8" s="1"/>
  <c r="CE11" i="8"/>
  <c r="BT11" i="8" s="1"/>
  <c r="BO11" i="8"/>
  <c r="BP11" i="8" s="1"/>
  <c r="BF11" i="8"/>
  <c r="BE11" i="8"/>
  <c r="AV11" i="8"/>
  <c r="AW11" i="8" s="1"/>
  <c r="AZ11" i="8" s="1"/>
  <c r="BB11" i="8" s="1"/>
  <c r="AU11" i="8"/>
  <c r="AK11" i="8"/>
  <c r="AM11" i="8" s="1"/>
  <c r="AR11" i="8" s="1"/>
  <c r="AJ11" i="8"/>
  <c r="Z11" i="8"/>
  <c r="AB11" i="8" s="1"/>
  <c r="AG11" i="8" s="1"/>
  <c r="W11" i="8"/>
  <c r="Y11" i="8" s="1"/>
  <c r="P11" i="8"/>
  <c r="Q11" i="8" s="1"/>
  <c r="S11" i="8" s="1"/>
  <c r="CX7" i="8"/>
  <c r="CW7" i="8"/>
  <c r="CS7" i="8" s="1"/>
  <c r="CN7" i="8"/>
  <c r="CO7" i="8" s="1"/>
  <c r="CF7" i="8"/>
  <c r="CG7" i="8" s="1"/>
  <c r="CJ7" i="8" s="1"/>
  <c r="CL7" i="8" s="1"/>
  <c r="CE7" i="8"/>
  <c r="BT7" i="8" s="1"/>
  <c r="BO7" i="8"/>
  <c r="BP7" i="8" s="1"/>
  <c r="BF7" i="8"/>
  <c r="BE7" i="8"/>
  <c r="AV7" i="8"/>
  <c r="AW7" i="8" s="1"/>
  <c r="AZ7" i="8" s="1"/>
  <c r="BB7" i="8" s="1"/>
  <c r="AU7" i="8"/>
  <c r="AK7" i="8"/>
  <c r="AM7" i="8" s="1"/>
  <c r="AR7" i="8" s="1"/>
  <c r="AJ7" i="8"/>
  <c r="Z7" i="8"/>
  <c r="AB7" i="8" s="1"/>
  <c r="AG7" i="8" s="1"/>
  <c r="W7" i="8"/>
  <c r="Y7" i="8" s="1"/>
  <c r="P7" i="8"/>
  <c r="Q7" i="8" s="1"/>
  <c r="CX19" i="8"/>
  <c r="CW19" i="8"/>
  <c r="CS19" i="8" s="1"/>
  <c r="CN19" i="8"/>
  <c r="CO19" i="8" s="1"/>
  <c r="CT19" i="8" s="1"/>
  <c r="CF19" i="8"/>
  <c r="CG19" i="8" s="1"/>
  <c r="CJ19" i="8" s="1"/>
  <c r="CL19" i="8" s="1"/>
  <c r="CE19" i="8"/>
  <c r="BT19" i="8" s="1"/>
  <c r="BO19" i="8"/>
  <c r="BP19" i="8" s="1"/>
  <c r="BF19" i="8"/>
  <c r="BE19" i="8"/>
  <c r="AV19" i="8"/>
  <c r="AW19" i="8" s="1"/>
  <c r="AZ19" i="8" s="1"/>
  <c r="BB19" i="8" s="1"/>
  <c r="AU19" i="8"/>
  <c r="AK19" i="8"/>
  <c r="AM19" i="8" s="1"/>
  <c r="AR19" i="8" s="1"/>
  <c r="AJ19" i="8"/>
  <c r="Z19" i="8"/>
  <c r="AB19" i="8" s="1"/>
  <c r="AG19" i="8" s="1"/>
  <c r="W19" i="8"/>
  <c r="Y19" i="8" s="1"/>
  <c r="P19" i="8"/>
  <c r="Q19" i="8" s="1"/>
  <c r="CX27" i="8"/>
  <c r="CW27" i="8"/>
  <c r="CS27" i="8" s="1"/>
  <c r="CN27" i="8"/>
  <c r="CO27" i="8" s="1"/>
  <c r="CT27" i="8" s="1"/>
  <c r="CF27" i="8"/>
  <c r="CG27" i="8" s="1"/>
  <c r="CJ27" i="8" s="1"/>
  <c r="CL27" i="8" s="1"/>
  <c r="CE27" i="8"/>
  <c r="BT27" i="8" s="1"/>
  <c r="BO27" i="8"/>
  <c r="BP27" i="8" s="1"/>
  <c r="BF27" i="8"/>
  <c r="BE27" i="8"/>
  <c r="AV27" i="8"/>
  <c r="AW27" i="8" s="1"/>
  <c r="AZ27" i="8" s="1"/>
  <c r="BB27" i="8" s="1"/>
  <c r="AU27" i="8"/>
  <c r="AK27" i="8"/>
  <c r="AM27" i="8" s="1"/>
  <c r="AR27" i="8" s="1"/>
  <c r="AJ27" i="8"/>
  <c r="Z27" i="8"/>
  <c r="AB27" i="8" s="1"/>
  <c r="AG27" i="8" s="1"/>
  <c r="W27" i="8"/>
  <c r="Y27" i="8" s="1"/>
  <c r="P27" i="8"/>
  <c r="Q27" i="8" s="1"/>
  <c r="A43" i="45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D38" i="45"/>
  <c r="BK37" i="8" l="1"/>
  <c r="BG37" i="8"/>
  <c r="BJ37" i="8" s="1"/>
  <c r="BM37" i="8" s="1"/>
  <c r="BK35" i="8"/>
  <c r="BG35" i="8"/>
  <c r="BJ35" i="8" s="1"/>
  <c r="BM35" i="8" s="1"/>
  <c r="DC37" i="8"/>
  <c r="CY37" i="8"/>
  <c r="DB37" i="8" s="1"/>
  <c r="DE37" i="8" s="1"/>
  <c r="DC35" i="8"/>
  <c r="CY35" i="8"/>
  <c r="DB35" i="8" s="1"/>
  <c r="DE35" i="8" s="1"/>
  <c r="BK27" i="8"/>
  <c r="BG27" i="8"/>
  <c r="BJ27" i="8" s="1"/>
  <c r="BM27" i="8" s="1"/>
  <c r="DC27" i="8"/>
  <c r="CY27" i="8"/>
  <c r="DB27" i="8" s="1"/>
  <c r="DE27" i="8" s="1"/>
  <c r="BK11" i="8"/>
  <c r="BG11" i="8"/>
  <c r="BJ11" i="8" s="1"/>
  <c r="BM11" i="8" s="1"/>
  <c r="DC11" i="8"/>
  <c r="CY11" i="8"/>
  <c r="DB11" i="8" s="1"/>
  <c r="DE11" i="8" s="1"/>
  <c r="DC5" i="8"/>
  <c r="CY5" i="8"/>
  <c r="DB5" i="8" s="1"/>
  <c r="DE5" i="8" s="1"/>
  <c r="BK7" i="8"/>
  <c r="BG7" i="8"/>
  <c r="BJ7" i="8" s="1"/>
  <c r="BM7" i="8" s="1"/>
  <c r="DC7" i="8"/>
  <c r="CY7" i="8"/>
  <c r="DB7" i="8" s="1"/>
  <c r="DE7" i="8" s="1"/>
  <c r="BK16" i="8"/>
  <c r="BG16" i="8"/>
  <c r="BJ16" i="8" s="1"/>
  <c r="BM16" i="8" s="1"/>
  <c r="DC16" i="8"/>
  <c r="CY16" i="8"/>
  <c r="DB16" i="8" s="1"/>
  <c r="DE16" i="8" s="1"/>
  <c r="BK5" i="8"/>
  <c r="BG5" i="8"/>
  <c r="BJ5" i="8" s="1"/>
  <c r="BM5" i="8" s="1"/>
  <c r="BK19" i="8"/>
  <c r="BG19" i="8"/>
  <c r="BJ19" i="8" s="1"/>
  <c r="BM19" i="8" s="1"/>
  <c r="DC19" i="8"/>
  <c r="CY19" i="8"/>
  <c r="DB19" i="8" s="1"/>
  <c r="DE19" i="8" s="1"/>
  <c r="BK17" i="8"/>
  <c r="BG17" i="8"/>
  <c r="BJ17" i="8" s="1"/>
  <c r="BM17" i="8" s="1"/>
  <c r="DC17" i="8"/>
  <c r="CY17" i="8"/>
  <c r="DB17" i="8" s="1"/>
  <c r="DE17" i="8" s="1"/>
  <c r="U37" i="8"/>
  <c r="U27" i="8"/>
  <c r="U7" i="8"/>
  <c r="U35" i="8"/>
  <c r="U11" i="8"/>
  <c r="U5" i="8"/>
  <c r="U16" i="8"/>
  <c r="U19" i="8"/>
  <c r="S19" i="8"/>
  <c r="S7" i="8"/>
  <c r="V11" i="8"/>
  <c r="BR11" i="8"/>
  <c r="BU11" i="8" s="1"/>
  <c r="CQ11" i="8"/>
  <c r="CT11" i="8" s="1"/>
  <c r="V5" i="8"/>
  <c r="BR5" i="8"/>
  <c r="BU5" i="8" s="1"/>
  <c r="CT5" i="8"/>
  <c r="CQ5" i="8"/>
  <c r="U17" i="8"/>
  <c r="V17" i="8" s="1"/>
  <c r="S16" i="8"/>
  <c r="V16" i="8" s="1"/>
  <c r="S37" i="8"/>
  <c r="V37" i="8" s="1"/>
  <c r="S35" i="8"/>
  <c r="V35" i="8" s="1"/>
  <c r="BR19" i="8"/>
  <c r="BU19" i="8" s="1"/>
  <c r="CQ19" i="8"/>
  <c r="BR7" i="8"/>
  <c r="BU7" i="8" s="1"/>
  <c r="CQ7" i="8"/>
  <c r="CT7" i="8" s="1"/>
  <c r="BR17" i="8"/>
  <c r="BU17" i="8" s="1"/>
  <c r="CQ17" i="8"/>
  <c r="BR16" i="8"/>
  <c r="BU16" i="8" s="1"/>
  <c r="CQ16" i="8"/>
  <c r="BR37" i="8"/>
  <c r="BU37" i="8" s="1"/>
  <c r="CQ37" i="8"/>
  <c r="BR35" i="8"/>
  <c r="BU35" i="8" s="1"/>
  <c r="CQ35" i="8"/>
  <c r="S27" i="8"/>
  <c r="BR27" i="8"/>
  <c r="BU27" i="8" s="1"/>
  <c r="CQ27" i="8"/>
  <c r="CX14" i="8"/>
  <c r="CW14" i="8"/>
  <c r="CS14" i="8" s="1"/>
  <c r="CN14" i="8"/>
  <c r="CO14" i="8" s="1"/>
  <c r="CJ14" i="8"/>
  <c r="CL14" i="8" s="1"/>
  <c r="CF14" i="8"/>
  <c r="CG14" i="8" s="1"/>
  <c r="CE14" i="8"/>
  <c r="BT14" i="8" s="1"/>
  <c r="BO14" i="8"/>
  <c r="BP14" i="8" s="1"/>
  <c r="BF14" i="8"/>
  <c r="BE14" i="8"/>
  <c r="AV14" i="8"/>
  <c r="AW14" i="8" s="1"/>
  <c r="AZ14" i="8" s="1"/>
  <c r="BB14" i="8" s="1"/>
  <c r="AU14" i="8"/>
  <c r="AK14" i="8"/>
  <c r="AM14" i="8" s="1"/>
  <c r="AR14" i="8" s="1"/>
  <c r="AJ14" i="8"/>
  <c r="Z14" i="8"/>
  <c r="AB14" i="8" s="1"/>
  <c r="AG14" i="8" s="1"/>
  <c r="W14" i="8"/>
  <c r="Y14" i="8" s="1"/>
  <c r="P14" i="8"/>
  <c r="Q14" i="8" s="1"/>
  <c r="V7" i="8" l="1"/>
  <c r="BK14" i="8"/>
  <c r="BG14" i="8"/>
  <c r="BJ14" i="8" s="1"/>
  <c r="BM14" i="8" s="1"/>
  <c r="DC14" i="8"/>
  <c r="CY14" i="8"/>
  <c r="DB14" i="8" s="1"/>
  <c r="V27" i="8"/>
  <c r="V19" i="8"/>
  <c r="U14" i="8"/>
  <c r="S14" i="8"/>
  <c r="CQ14" i="8"/>
  <c r="CT14" i="8" s="1"/>
  <c r="BR14" i="8"/>
  <c r="BU14" i="8" s="1"/>
  <c r="G1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C1" i="46"/>
  <c r="V14" i="8" l="1"/>
  <c r="DE14" i="8"/>
  <c r="B20" i="26"/>
  <c r="B19" i="26"/>
  <c r="CX36" i="8" l="1"/>
  <c r="CW36" i="8"/>
  <c r="CS36" i="8" s="1"/>
  <c r="CN36" i="8"/>
  <c r="CO36" i="8" s="1"/>
  <c r="CT36" i="8" s="1"/>
  <c r="CF36" i="8"/>
  <c r="CG36" i="8" s="1"/>
  <c r="CJ36" i="8" s="1"/>
  <c r="CL36" i="8" s="1"/>
  <c r="CE36" i="8"/>
  <c r="BT36" i="8"/>
  <c r="BO36" i="8"/>
  <c r="BP36" i="8" s="1"/>
  <c r="BF36" i="8"/>
  <c r="BE36" i="8"/>
  <c r="AV36" i="8"/>
  <c r="AW36" i="8" s="1"/>
  <c r="AZ36" i="8" s="1"/>
  <c r="BB36" i="8" s="1"/>
  <c r="AU36" i="8"/>
  <c r="AK36" i="8"/>
  <c r="AM36" i="8" s="1"/>
  <c r="AR36" i="8" s="1"/>
  <c r="AJ36" i="8"/>
  <c r="Z36" i="8"/>
  <c r="AB36" i="8" s="1"/>
  <c r="AG36" i="8" s="1"/>
  <c r="W36" i="8"/>
  <c r="Y36" i="8" s="1"/>
  <c r="P36" i="8"/>
  <c r="Q36" i="8" s="1"/>
  <c r="BK36" i="8" l="1"/>
  <c r="BG36" i="8"/>
  <c r="BJ36" i="8" s="1"/>
  <c r="BM36" i="8" s="1"/>
  <c r="DC36" i="8"/>
  <c r="CY36" i="8"/>
  <c r="DB36" i="8" s="1"/>
  <c r="DE36" i="8" s="1"/>
  <c r="U36" i="8"/>
  <c r="S36" i="8"/>
  <c r="V36" i="8" s="1"/>
  <c r="BR36" i="8"/>
  <c r="BU36" i="8" s="1"/>
  <c r="CQ36" i="8"/>
  <c r="A20" i="9" l="1"/>
  <c r="A20" i="41"/>
  <c r="E108" i="43"/>
  <c r="E108" i="1"/>
  <c r="C16" i="1"/>
  <c r="C16" i="43"/>
  <c r="CX21" i="8" l="1"/>
  <c r="CW21" i="8"/>
  <c r="CS21" i="8" s="1"/>
  <c r="CN21" i="8"/>
  <c r="CO21" i="8" s="1"/>
  <c r="CT21" i="8" s="1"/>
  <c r="CF21" i="8"/>
  <c r="CG21" i="8" s="1"/>
  <c r="CJ21" i="8" s="1"/>
  <c r="CE21" i="8"/>
  <c r="BT21" i="8" s="1"/>
  <c r="BO21" i="8"/>
  <c r="BP21" i="8" s="1"/>
  <c r="BF21" i="8"/>
  <c r="BE21" i="8"/>
  <c r="AV21" i="8"/>
  <c r="AW21" i="8" s="1"/>
  <c r="AZ21" i="8" s="1"/>
  <c r="AU21" i="8"/>
  <c r="AK21" i="8"/>
  <c r="AM21" i="8" s="1"/>
  <c r="AR21" i="8" s="1"/>
  <c r="AJ21" i="8"/>
  <c r="Z21" i="8"/>
  <c r="AB21" i="8" s="1"/>
  <c r="AG21" i="8" s="1"/>
  <c r="W21" i="8"/>
  <c r="Y21" i="8" s="1"/>
  <c r="P21" i="8"/>
  <c r="Q21" i="8" s="1"/>
  <c r="BK21" i="8" l="1"/>
  <c r="BG21" i="8"/>
  <c r="BJ21" i="8" s="1"/>
  <c r="DC21" i="8"/>
  <c r="CY21" i="8"/>
  <c r="DB21" i="8" s="1"/>
  <c r="DE21" i="8" s="1"/>
  <c r="U21" i="8"/>
  <c r="S21" i="8"/>
  <c r="BR21" i="8"/>
  <c r="BU21" i="8" s="1"/>
  <c r="CQ21" i="8"/>
  <c r="CX32" i="8"/>
  <c r="CW32" i="8"/>
  <c r="CS32" i="8" s="1"/>
  <c r="CN32" i="8"/>
  <c r="CO32" i="8" s="1"/>
  <c r="CT32" i="8" s="1"/>
  <c r="CF32" i="8"/>
  <c r="CG32" i="8" s="1"/>
  <c r="CJ32" i="8" s="1"/>
  <c r="CL32" i="8" s="1"/>
  <c r="CE32" i="8"/>
  <c r="BT32" i="8" s="1"/>
  <c r="BO32" i="8"/>
  <c r="BP32" i="8" s="1"/>
  <c r="BF32" i="8"/>
  <c r="BE32" i="8"/>
  <c r="AV32" i="8"/>
  <c r="AW32" i="8" s="1"/>
  <c r="AZ32" i="8" s="1"/>
  <c r="AU32" i="8"/>
  <c r="AK32" i="8"/>
  <c r="AM32" i="8" s="1"/>
  <c r="AR32" i="8" s="1"/>
  <c r="AJ32" i="8"/>
  <c r="Z32" i="8"/>
  <c r="AB32" i="8" s="1"/>
  <c r="AG32" i="8" s="1"/>
  <c r="W32" i="8"/>
  <c r="Y32" i="8" s="1"/>
  <c r="P32" i="8"/>
  <c r="Q32" i="8" s="1"/>
  <c r="CX25" i="8"/>
  <c r="CW25" i="8"/>
  <c r="CS25" i="8" s="1"/>
  <c r="CN25" i="8"/>
  <c r="CO25" i="8" s="1"/>
  <c r="CT25" i="8" s="1"/>
  <c r="CF25" i="8"/>
  <c r="CG25" i="8" s="1"/>
  <c r="CJ25" i="8" s="1"/>
  <c r="CL25" i="8" s="1"/>
  <c r="CE25" i="8"/>
  <c r="BT25" i="8" s="1"/>
  <c r="BO25" i="8"/>
  <c r="BP25" i="8" s="1"/>
  <c r="BF25" i="8"/>
  <c r="BE25" i="8"/>
  <c r="AV25" i="8"/>
  <c r="AW25" i="8" s="1"/>
  <c r="AZ25" i="8" s="1"/>
  <c r="BB25" i="8" s="1"/>
  <c r="AU25" i="8"/>
  <c r="AK25" i="8"/>
  <c r="AM25" i="8" s="1"/>
  <c r="AR25" i="8" s="1"/>
  <c r="AJ25" i="8"/>
  <c r="Z25" i="8"/>
  <c r="AB25" i="8" s="1"/>
  <c r="AG25" i="8" s="1"/>
  <c r="W25" i="8"/>
  <c r="Y25" i="8" s="1"/>
  <c r="P25" i="8"/>
  <c r="Q25" i="8" s="1"/>
  <c r="BK32" i="8" l="1"/>
  <c r="BG32" i="8"/>
  <c r="BJ32" i="8" s="1"/>
  <c r="DC32" i="8"/>
  <c r="CY32" i="8"/>
  <c r="DB32" i="8" s="1"/>
  <c r="DE32" i="8" s="1"/>
  <c r="BK25" i="8"/>
  <c r="BG25" i="8"/>
  <c r="BJ25" i="8" s="1"/>
  <c r="BM25" i="8" s="1"/>
  <c r="DC25" i="8"/>
  <c r="CY25" i="8"/>
  <c r="DB25" i="8" s="1"/>
  <c r="DE25" i="8" s="1"/>
  <c r="U25" i="8"/>
  <c r="U32" i="8"/>
  <c r="S32" i="8"/>
  <c r="S25" i="8"/>
  <c r="V25" i="8" s="1"/>
  <c r="BR25" i="8"/>
  <c r="BU25" i="8" s="1"/>
  <c r="CQ25" i="8"/>
  <c r="BR32" i="8"/>
  <c r="BU32" i="8" s="1"/>
  <c r="CQ32" i="8"/>
  <c r="D1" i="45"/>
  <c r="A6" i="45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CX23" i="8"/>
  <c r="CW23" i="8"/>
  <c r="CS23" i="8" s="1"/>
  <c r="CN23" i="8"/>
  <c r="CO23" i="8" s="1"/>
  <c r="CT23" i="8" s="1"/>
  <c r="CF23" i="8"/>
  <c r="CG23" i="8" s="1"/>
  <c r="CJ23" i="8" s="1"/>
  <c r="CL23" i="8" s="1"/>
  <c r="CE23" i="8"/>
  <c r="BT23" i="8" s="1"/>
  <c r="BO23" i="8"/>
  <c r="BP23" i="8" s="1"/>
  <c r="BF23" i="8"/>
  <c r="BE23" i="8"/>
  <c r="AV23" i="8"/>
  <c r="AW23" i="8" s="1"/>
  <c r="AZ23" i="8" s="1"/>
  <c r="BB23" i="8" s="1"/>
  <c r="AU23" i="8"/>
  <c r="AK23" i="8"/>
  <c r="AM23" i="8" s="1"/>
  <c r="AR23" i="8" s="1"/>
  <c r="AJ23" i="8"/>
  <c r="Z23" i="8"/>
  <c r="AB23" i="8" s="1"/>
  <c r="AG23" i="8" s="1"/>
  <c r="W23" i="8"/>
  <c r="Y23" i="8" s="1"/>
  <c r="P23" i="8"/>
  <c r="Q23" i="8" s="1"/>
  <c r="CX30" i="8"/>
  <c r="CW30" i="8"/>
  <c r="CS30" i="8" s="1"/>
  <c r="CN30" i="8"/>
  <c r="CO30" i="8" s="1"/>
  <c r="CT30" i="8" s="1"/>
  <c r="CF30" i="8"/>
  <c r="CG30" i="8" s="1"/>
  <c r="CJ30" i="8" s="1"/>
  <c r="CL30" i="8" s="1"/>
  <c r="CE30" i="8"/>
  <c r="BT30" i="8" s="1"/>
  <c r="BO30" i="8"/>
  <c r="BP30" i="8" s="1"/>
  <c r="BF30" i="8"/>
  <c r="BE30" i="8"/>
  <c r="AV30" i="8"/>
  <c r="AW30" i="8" s="1"/>
  <c r="AZ30" i="8" s="1"/>
  <c r="BB30" i="8" s="1"/>
  <c r="AU30" i="8"/>
  <c r="AK30" i="8"/>
  <c r="AM30" i="8" s="1"/>
  <c r="AR30" i="8" s="1"/>
  <c r="AJ30" i="8"/>
  <c r="Z30" i="8"/>
  <c r="AB30" i="8" s="1"/>
  <c r="AG30" i="8" s="1"/>
  <c r="W30" i="8"/>
  <c r="Y30" i="8" s="1"/>
  <c r="P30" i="8"/>
  <c r="Q30" i="8" s="1"/>
  <c r="S30" i="8" s="1"/>
  <c r="CX24" i="8"/>
  <c r="CW24" i="8"/>
  <c r="CS24" i="8" s="1"/>
  <c r="CN24" i="8"/>
  <c r="CO24" i="8" s="1"/>
  <c r="CT24" i="8" s="1"/>
  <c r="CF24" i="8"/>
  <c r="CG24" i="8" s="1"/>
  <c r="CJ24" i="8" s="1"/>
  <c r="CL24" i="8" s="1"/>
  <c r="CE24" i="8"/>
  <c r="BT24" i="8" s="1"/>
  <c r="BO24" i="8"/>
  <c r="BP24" i="8" s="1"/>
  <c r="BF24" i="8"/>
  <c r="BE24" i="8"/>
  <c r="AV24" i="8"/>
  <c r="AW24" i="8" s="1"/>
  <c r="AU24" i="8"/>
  <c r="AK24" i="8"/>
  <c r="AM24" i="8" s="1"/>
  <c r="AR24" i="8" s="1"/>
  <c r="AJ24" i="8"/>
  <c r="Z24" i="8"/>
  <c r="AB24" i="8" s="1"/>
  <c r="AG24" i="8" s="1"/>
  <c r="W24" i="8"/>
  <c r="Y24" i="8" s="1"/>
  <c r="P24" i="8"/>
  <c r="Q24" i="8" s="1"/>
  <c r="S24" i="8" s="1"/>
  <c r="CX34" i="8"/>
  <c r="CW34" i="8"/>
  <c r="CS34" i="8" s="1"/>
  <c r="CN34" i="8"/>
  <c r="CO34" i="8" s="1"/>
  <c r="CT34" i="8" s="1"/>
  <c r="CF34" i="8"/>
  <c r="CG34" i="8" s="1"/>
  <c r="CJ34" i="8" s="1"/>
  <c r="CL34" i="8" s="1"/>
  <c r="CE34" i="8"/>
  <c r="BT34" i="8" s="1"/>
  <c r="BO34" i="8"/>
  <c r="BP34" i="8" s="1"/>
  <c r="BF34" i="8"/>
  <c r="BE34" i="8"/>
  <c r="AV34" i="8"/>
  <c r="AW34" i="8" s="1"/>
  <c r="AZ34" i="8" s="1"/>
  <c r="AU34" i="8"/>
  <c r="AK34" i="8"/>
  <c r="AM34" i="8" s="1"/>
  <c r="AJ34" i="8"/>
  <c r="Z34" i="8"/>
  <c r="AB34" i="8" s="1"/>
  <c r="AG34" i="8" s="1"/>
  <c r="W34" i="8"/>
  <c r="Y34" i="8" s="1"/>
  <c r="P34" i="8"/>
  <c r="Q34" i="8" s="1"/>
  <c r="S34" i="8" s="1"/>
  <c r="CX38" i="8"/>
  <c r="CW38" i="8"/>
  <c r="CS38" i="8" s="1"/>
  <c r="CN38" i="8"/>
  <c r="CO38" i="8" s="1"/>
  <c r="CT38" i="8" s="1"/>
  <c r="CF38" i="8"/>
  <c r="CG38" i="8" s="1"/>
  <c r="CJ38" i="8" s="1"/>
  <c r="CL38" i="8" s="1"/>
  <c r="CE38" i="8"/>
  <c r="BT38" i="8" s="1"/>
  <c r="BO38" i="8"/>
  <c r="BP38" i="8" s="1"/>
  <c r="BF38" i="8"/>
  <c r="BE38" i="8"/>
  <c r="AV38" i="8"/>
  <c r="AW38" i="8" s="1"/>
  <c r="AZ38" i="8" s="1"/>
  <c r="BB38" i="8" s="1"/>
  <c r="AU38" i="8"/>
  <c r="AK38" i="8"/>
  <c r="AM38" i="8" s="1"/>
  <c r="AR38" i="8" s="1"/>
  <c r="AJ38" i="8"/>
  <c r="Z38" i="8"/>
  <c r="AB38" i="8" s="1"/>
  <c r="AG38" i="8" s="1"/>
  <c r="W38" i="8"/>
  <c r="Y38" i="8" s="1"/>
  <c r="P38" i="8"/>
  <c r="Q38" i="8" s="1"/>
  <c r="CX31" i="8"/>
  <c r="CW31" i="8"/>
  <c r="CS31" i="8" s="1"/>
  <c r="CN31" i="8"/>
  <c r="CO31" i="8" s="1"/>
  <c r="CT31" i="8" s="1"/>
  <c r="CF31" i="8"/>
  <c r="CG31" i="8" s="1"/>
  <c r="CJ31" i="8" s="1"/>
  <c r="CL31" i="8" s="1"/>
  <c r="CE31" i="8"/>
  <c r="BT31" i="8" s="1"/>
  <c r="BO31" i="8"/>
  <c r="BP31" i="8" s="1"/>
  <c r="BF31" i="8"/>
  <c r="BE31" i="8"/>
  <c r="AV31" i="8"/>
  <c r="AW31" i="8" s="1"/>
  <c r="AZ31" i="8" s="1"/>
  <c r="BB31" i="8" s="1"/>
  <c r="AU31" i="8"/>
  <c r="AK31" i="8"/>
  <c r="AM31" i="8" s="1"/>
  <c r="AR31" i="8" s="1"/>
  <c r="AJ31" i="8"/>
  <c r="Z31" i="8"/>
  <c r="AB31" i="8" s="1"/>
  <c r="AG31" i="8" s="1"/>
  <c r="W31" i="8"/>
  <c r="Y31" i="8" s="1"/>
  <c r="P31" i="8"/>
  <c r="Q31" i="8" s="1"/>
  <c r="CX26" i="8"/>
  <c r="CW26" i="8"/>
  <c r="CS26" i="8" s="1"/>
  <c r="CN26" i="8"/>
  <c r="CO26" i="8" s="1"/>
  <c r="CT26" i="8" s="1"/>
  <c r="CF26" i="8"/>
  <c r="CG26" i="8" s="1"/>
  <c r="CJ26" i="8" s="1"/>
  <c r="CL26" i="8" s="1"/>
  <c r="CE26" i="8"/>
  <c r="BT26" i="8" s="1"/>
  <c r="BO26" i="8"/>
  <c r="BP26" i="8" s="1"/>
  <c r="BF26" i="8"/>
  <c r="BE26" i="8"/>
  <c r="AV26" i="8"/>
  <c r="AW26" i="8" s="1"/>
  <c r="AZ26" i="8" s="1"/>
  <c r="BB26" i="8" s="1"/>
  <c r="AU26" i="8"/>
  <c r="AK26" i="8"/>
  <c r="AM26" i="8" s="1"/>
  <c r="AR26" i="8" s="1"/>
  <c r="AJ26" i="8"/>
  <c r="Z26" i="8"/>
  <c r="AB26" i="8" s="1"/>
  <c r="AG26" i="8" s="1"/>
  <c r="W26" i="8"/>
  <c r="Y26" i="8" s="1"/>
  <c r="P26" i="8"/>
  <c r="Q26" i="8" s="1"/>
  <c r="S26" i="8" s="1"/>
  <c r="CX28" i="8"/>
  <c r="CW28" i="8"/>
  <c r="CS28" i="8" s="1"/>
  <c r="CN28" i="8"/>
  <c r="CO28" i="8" s="1"/>
  <c r="CT28" i="8" s="1"/>
  <c r="CF28" i="8"/>
  <c r="CG28" i="8" s="1"/>
  <c r="CJ28" i="8" s="1"/>
  <c r="CL28" i="8" s="1"/>
  <c r="CE28" i="8"/>
  <c r="BT28" i="8" s="1"/>
  <c r="BO28" i="8"/>
  <c r="BP28" i="8" s="1"/>
  <c r="BF28" i="8"/>
  <c r="BE28" i="8"/>
  <c r="AV28" i="8"/>
  <c r="AW28" i="8" s="1"/>
  <c r="AZ28" i="8" s="1"/>
  <c r="BB28" i="8" s="1"/>
  <c r="AU28" i="8"/>
  <c r="AK28" i="8"/>
  <c r="AM28" i="8" s="1"/>
  <c r="AR28" i="8" s="1"/>
  <c r="AJ28" i="8"/>
  <c r="Z28" i="8"/>
  <c r="AB28" i="8" s="1"/>
  <c r="AG28" i="8" s="1"/>
  <c r="W28" i="8"/>
  <c r="Y28" i="8" s="1"/>
  <c r="P28" i="8"/>
  <c r="Q28" i="8" s="1"/>
  <c r="S28" i="8" s="1"/>
  <c r="CX29" i="8"/>
  <c r="CW29" i="8"/>
  <c r="CS29" i="8" s="1"/>
  <c r="CN29" i="8"/>
  <c r="CO29" i="8" s="1"/>
  <c r="CT29" i="8" s="1"/>
  <c r="CF29" i="8"/>
  <c r="CG29" i="8" s="1"/>
  <c r="CJ29" i="8" s="1"/>
  <c r="CL29" i="8" s="1"/>
  <c r="CE29" i="8"/>
  <c r="BT29" i="8" s="1"/>
  <c r="BO29" i="8"/>
  <c r="BP29" i="8" s="1"/>
  <c r="BF29" i="8"/>
  <c r="BE29" i="8"/>
  <c r="AV29" i="8"/>
  <c r="AW29" i="8" s="1"/>
  <c r="AZ29" i="8" s="1"/>
  <c r="BB29" i="8" s="1"/>
  <c r="AU29" i="8"/>
  <c r="AK29" i="8"/>
  <c r="AM29" i="8" s="1"/>
  <c r="AR29" i="8" s="1"/>
  <c r="AJ29" i="8"/>
  <c r="Z29" i="8"/>
  <c r="AB29" i="8" s="1"/>
  <c r="AG29" i="8" s="1"/>
  <c r="W29" i="8"/>
  <c r="Y29" i="8" s="1"/>
  <c r="P29" i="8"/>
  <c r="Q29" i="8" s="1"/>
  <c r="S29" i="8" s="1"/>
  <c r="CX33" i="8"/>
  <c r="CW33" i="8"/>
  <c r="CS33" i="8" s="1"/>
  <c r="CN33" i="8"/>
  <c r="CO33" i="8" s="1"/>
  <c r="CT33" i="8" s="1"/>
  <c r="CF33" i="8"/>
  <c r="CG33" i="8" s="1"/>
  <c r="CJ33" i="8" s="1"/>
  <c r="CL33" i="8" s="1"/>
  <c r="CE33" i="8"/>
  <c r="BT33" i="8" s="1"/>
  <c r="BO33" i="8"/>
  <c r="BP33" i="8" s="1"/>
  <c r="BF33" i="8"/>
  <c r="BE33" i="8"/>
  <c r="AV33" i="8"/>
  <c r="AW33" i="8" s="1"/>
  <c r="AZ33" i="8" s="1"/>
  <c r="AU33" i="8"/>
  <c r="AK33" i="8"/>
  <c r="AM33" i="8" s="1"/>
  <c r="AR33" i="8" s="1"/>
  <c r="AJ33" i="8"/>
  <c r="Z33" i="8"/>
  <c r="AB33" i="8" s="1"/>
  <c r="AG33" i="8" s="1"/>
  <c r="W33" i="8"/>
  <c r="Y33" i="8" s="1"/>
  <c r="P33" i="8"/>
  <c r="Q33" i="8" s="1"/>
  <c r="CX13" i="8"/>
  <c r="CW13" i="8"/>
  <c r="CS13" i="8" s="1"/>
  <c r="CN13" i="8"/>
  <c r="CO13" i="8" s="1"/>
  <c r="CF13" i="8"/>
  <c r="CG13" i="8" s="1"/>
  <c r="CJ13" i="8" s="1"/>
  <c r="CL13" i="8" s="1"/>
  <c r="CE13" i="8"/>
  <c r="BT13" i="8" s="1"/>
  <c r="BO13" i="8"/>
  <c r="BP13" i="8" s="1"/>
  <c r="BF13" i="8"/>
  <c r="BE13" i="8"/>
  <c r="AV13" i="8"/>
  <c r="AW13" i="8" s="1"/>
  <c r="AZ13" i="8" s="1"/>
  <c r="BB13" i="8" s="1"/>
  <c r="AU13" i="8"/>
  <c r="AK13" i="8"/>
  <c r="AM13" i="8" s="1"/>
  <c r="AR13" i="8" s="1"/>
  <c r="AJ13" i="8"/>
  <c r="Z13" i="8"/>
  <c r="AB13" i="8" s="1"/>
  <c r="AG13" i="8" s="1"/>
  <c r="W13" i="8"/>
  <c r="Y13" i="8" s="1"/>
  <c r="P13" i="8"/>
  <c r="Q13" i="8" s="1"/>
  <c r="CX15" i="8"/>
  <c r="CW15" i="8"/>
  <c r="CS15" i="8" s="1"/>
  <c r="CN15" i="8"/>
  <c r="CO15" i="8" s="1"/>
  <c r="CT15" i="8" s="1"/>
  <c r="CF15" i="8"/>
  <c r="CG15" i="8" s="1"/>
  <c r="CJ15" i="8" s="1"/>
  <c r="CL15" i="8" s="1"/>
  <c r="CE15" i="8"/>
  <c r="BT15" i="8" s="1"/>
  <c r="BO15" i="8"/>
  <c r="BP15" i="8" s="1"/>
  <c r="BF15" i="8"/>
  <c r="BE15" i="8"/>
  <c r="AV15" i="8"/>
  <c r="AW15" i="8" s="1"/>
  <c r="AZ15" i="8" s="1"/>
  <c r="BB15" i="8" s="1"/>
  <c r="AU15" i="8"/>
  <c r="AK15" i="8"/>
  <c r="AM15" i="8" s="1"/>
  <c r="AR15" i="8" s="1"/>
  <c r="AJ15" i="8"/>
  <c r="Z15" i="8"/>
  <c r="AB15" i="8" s="1"/>
  <c r="AG15" i="8" s="1"/>
  <c r="W15" i="8"/>
  <c r="Y15" i="8" s="1"/>
  <c r="P15" i="8"/>
  <c r="Q15" i="8" s="1"/>
  <c r="CX6" i="8"/>
  <c r="CW6" i="8"/>
  <c r="CS6" i="8" s="1"/>
  <c r="CN6" i="8"/>
  <c r="CO6" i="8" s="1"/>
  <c r="CT6" i="8" s="1"/>
  <c r="CF6" i="8"/>
  <c r="CG6" i="8" s="1"/>
  <c r="CJ6" i="8" s="1"/>
  <c r="CL6" i="8" s="1"/>
  <c r="CE6" i="8"/>
  <c r="BT6" i="8" s="1"/>
  <c r="BO6" i="8"/>
  <c r="BP6" i="8" s="1"/>
  <c r="BF6" i="8"/>
  <c r="BE6" i="8"/>
  <c r="AV6" i="8"/>
  <c r="AW6" i="8" s="1"/>
  <c r="AZ6" i="8" s="1"/>
  <c r="BB6" i="8" s="1"/>
  <c r="AU6" i="8"/>
  <c r="AK6" i="8"/>
  <c r="AM6" i="8" s="1"/>
  <c r="AR6" i="8" s="1"/>
  <c r="AJ6" i="8"/>
  <c r="Z6" i="8"/>
  <c r="AB6" i="8" s="1"/>
  <c r="AG6" i="8" s="1"/>
  <c r="W6" i="8"/>
  <c r="Y6" i="8" s="1"/>
  <c r="P6" i="8"/>
  <c r="Q6" i="8" s="1"/>
  <c r="CX4" i="8"/>
  <c r="CW4" i="8"/>
  <c r="CS4" i="8" s="1"/>
  <c r="CN4" i="8"/>
  <c r="CO4" i="8" s="1"/>
  <c r="CF4" i="8"/>
  <c r="CG4" i="8" s="1"/>
  <c r="CJ4" i="8" s="1"/>
  <c r="CL4" i="8" s="1"/>
  <c r="CE4" i="8"/>
  <c r="BT4" i="8" s="1"/>
  <c r="BO4" i="8"/>
  <c r="BP4" i="8" s="1"/>
  <c r="BF4" i="8"/>
  <c r="BE4" i="8"/>
  <c r="AV4" i="8"/>
  <c r="AW4" i="8" s="1"/>
  <c r="AZ4" i="8" s="1"/>
  <c r="BB4" i="8" s="1"/>
  <c r="AU4" i="8"/>
  <c r="AK4" i="8"/>
  <c r="AM4" i="8" s="1"/>
  <c r="AR4" i="8" s="1"/>
  <c r="AJ4" i="8"/>
  <c r="Z4" i="8"/>
  <c r="AB4" i="8" s="1"/>
  <c r="AG4" i="8" s="1"/>
  <c r="W4" i="8"/>
  <c r="Y4" i="8" s="1"/>
  <c r="P4" i="8"/>
  <c r="Q4" i="8" s="1"/>
  <c r="CX20" i="8"/>
  <c r="CW20" i="8"/>
  <c r="CS20" i="8" s="1"/>
  <c r="CN20" i="8"/>
  <c r="CO20" i="8" s="1"/>
  <c r="CT20" i="8" s="1"/>
  <c r="CF20" i="8"/>
  <c r="CG20" i="8" s="1"/>
  <c r="CJ20" i="8" s="1"/>
  <c r="CL20" i="8" s="1"/>
  <c r="CE20" i="8"/>
  <c r="BT20" i="8" s="1"/>
  <c r="BO20" i="8"/>
  <c r="BP20" i="8" s="1"/>
  <c r="BF20" i="8"/>
  <c r="BE20" i="8"/>
  <c r="AV20" i="8"/>
  <c r="AW20" i="8" s="1"/>
  <c r="AZ20" i="8" s="1"/>
  <c r="AU20" i="8"/>
  <c r="AK20" i="8"/>
  <c r="AM20" i="8" s="1"/>
  <c r="AJ20" i="8"/>
  <c r="Z20" i="8"/>
  <c r="AB20" i="8" s="1"/>
  <c r="AG20" i="8" s="1"/>
  <c r="W20" i="8"/>
  <c r="Y20" i="8" s="1"/>
  <c r="P20" i="8"/>
  <c r="Q20" i="8" s="1"/>
  <c r="CX10" i="8"/>
  <c r="CW10" i="8"/>
  <c r="CS10" i="8" s="1"/>
  <c r="CN10" i="8"/>
  <c r="CO10" i="8" s="1"/>
  <c r="CT10" i="8" s="1"/>
  <c r="CF10" i="8"/>
  <c r="CG10" i="8" s="1"/>
  <c r="CJ10" i="8" s="1"/>
  <c r="CL10" i="8" s="1"/>
  <c r="CE10" i="8"/>
  <c r="BT10" i="8" s="1"/>
  <c r="BO10" i="8"/>
  <c r="BP10" i="8" s="1"/>
  <c r="BR10" i="8" s="1"/>
  <c r="BF10" i="8"/>
  <c r="BE10" i="8"/>
  <c r="AV10" i="8"/>
  <c r="AW10" i="8" s="1"/>
  <c r="AZ10" i="8" s="1"/>
  <c r="BB10" i="8" s="1"/>
  <c r="AU10" i="8"/>
  <c r="AK10" i="8"/>
  <c r="AM10" i="8" s="1"/>
  <c r="AR10" i="8" s="1"/>
  <c r="Z10" i="8"/>
  <c r="AB10" i="8" s="1"/>
  <c r="AG10" i="8" s="1"/>
  <c r="W10" i="8"/>
  <c r="Y10" i="8" s="1"/>
  <c r="P10" i="8"/>
  <c r="Q10" i="8" s="1"/>
  <c r="CX12" i="8"/>
  <c r="CW12" i="8"/>
  <c r="CS12" i="8" s="1"/>
  <c r="CN12" i="8"/>
  <c r="CO12" i="8" s="1"/>
  <c r="CT12" i="8" s="1"/>
  <c r="CF12" i="8"/>
  <c r="CG12" i="8" s="1"/>
  <c r="CJ12" i="8" s="1"/>
  <c r="CL12" i="8" s="1"/>
  <c r="CE12" i="8"/>
  <c r="BT12" i="8" s="1"/>
  <c r="BO12" i="8"/>
  <c r="BP12" i="8" s="1"/>
  <c r="BF12" i="8"/>
  <c r="BE12" i="8"/>
  <c r="AV12" i="8"/>
  <c r="AW12" i="8" s="1"/>
  <c r="AZ12" i="8" s="1"/>
  <c r="BB12" i="8" s="1"/>
  <c r="AU12" i="8"/>
  <c r="AK12" i="8"/>
  <c r="AM12" i="8" s="1"/>
  <c r="AR12" i="8" s="1"/>
  <c r="AJ12" i="8"/>
  <c r="Z12" i="8"/>
  <c r="AB12" i="8" s="1"/>
  <c r="AG12" i="8" s="1"/>
  <c r="W12" i="8"/>
  <c r="Y12" i="8" s="1"/>
  <c r="P12" i="8"/>
  <c r="Q12" i="8" s="1"/>
  <c r="CX8" i="8"/>
  <c r="CW8" i="8"/>
  <c r="CS8" i="8" s="1"/>
  <c r="CN8" i="8"/>
  <c r="CO8" i="8" s="1"/>
  <c r="CT8" i="8" s="1"/>
  <c r="CF8" i="8"/>
  <c r="CG8" i="8" s="1"/>
  <c r="CJ8" i="8" s="1"/>
  <c r="CL8" i="8" s="1"/>
  <c r="CE8" i="8"/>
  <c r="BT8" i="8" s="1"/>
  <c r="BO8" i="8"/>
  <c r="BP8" i="8" s="1"/>
  <c r="BF8" i="8"/>
  <c r="BE8" i="8"/>
  <c r="AV8" i="8"/>
  <c r="AW8" i="8" s="1"/>
  <c r="AZ8" i="8" s="1"/>
  <c r="BB8" i="8" s="1"/>
  <c r="AU8" i="8"/>
  <c r="AK8" i="8"/>
  <c r="AM8" i="8" s="1"/>
  <c r="AR8" i="8" s="1"/>
  <c r="AJ8" i="8"/>
  <c r="Z8" i="8"/>
  <c r="AB8" i="8" s="1"/>
  <c r="AG8" i="8" s="1"/>
  <c r="W8" i="8"/>
  <c r="Y8" i="8" s="1"/>
  <c r="P8" i="8"/>
  <c r="Q8" i="8" s="1"/>
  <c r="CX18" i="8"/>
  <c r="CW18" i="8"/>
  <c r="CS18" i="8" s="1"/>
  <c r="CN18" i="8"/>
  <c r="CO18" i="8" s="1"/>
  <c r="CF18" i="8"/>
  <c r="CG18" i="8" s="1"/>
  <c r="CJ18" i="8" s="1"/>
  <c r="CL18" i="8" s="1"/>
  <c r="CE18" i="8"/>
  <c r="BT18" i="8" s="1"/>
  <c r="BO18" i="8"/>
  <c r="BP18" i="8" s="1"/>
  <c r="BF18" i="8"/>
  <c r="BE18" i="8"/>
  <c r="AV18" i="8"/>
  <c r="AW18" i="8" s="1"/>
  <c r="AZ18" i="8" s="1"/>
  <c r="BB18" i="8" s="1"/>
  <c r="AU18" i="8"/>
  <c r="AK18" i="8"/>
  <c r="AM18" i="8" s="1"/>
  <c r="AR18" i="8" s="1"/>
  <c r="AJ18" i="8"/>
  <c r="Z18" i="8"/>
  <c r="AB18" i="8" s="1"/>
  <c r="AG18" i="8" s="1"/>
  <c r="W18" i="8"/>
  <c r="Y18" i="8" s="1"/>
  <c r="P18" i="8"/>
  <c r="Q18" i="8" s="1"/>
  <c r="CX9" i="8"/>
  <c r="CW9" i="8"/>
  <c r="CS9" i="8" s="1"/>
  <c r="CN9" i="8"/>
  <c r="CO9" i="8" s="1"/>
  <c r="CT9" i="8" s="1"/>
  <c r="CF9" i="8"/>
  <c r="CG9" i="8" s="1"/>
  <c r="CJ9" i="8" s="1"/>
  <c r="CL9" i="8" s="1"/>
  <c r="CE9" i="8"/>
  <c r="BT9" i="8" s="1"/>
  <c r="BO9" i="8"/>
  <c r="BP9" i="8" s="1"/>
  <c r="BF9" i="8"/>
  <c r="BE9" i="8"/>
  <c r="AV9" i="8"/>
  <c r="AW9" i="8" s="1"/>
  <c r="AZ9" i="8" s="1"/>
  <c r="BB9" i="8" s="1"/>
  <c r="AU9" i="8"/>
  <c r="AK9" i="8"/>
  <c r="AM9" i="8" s="1"/>
  <c r="AR9" i="8" s="1"/>
  <c r="AJ9" i="8"/>
  <c r="Z9" i="8"/>
  <c r="AB9" i="8" s="1"/>
  <c r="AG9" i="8" s="1"/>
  <c r="W9" i="8"/>
  <c r="Y9" i="8" s="1"/>
  <c r="P9" i="8"/>
  <c r="Q9" i="8" s="1"/>
  <c r="CF3" i="8"/>
  <c r="CG3" i="8" s="1"/>
  <c r="BF3" i="8"/>
  <c r="BG3" i="8" s="1"/>
  <c r="AV3" i="8"/>
  <c r="AW3" i="8" s="1"/>
  <c r="CX3" i="8"/>
  <c r="CY3" i="8" s="1"/>
  <c r="AZ24" i="8" l="1"/>
  <c r="BB24" i="8" s="1"/>
  <c r="U34" i="8"/>
  <c r="BK38" i="8"/>
  <c r="BG38" i="8"/>
  <c r="BJ38" i="8" s="1"/>
  <c r="DC38" i="8"/>
  <c r="CY38" i="8"/>
  <c r="DB38" i="8" s="1"/>
  <c r="BK8" i="8"/>
  <c r="BG8" i="8"/>
  <c r="BJ8" i="8" s="1"/>
  <c r="BM8" i="8" s="1"/>
  <c r="DC8" i="8"/>
  <c r="CY8" i="8"/>
  <c r="DB8" i="8" s="1"/>
  <c r="DE8" i="8" s="1"/>
  <c r="BK20" i="8"/>
  <c r="BG20" i="8"/>
  <c r="BJ20" i="8" s="1"/>
  <c r="DC20" i="8"/>
  <c r="CY20" i="8"/>
  <c r="DB20" i="8" s="1"/>
  <c r="DE20" i="8" s="1"/>
  <c r="BK13" i="8"/>
  <c r="BG13" i="8"/>
  <c r="BJ13" i="8" s="1"/>
  <c r="DC13" i="8"/>
  <c r="CY13" i="8"/>
  <c r="DB13" i="8" s="1"/>
  <c r="DE13" i="8" s="1"/>
  <c r="BK26" i="8"/>
  <c r="BG26" i="8"/>
  <c r="BJ26" i="8" s="1"/>
  <c r="DC26" i="8"/>
  <c r="CY26" i="8"/>
  <c r="DB26" i="8" s="1"/>
  <c r="DE26" i="8" s="1"/>
  <c r="BK24" i="8"/>
  <c r="BG24" i="8"/>
  <c r="BJ24" i="8" s="1"/>
  <c r="DC24" i="8"/>
  <c r="CY24" i="8"/>
  <c r="DB24" i="8" s="1"/>
  <c r="DE24" i="8" s="1"/>
  <c r="DC30" i="8"/>
  <c r="CY30" i="8"/>
  <c r="DB30" i="8" s="1"/>
  <c r="DE30" i="8" s="1"/>
  <c r="V32" i="8"/>
  <c r="BK12" i="8"/>
  <c r="BG12" i="8"/>
  <c r="BJ12" i="8" s="1"/>
  <c r="BM12" i="8" s="1"/>
  <c r="BK4" i="8"/>
  <c r="BG4" i="8"/>
  <c r="BJ4" i="8" s="1"/>
  <c r="BM4" i="8" s="1"/>
  <c r="DC33" i="8"/>
  <c r="CY33" i="8"/>
  <c r="DB33" i="8" s="1"/>
  <c r="DE33" i="8" s="1"/>
  <c r="BK30" i="8"/>
  <c r="BG30" i="8"/>
  <c r="BJ30" i="8" s="1"/>
  <c r="BK23" i="8"/>
  <c r="BG23" i="8"/>
  <c r="BJ23" i="8" s="1"/>
  <c r="BK18" i="8"/>
  <c r="BG18" i="8"/>
  <c r="BJ18" i="8" s="1"/>
  <c r="DC18" i="8"/>
  <c r="CY18" i="8"/>
  <c r="DB18" i="8" s="1"/>
  <c r="DE18" i="8" s="1"/>
  <c r="BK10" i="8"/>
  <c r="BG10" i="8"/>
  <c r="BJ10" i="8" s="1"/>
  <c r="BM10" i="8" s="1"/>
  <c r="DC10" i="8"/>
  <c r="CY10" i="8"/>
  <c r="DB10" i="8" s="1"/>
  <c r="DE10" i="8" s="1"/>
  <c r="BK15" i="8"/>
  <c r="BG15" i="8"/>
  <c r="BJ15" i="8" s="1"/>
  <c r="DC15" i="8"/>
  <c r="CY15" i="8"/>
  <c r="DB15" i="8" s="1"/>
  <c r="DE15" i="8" s="1"/>
  <c r="BK28" i="8"/>
  <c r="BG28" i="8"/>
  <c r="BJ28" i="8" s="1"/>
  <c r="BM28" i="8" s="1"/>
  <c r="DC28" i="8"/>
  <c r="CY28" i="8"/>
  <c r="DB28" i="8" s="1"/>
  <c r="DE28" i="8" s="1"/>
  <c r="BK34" i="8"/>
  <c r="BG34" i="8"/>
  <c r="BJ34" i="8" s="1"/>
  <c r="BM34" i="8" s="1"/>
  <c r="DC34" i="8"/>
  <c r="CY34" i="8"/>
  <c r="DB34" i="8" s="1"/>
  <c r="DE34" i="8" s="1"/>
  <c r="DC12" i="8"/>
  <c r="CY12" i="8"/>
  <c r="DB12" i="8" s="1"/>
  <c r="DE12" i="8" s="1"/>
  <c r="DC4" i="8"/>
  <c r="CY4" i="8"/>
  <c r="DB4" i="8" s="1"/>
  <c r="DE4" i="8" s="1"/>
  <c r="BK33" i="8"/>
  <c r="BG33" i="8"/>
  <c r="BJ33" i="8" s="1"/>
  <c r="BK31" i="8"/>
  <c r="BG31" i="8"/>
  <c r="BJ31" i="8" s="1"/>
  <c r="BM31" i="8" s="1"/>
  <c r="DC31" i="8"/>
  <c r="CY31" i="8"/>
  <c r="DB31" i="8" s="1"/>
  <c r="DE31" i="8" s="1"/>
  <c r="DC23" i="8"/>
  <c r="CY23" i="8"/>
  <c r="DB23" i="8" s="1"/>
  <c r="BK9" i="8"/>
  <c r="BG9" i="8"/>
  <c r="BJ9" i="8" s="1"/>
  <c r="BM9" i="8" s="1"/>
  <c r="DC9" i="8"/>
  <c r="CY9" i="8"/>
  <c r="DB9" i="8" s="1"/>
  <c r="DE9" i="8" s="1"/>
  <c r="BK6" i="8"/>
  <c r="BG6" i="8"/>
  <c r="BJ6" i="8" s="1"/>
  <c r="BM6" i="8" s="1"/>
  <c r="DC6" i="8"/>
  <c r="CY6" i="8"/>
  <c r="DB6" i="8" s="1"/>
  <c r="DE6" i="8" s="1"/>
  <c r="BK29" i="8"/>
  <c r="BG29" i="8"/>
  <c r="BJ29" i="8" s="1"/>
  <c r="BM29" i="8" s="1"/>
  <c r="DC29" i="8"/>
  <c r="CY29" i="8"/>
  <c r="DB29" i="8" s="1"/>
  <c r="DE29" i="8" s="1"/>
  <c r="U33" i="8"/>
  <c r="U20" i="8"/>
  <c r="U13" i="8"/>
  <c r="U10" i="8"/>
  <c r="U15" i="8"/>
  <c r="U23" i="8"/>
  <c r="U38" i="8"/>
  <c r="U8" i="8"/>
  <c r="U4" i="8"/>
  <c r="U31" i="8"/>
  <c r="U9" i="8"/>
  <c r="U12" i="8"/>
  <c r="U18" i="8"/>
  <c r="U6" i="8"/>
  <c r="U29" i="8"/>
  <c r="U28" i="8"/>
  <c r="V28" i="8" s="1"/>
  <c r="U26" i="8"/>
  <c r="U24" i="8"/>
  <c r="BU10" i="8"/>
  <c r="V30" i="8"/>
  <c r="A33" i="45"/>
  <c r="A34" i="45" s="1"/>
  <c r="A35" i="45" s="1"/>
  <c r="A36" i="45" s="1"/>
  <c r="A37" i="45" s="1"/>
  <c r="BR33" i="8"/>
  <c r="BU33" i="8" s="1"/>
  <c r="CQ33" i="8"/>
  <c r="BR29" i="8"/>
  <c r="BU29" i="8" s="1"/>
  <c r="CQ29" i="8"/>
  <c r="BR28" i="8"/>
  <c r="BU28" i="8" s="1"/>
  <c r="CQ28" i="8"/>
  <c r="V26" i="8"/>
  <c r="BR26" i="8"/>
  <c r="BU26" i="8" s="1"/>
  <c r="V29" i="8"/>
  <c r="S33" i="8"/>
  <c r="V33" i="8" s="1"/>
  <c r="S31" i="8"/>
  <c r="S38" i="8"/>
  <c r="V38" i="8" s="1"/>
  <c r="V34" i="8"/>
  <c r="BR34" i="8"/>
  <c r="BU34" i="8" s="1"/>
  <c r="CQ34" i="8"/>
  <c r="V24" i="8"/>
  <c r="BR24" i="8"/>
  <c r="BU24" i="8" s="1"/>
  <c r="CQ24" i="8"/>
  <c r="U30" i="8"/>
  <c r="S23" i="8"/>
  <c r="V23" i="8" s="1"/>
  <c r="CQ26" i="8"/>
  <c r="BR31" i="8"/>
  <c r="BU31" i="8" s="1"/>
  <c r="CQ31" i="8"/>
  <c r="BR38" i="8"/>
  <c r="BU38" i="8" s="1"/>
  <c r="CQ38" i="8"/>
  <c r="BR30" i="8"/>
  <c r="BU30" i="8" s="1"/>
  <c r="CQ30" i="8"/>
  <c r="BR23" i="8"/>
  <c r="BU23" i="8" s="1"/>
  <c r="CQ23" i="8"/>
  <c r="S18" i="8"/>
  <c r="V18" i="8" s="1"/>
  <c r="S12" i="8"/>
  <c r="BR9" i="8"/>
  <c r="BU9" i="8" s="1"/>
  <c r="CQ9" i="8"/>
  <c r="BR8" i="8"/>
  <c r="BU8" i="8" s="1"/>
  <c r="CQ8" i="8"/>
  <c r="S9" i="8"/>
  <c r="BR18" i="8"/>
  <c r="BU18" i="8" s="1"/>
  <c r="CQ18" i="8"/>
  <c r="CT18" i="8" s="1"/>
  <c r="S8" i="8"/>
  <c r="S10" i="8"/>
  <c r="S20" i="8"/>
  <c r="S6" i="8"/>
  <c r="S13" i="8"/>
  <c r="V13" i="8" s="1"/>
  <c r="BR12" i="8"/>
  <c r="BU12" i="8" s="1"/>
  <c r="CQ12" i="8"/>
  <c r="CQ10" i="8"/>
  <c r="BR4" i="8"/>
  <c r="BU4" i="8" s="1"/>
  <c r="CQ4" i="8"/>
  <c r="CT4" i="8" s="1"/>
  <c r="BR15" i="8"/>
  <c r="BU15" i="8" s="1"/>
  <c r="CQ15" i="8"/>
  <c r="BR20" i="8"/>
  <c r="BU20" i="8" s="1"/>
  <c r="CQ20" i="8"/>
  <c r="S4" i="8"/>
  <c r="V4" i="8" s="1"/>
  <c r="BR6" i="8"/>
  <c r="BU6" i="8" s="1"/>
  <c r="CQ6" i="8"/>
  <c r="S15" i="8"/>
  <c r="V15" i="8" s="1"/>
  <c r="BR13" i="8"/>
  <c r="BU13" i="8" s="1"/>
  <c r="CQ13" i="8"/>
  <c r="CT13" i="8" s="1"/>
  <c r="V10" i="8" l="1"/>
  <c r="BM24" i="8"/>
  <c r="BM26" i="8"/>
  <c r="BM13" i="8"/>
  <c r="BM38" i="8"/>
  <c r="V20" i="8"/>
  <c r="DE38" i="8"/>
  <c r="BM15" i="8"/>
  <c r="BM18" i="8"/>
  <c r="BM30" i="8"/>
  <c r="V8" i="8"/>
  <c r="V12" i="8"/>
  <c r="V31" i="8"/>
  <c r="V9" i="8"/>
  <c r="V6" i="8"/>
  <c r="DE23" i="8"/>
  <c r="BM23" i="8"/>
  <c r="B14" i="44"/>
  <c r="E13" i="44"/>
  <c r="B13" i="44"/>
  <c r="G12" i="44"/>
  <c r="E12" i="44"/>
  <c r="D12" i="44"/>
  <c r="C12" i="44"/>
  <c r="B12" i="44"/>
  <c r="A12" i="44"/>
  <c r="E20" i="43"/>
  <c r="E106" i="43"/>
  <c r="E105" i="43"/>
  <c r="D102" i="43"/>
  <c r="G101" i="43"/>
  <c r="D101" i="43"/>
  <c r="D91" i="43"/>
  <c r="G90" i="43"/>
  <c r="D90" i="43"/>
  <c r="E82" i="43"/>
  <c r="D80" i="43"/>
  <c r="G79" i="43"/>
  <c r="D79" i="43"/>
  <c r="E76" i="43"/>
  <c r="E14" i="44" s="1"/>
  <c r="D69" i="43"/>
  <c r="I3" i="44" s="1"/>
  <c r="G68" i="43"/>
  <c r="L2" i="44" s="1"/>
  <c r="D68" i="43"/>
  <c r="I2" i="44" s="1"/>
  <c r="G65" i="43"/>
  <c r="E63" i="43"/>
  <c r="G62" i="43"/>
  <c r="E60" i="43"/>
  <c r="D58" i="43"/>
  <c r="G57" i="43"/>
  <c r="D57" i="43"/>
  <c r="G53" i="43"/>
  <c r="E53" i="43"/>
  <c r="G50" i="43"/>
  <c r="E50" i="43"/>
  <c r="D47" i="43"/>
  <c r="G46" i="43"/>
  <c r="D46" i="43"/>
  <c r="E43" i="43"/>
  <c r="G39" i="43"/>
  <c r="D36" i="43"/>
  <c r="G35" i="43"/>
  <c r="D35" i="43"/>
  <c r="G27" i="43"/>
  <c r="D25" i="43"/>
  <c r="G24" i="43"/>
  <c r="D24" i="43"/>
  <c r="G23" i="43"/>
  <c r="E19" i="43"/>
  <c r="E18" i="43"/>
  <c r="G16" i="43"/>
  <c r="D14" i="43"/>
  <c r="G13" i="43"/>
  <c r="D13" i="43"/>
  <c r="G12" i="43"/>
  <c r="G7" i="43"/>
  <c r="E6" i="43"/>
  <c r="E5" i="43"/>
  <c r="D3" i="43"/>
  <c r="G2" i="43"/>
  <c r="D2" i="43"/>
  <c r="G1" i="43"/>
  <c r="A37" i="42"/>
  <c r="A33" i="42"/>
  <c r="K31" i="42"/>
  <c r="G31" i="42"/>
  <c r="A31" i="42"/>
  <c r="A29" i="42"/>
  <c r="A25" i="42"/>
  <c r="K23" i="42"/>
  <c r="A23" i="42"/>
  <c r="A21" i="42"/>
  <c r="A17" i="42"/>
  <c r="G15" i="42"/>
  <c r="A15" i="42"/>
  <c r="A13" i="42"/>
  <c r="K12" i="42"/>
  <c r="A11" i="42"/>
  <c r="A9" i="42"/>
  <c r="A7" i="42"/>
  <c r="A4" i="42"/>
  <c r="B16" i="41"/>
  <c r="D16" i="41" s="1"/>
  <c r="G102" i="43" s="1"/>
  <c r="F15" i="41"/>
  <c r="B14" i="41"/>
  <c r="G76" i="43" s="1"/>
  <c r="G14" i="44" s="1"/>
  <c r="B12" i="41"/>
  <c r="G42" i="43" s="1"/>
  <c r="F11" i="41"/>
  <c r="H11" i="41" s="1"/>
  <c r="H15" i="41"/>
  <c r="C108" i="43"/>
  <c r="C107" i="43"/>
  <c r="C106" i="43"/>
  <c r="C105" i="43"/>
  <c r="D100" i="43"/>
  <c r="C96" i="43"/>
  <c r="C95" i="43"/>
  <c r="C94" i="43"/>
  <c r="D89" i="43"/>
  <c r="C84" i="43"/>
  <c r="C83" i="43"/>
  <c r="A83" i="43"/>
  <c r="A84" i="43" s="1"/>
  <c r="A93" i="43" s="1"/>
  <c r="A94" i="43" s="1"/>
  <c r="A95" i="43" s="1"/>
  <c r="D78" i="43"/>
  <c r="C76" i="43"/>
  <c r="C14" i="44" s="1"/>
  <c r="D67" i="43"/>
  <c r="I1" i="44" s="1"/>
  <c r="C65" i="43"/>
  <c r="C64" i="43"/>
  <c r="C63" i="43"/>
  <c r="C62" i="43"/>
  <c r="A62" i="43"/>
  <c r="A63" i="43" s="1"/>
  <c r="A64" i="43" s="1"/>
  <c r="C61" i="43"/>
  <c r="A61" i="43"/>
  <c r="D56" i="43"/>
  <c r="C53" i="43"/>
  <c r="C52" i="43"/>
  <c r="C51" i="43"/>
  <c r="C50" i="43"/>
  <c r="C49" i="43"/>
  <c r="D45" i="43"/>
  <c r="C43" i="43"/>
  <c r="C42" i="43"/>
  <c r="C41" i="43"/>
  <c r="C40" i="43"/>
  <c r="C39" i="43"/>
  <c r="D34" i="43"/>
  <c r="C29" i="43"/>
  <c r="C28" i="43"/>
  <c r="C27" i="43"/>
  <c r="D23" i="43"/>
  <c r="G22" i="43"/>
  <c r="G33" i="43" s="1"/>
  <c r="G44" i="43" s="1"/>
  <c r="G55" i="43" s="1"/>
  <c r="G66" i="43" s="1"/>
  <c r="G77" i="43" s="1"/>
  <c r="G88" i="43" s="1"/>
  <c r="G99" i="43" s="1"/>
  <c r="G110" i="43" s="1"/>
  <c r="A5" i="39" s="1"/>
  <c r="C21" i="43"/>
  <c r="C20" i="43"/>
  <c r="C19" i="43"/>
  <c r="C18" i="43"/>
  <c r="C17" i="43"/>
  <c r="D12" i="43"/>
  <c r="C10" i="43"/>
  <c r="C9" i="43"/>
  <c r="C8" i="43"/>
  <c r="C7" i="43"/>
  <c r="C6" i="43"/>
  <c r="A6" i="43"/>
  <c r="A7" i="43" s="1"/>
  <c r="A8" i="43" s="1"/>
  <c r="A9" i="43" s="1"/>
  <c r="A10" i="43" s="1"/>
  <c r="A16" i="43" s="1"/>
  <c r="A17" i="43" s="1"/>
  <c r="A18" i="43" s="1"/>
  <c r="A19" i="43" s="1"/>
  <c r="A20" i="43" s="1"/>
  <c r="A21" i="43" s="1"/>
  <c r="A27" i="43" s="1"/>
  <c r="A28" i="43" s="1"/>
  <c r="A29" i="43" s="1"/>
  <c r="A38" i="43" s="1"/>
  <c r="A39" i="43" s="1"/>
  <c r="A40" i="43" s="1"/>
  <c r="A41" i="43" s="1"/>
  <c r="A42" i="43" s="1"/>
  <c r="A43" i="43" s="1"/>
  <c r="A49" i="43" s="1"/>
  <c r="A50" i="43" s="1"/>
  <c r="A51" i="43" s="1"/>
  <c r="A52" i="43" s="1"/>
  <c r="A53" i="43" s="1"/>
  <c r="D1" i="43"/>
  <c r="E40" i="42"/>
  <c r="F40" i="42" s="1"/>
  <c r="H40" i="42" s="1"/>
  <c r="J40" i="42" s="1"/>
  <c r="K40" i="42" s="1"/>
  <c r="L40" i="42" s="1"/>
  <c r="M40" i="42" s="1"/>
  <c r="D41" i="42" s="1"/>
  <c r="E41" i="42" s="1"/>
  <c r="F41" i="42" s="1"/>
  <c r="H41" i="42" s="1"/>
  <c r="J41" i="42" s="1"/>
  <c r="K41" i="42" s="1"/>
  <c r="L41" i="42" s="1"/>
  <c r="M41" i="42" s="1"/>
  <c r="D42" i="42" s="1"/>
  <c r="E42" i="42" s="1"/>
  <c r="F42" i="42" s="1"/>
  <c r="H42" i="42" s="1"/>
  <c r="J42" i="42" s="1"/>
  <c r="K42" i="42" s="1"/>
  <c r="L42" i="42" s="1"/>
  <c r="M42" i="42" s="1"/>
  <c r="D1" i="42"/>
  <c r="C18" i="41"/>
  <c r="D14" i="41"/>
  <c r="G58" i="43" s="1"/>
  <c r="E12" i="41"/>
  <c r="E14" i="41" s="1"/>
  <c r="E16" i="41" s="1"/>
  <c r="B1" i="41"/>
  <c r="G78" i="43" l="1"/>
  <c r="G80" i="43"/>
  <c r="G84" i="43"/>
  <c r="G95" i="43"/>
  <c r="G107" i="43"/>
  <c r="G5" i="43"/>
  <c r="G8" i="43"/>
  <c r="G17" i="43"/>
  <c r="G19" i="43"/>
  <c r="G28" i="43"/>
  <c r="G40" i="43"/>
  <c r="G43" i="43"/>
  <c r="G51" i="43"/>
  <c r="G56" i="43"/>
  <c r="G67" i="43"/>
  <c r="L1" i="44" s="1"/>
  <c r="G75" i="43"/>
  <c r="G13" i="44" s="1"/>
  <c r="G89" i="43"/>
  <c r="G91" i="43"/>
  <c r="G96" i="43"/>
  <c r="G105" i="43"/>
  <c r="G108" i="43"/>
  <c r="G9" i="43"/>
  <c r="G20" i="43"/>
  <c r="G29" i="43"/>
  <c r="G41" i="43"/>
  <c r="G45" i="43"/>
  <c r="G49" i="43"/>
  <c r="G52" i="43"/>
  <c r="G60" i="43"/>
  <c r="G63" i="43"/>
  <c r="G82" i="43"/>
  <c r="G93" i="43"/>
  <c r="G100" i="43"/>
  <c r="G6" i="43"/>
  <c r="G10" i="43"/>
  <c r="G18" i="43"/>
  <c r="G21" i="43"/>
  <c r="G34" i="43"/>
  <c r="G38" i="43"/>
  <c r="G61" i="43"/>
  <c r="G64" i="43"/>
  <c r="G83" i="43"/>
  <c r="G94" i="43"/>
  <c r="G104" i="43"/>
  <c r="G106" i="43"/>
  <c r="G69" i="43"/>
  <c r="L3" i="44" s="1"/>
  <c r="L15" i="44"/>
  <c r="B18" i="41"/>
  <c r="A65" i="43"/>
  <c r="A75" i="43" s="1"/>
  <c r="A13" i="44" s="1"/>
  <c r="A76" i="43"/>
  <c r="A14" i="44" s="1"/>
  <c r="A96" i="43"/>
  <c r="A104" i="43" s="1"/>
  <c r="A105" i="43"/>
  <c r="A106" i="43" s="1"/>
  <c r="A107" i="43" s="1"/>
  <c r="A108" i="43" s="1"/>
  <c r="D12" i="41"/>
  <c r="C108" i="1"/>
  <c r="C107" i="1"/>
  <c r="C106" i="1"/>
  <c r="C105" i="1"/>
  <c r="C96" i="1"/>
  <c r="C95" i="1"/>
  <c r="C94" i="1"/>
  <c r="C84" i="1"/>
  <c r="C83" i="1"/>
  <c r="C10" i="1"/>
  <c r="C29" i="1"/>
  <c r="B16" i="9"/>
  <c r="G108" i="1" s="1"/>
  <c r="C53" i="1"/>
  <c r="C52" i="1"/>
  <c r="C42" i="1"/>
  <c r="C41" i="1"/>
  <c r="C17" i="1"/>
  <c r="C18" i="1"/>
  <c r="C8" i="1"/>
  <c r="C7" i="1"/>
  <c r="G83" i="1" l="1"/>
  <c r="G84" i="1"/>
  <c r="D18" i="41"/>
  <c r="G14" i="43"/>
  <c r="G3" i="43"/>
  <c r="G47" i="43"/>
  <c r="G36" i="43"/>
  <c r="G25" i="43"/>
  <c r="AK3" i="8"/>
  <c r="Z3" i="8"/>
  <c r="BF22" i="8"/>
  <c r="BG22" i="8" s="1"/>
  <c r="A83" i="1" l="1"/>
  <c r="A84" i="1" s="1"/>
  <c r="A93" i="1" s="1"/>
  <c r="E82" i="1"/>
  <c r="E12" i="32" l="1"/>
  <c r="E63" i="1"/>
  <c r="C65" i="1"/>
  <c r="C63" i="1"/>
  <c r="E13" i="32" l="1"/>
  <c r="B14" i="32"/>
  <c r="B13" i="32"/>
  <c r="G12" i="32"/>
  <c r="D12" i="32"/>
  <c r="C12" i="32"/>
  <c r="B12" i="32"/>
  <c r="A12" i="32"/>
  <c r="DB3" i="8" l="1"/>
  <c r="DE3" i="8" s="1"/>
  <c r="DC3" i="8"/>
  <c r="CW3" i="8"/>
  <c r="CS3" i="8" s="1"/>
  <c r="CN3" i="8"/>
  <c r="CO3" i="8" s="1"/>
  <c r="CJ3" i="8"/>
  <c r="CL3" i="8" s="1"/>
  <c r="CE3" i="8"/>
  <c r="BT3" i="8" s="1"/>
  <c r="BO3" i="8"/>
  <c r="BP3" i="8" s="1"/>
  <c r="BJ3" i="8"/>
  <c r="BK3" i="8"/>
  <c r="BE3" i="8"/>
  <c r="AZ3" i="8"/>
  <c r="BB3" i="8" s="1"/>
  <c r="AU3" i="8"/>
  <c r="AM3" i="8"/>
  <c r="AR3" i="8" s="1"/>
  <c r="AJ3" i="8"/>
  <c r="AB3" i="8"/>
  <c r="AG3" i="8" s="1"/>
  <c r="W3" i="8"/>
  <c r="Y3" i="8" s="1"/>
  <c r="P3" i="8"/>
  <c r="Q3" i="8" s="1"/>
  <c r="CX22" i="8"/>
  <c r="CW22" i="8"/>
  <c r="CS22" i="8" s="1"/>
  <c r="CN22" i="8"/>
  <c r="CO22" i="8" s="1"/>
  <c r="CF22" i="8"/>
  <c r="CG22" i="8" s="1"/>
  <c r="CJ22" i="8" s="1"/>
  <c r="CL22" i="8" s="1"/>
  <c r="CE22" i="8"/>
  <c r="BT22" i="8" s="1"/>
  <c r="BO22" i="8"/>
  <c r="BP22" i="8" s="1"/>
  <c r="BJ22" i="8"/>
  <c r="BK22" i="8"/>
  <c r="BE22" i="8"/>
  <c r="AV22" i="8"/>
  <c r="AW22" i="8" s="1"/>
  <c r="AZ22" i="8" s="1"/>
  <c r="BB22" i="8" s="1"/>
  <c r="AU22" i="8"/>
  <c r="AK22" i="8"/>
  <c r="AM22" i="8" s="1"/>
  <c r="AR22" i="8" s="1"/>
  <c r="AJ22" i="8"/>
  <c r="Z22" i="8"/>
  <c r="AB22" i="8" s="1"/>
  <c r="AG22" i="8" s="1"/>
  <c r="W22" i="8"/>
  <c r="Y22" i="8" s="1"/>
  <c r="P22" i="8"/>
  <c r="Q22" i="8" s="1"/>
  <c r="B25" i="26"/>
  <c r="B24" i="26"/>
  <c r="B16" i="26"/>
  <c r="B15" i="26"/>
  <c r="B14" i="26"/>
  <c r="B13" i="26"/>
  <c r="B12" i="26"/>
  <c r="B11" i="26"/>
  <c r="BM22" i="8" l="1"/>
  <c r="BM3" i="8"/>
  <c r="DC22" i="8"/>
  <c r="CY22" i="8"/>
  <c r="DB22" i="8" s="1"/>
  <c r="U22" i="8"/>
  <c r="U3" i="8"/>
  <c r="S22" i="8"/>
  <c r="V22" i="8" s="1"/>
  <c r="S3" i="8"/>
  <c r="V3" i="8" s="1"/>
  <c r="BR22" i="8"/>
  <c r="BU22" i="8" s="1"/>
  <c r="CQ22" i="8"/>
  <c r="CT22" i="8" s="1"/>
  <c r="BR3" i="8"/>
  <c r="BU3" i="8" s="1"/>
  <c r="CQ3" i="8"/>
  <c r="CT3" i="8" s="1"/>
  <c r="A19" i="26"/>
  <c r="A26" i="26"/>
  <c r="A24" i="26"/>
  <c r="A22" i="26"/>
  <c r="A20" i="26"/>
  <c r="A17" i="26"/>
  <c r="A15" i="26"/>
  <c r="A13" i="26"/>
  <c r="A12" i="26"/>
  <c r="A11" i="26"/>
  <c r="A10" i="26"/>
  <c r="DE22" i="8" l="1"/>
  <c r="E20" i="1"/>
  <c r="E19" i="1"/>
  <c r="C64" i="1" l="1"/>
  <c r="G31" i="7" l="1"/>
  <c r="G15" i="7"/>
  <c r="K31" i="7"/>
  <c r="K23" i="7"/>
  <c r="K12" i="7"/>
  <c r="F15" i="9" l="1"/>
  <c r="G100" i="31"/>
  <c r="G34" i="31"/>
  <c r="G1" i="31"/>
  <c r="G67" i="31"/>
  <c r="G100" i="30"/>
  <c r="G67" i="30"/>
  <c r="A33" i="7"/>
  <c r="E106" i="1"/>
  <c r="E105" i="1"/>
  <c r="E50" i="1"/>
  <c r="E6" i="1"/>
  <c r="E60" i="1"/>
  <c r="D102" i="1"/>
  <c r="G101" i="1"/>
  <c r="D101" i="1"/>
  <c r="D100" i="1"/>
  <c r="D91" i="1"/>
  <c r="G90" i="1"/>
  <c r="D90" i="1"/>
  <c r="D89" i="1"/>
  <c r="G79" i="1"/>
  <c r="D80" i="1"/>
  <c r="D79" i="1"/>
  <c r="D78" i="1"/>
  <c r="B26" i="26" l="1"/>
  <c r="G82" i="1"/>
  <c r="G96" i="1"/>
  <c r="E18" i="1"/>
  <c r="E76" i="1"/>
  <c r="E14" i="32" s="1"/>
  <c r="D69" i="1"/>
  <c r="I3" i="32" s="1"/>
  <c r="G68" i="1"/>
  <c r="L2" i="32" s="1"/>
  <c r="D68" i="1"/>
  <c r="I2" i="32" s="1"/>
  <c r="D67" i="1"/>
  <c r="I1" i="32" s="1"/>
  <c r="G57" i="1"/>
  <c r="E53" i="1"/>
  <c r="E43" i="1"/>
  <c r="E5" i="1"/>
  <c r="F11" i="9"/>
  <c r="D47" i="1"/>
  <c r="G46" i="1"/>
  <c r="D46" i="1"/>
  <c r="D45" i="1"/>
  <c r="D36" i="1"/>
  <c r="G35" i="1"/>
  <c r="D35" i="1"/>
  <c r="D34" i="1"/>
  <c r="D25" i="1"/>
  <c r="G24" i="1"/>
  <c r="D24" i="1"/>
  <c r="D23" i="1"/>
  <c r="D14" i="1"/>
  <c r="G13" i="1"/>
  <c r="D13" i="1"/>
  <c r="D12" i="1"/>
  <c r="B12" i="9"/>
  <c r="G10" i="1" s="1"/>
  <c r="C49" i="1"/>
  <c r="C51" i="1"/>
  <c r="C50" i="1"/>
  <c r="C40" i="1"/>
  <c r="C39" i="1"/>
  <c r="G22" i="1"/>
  <c r="G33" i="1" s="1"/>
  <c r="G44" i="1" s="1"/>
  <c r="G52" i="1" l="1"/>
  <c r="G29" i="1"/>
  <c r="B17" i="26"/>
  <c r="G16" i="1"/>
  <c r="G42" i="1"/>
  <c r="G9" i="1"/>
  <c r="G41" i="1"/>
  <c r="G8" i="1"/>
  <c r="G17" i="1"/>
  <c r="G7" i="1"/>
  <c r="G53" i="1"/>
  <c r="G49" i="1"/>
  <c r="G51" i="1"/>
  <c r="G39" i="1"/>
  <c r="G43" i="1"/>
  <c r="G19" i="1"/>
  <c r="G21" i="1"/>
  <c r="G5" i="1"/>
  <c r="G23" i="1"/>
  <c r="G45" i="1"/>
  <c r="G50" i="1"/>
  <c r="G38" i="1"/>
  <c r="G40" i="1"/>
  <c r="G28" i="1"/>
  <c r="G18" i="1"/>
  <c r="G20" i="1"/>
  <c r="G27" i="1"/>
  <c r="G6" i="1"/>
  <c r="G12" i="1"/>
  <c r="G34" i="1"/>
  <c r="C9" i="1"/>
  <c r="D3" i="1"/>
  <c r="A50" i="39"/>
  <c r="A2" i="39"/>
  <c r="A101" i="39"/>
  <c r="A53" i="39"/>
  <c r="D1" i="7"/>
  <c r="A29" i="7"/>
  <c r="A21" i="7"/>
  <c r="A7" i="7"/>
  <c r="E40" i="7"/>
  <c r="F40" i="7" s="1"/>
  <c r="H40" i="7" s="1"/>
  <c r="J40" i="7" s="1"/>
  <c r="A9" i="7"/>
  <c r="D7" i="35"/>
  <c r="B9" i="35"/>
  <c r="B11" i="35" s="1"/>
  <c r="B13" i="35" s="1"/>
  <c r="B15" i="35" s="1"/>
  <c r="B17" i="35" s="1"/>
  <c r="A18" i="35"/>
  <c r="A16" i="35"/>
  <c r="A14" i="35"/>
  <c r="A12" i="35"/>
  <c r="A10" i="35"/>
  <c r="G3" i="35"/>
  <c r="C3" i="35"/>
  <c r="C2" i="35"/>
  <c r="C1" i="35"/>
  <c r="K40" i="7" l="1"/>
  <c r="C1" i="34"/>
  <c r="L40" i="7" l="1"/>
  <c r="M40" i="7" s="1"/>
  <c r="D41" i="7" s="1"/>
  <c r="E41" i="7" s="1"/>
  <c r="F41" i="7" s="1"/>
  <c r="H41" i="7" s="1"/>
  <c r="J41" i="7" s="1"/>
  <c r="K41" i="7" s="1"/>
  <c r="L41" i="7" s="1"/>
  <c r="M41" i="7" s="1"/>
  <c r="D42" i="7" s="1"/>
  <c r="E42" i="7" s="1"/>
  <c r="F42" i="7" s="1"/>
  <c r="H42" i="7" s="1"/>
  <c r="J42" i="7" s="1"/>
  <c r="K42" i="7" s="1"/>
  <c r="L42" i="7" s="1"/>
  <c r="M42" i="7" s="1"/>
  <c r="H15" i="9"/>
  <c r="H11" i="9"/>
  <c r="A108" i="31" l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75" i="3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42" i="3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C100" i="31"/>
  <c r="C67" i="31"/>
  <c r="C34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C1" i="31"/>
  <c r="G34" i="30"/>
  <c r="A108" i="30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C100" i="30"/>
  <c r="A75" i="30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C67" i="30"/>
  <c r="A42" i="30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C34" i="30"/>
  <c r="G1" i="30"/>
  <c r="A9" i="30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C1" i="30"/>
  <c r="C1" i="10"/>
  <c r="G1" i="10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L70" i="29"/>
  <c r="C70" i="29"/>
  <c r="L47" i="29"/>
  <c r="C47" i="29"/>
  <c r="L24" i="29"/>
  <c r="C24" i="29"/>
  <c r="L1" i="29"/>
  <c r="C1" i="29"/>
  <c r="L24" i="25"/>
  <c r="C24" i="25"/>
  <c r="C1" i="25"/>
  <c r="L1" i="25"/>
  <c r="A94" i="1"/>
  <c r="A95" i="1" s="1"/>
  <c r="A96" i="1" l="1"/>
  <c r="A104" i="1" s="1"/>
  <c r="A105" i="1" s="1"/>
  <c r="A106" i="1" s="1"/>
  <c r="A107" i="1" s="1"/>
  <c r="A108" i="1" s="1"/>
  <c r="G107" i="1"/>
  <c r="G100" i="1"/>
  <c r="G89" i="1"/>
  <c r="G78" i="1"/>
  <c r="G105" i="1"/>
  <c r="G95" i="1"/>
  <c r="G93" i="1"/>
  <c r="G104" i="1"/>
  <c r="G106" i="1"/>
  <c r="G94" i="1"/>
  <c r="B14" i="9"/>
  <c r="C62" i="1"/>
  <c r="D58" i="1"/>
  <c r="D57" i="1"/>
  <c r="D56" i="1"/>
  <c r="G63" i="1" l="1"/>
  <c r="G65" i="1"/>
  <c r="B18" i="9"/>
  <c r="B22" i="26"/>
  <c r="G64" i="1"/>
  <c r="G67" i="1"/>
  <c r="G56" i="1"/>
  <c r="G76" i="1"/>
  <c r="G14" i="32" s="1"/>
  <c r="G62" i="1"/>
  <c r="G60" i="1"/>
  <c r="G75" i="1"/>
  <c r="G13" i="32" s="1"/>
  <c r="G61" i="1"/>
  <c r="B1" i="9"/>
  <c r="L1" i="32" l="1"/>
  <c r="A37" i="7"/>
  <c r="A11" i="7"/>
  <c r="A23" i="7"/>
  <c r="A31" i="7"/>
  <c r="A15" i="7"/>
  <c r="A13" i="7" l="1"/>
  <c r="G17" i="35" l="1"/>
  <c r="G9" i="35"/>
  <c r="G15" i="35"/>
  <c r="G7" i="35"/>
  <c r="G13" i="35"/>
  <c r="G2" i="35"/>
  <c r="G11" i="35"/>
  <c r="C43" i="1"/>
  <c r="C19" i="1"/>
  <c r="C20" i="1" l="1"/>
  <c r="C21" i="1"/>
  <c r="G2" i="1" l="1"/>
  <c r="D2" i="1"/>
  <c r="D1" i="1"/>
  <c r="G1" i="1" l="1"/>
  <c r="D12" i="9"/>
  <c r="C10" i="26" l="1"/>
  <c r="C11" i="26"/>
  <c r="C12" i="26"/>
  <c r="C13" i="26"/>
  <c r="C15" i="26"/>
  <c r="C16" i="26"/>
  <c r="C14" i="26"/>
  <c r="C17" i="26"/>
  <c r="G47" i="1"/>
  <c r="G36" i="1"/>
  <c r="G25" i="1"/>
  <c r="G14" i="1"/>
  <c r="G4" i="35"/>
  <c r="G3" i="1"/>
  <c r="D16" i="9"/>
  <c r="G102" i="1" s="1"/>
  <c r="D14" i="26" l="1"/>
  <c r="E14" i="26"/>
  <c r="D12" i="26"/>
  <c r="E12" i="26"/>
  <c r="D16" i="26"/>
  <c r="E16" i="26"/>
  <c r="E11" i="26"/>
  <c r="D11" i="26"/>
  <c r="D17" i="26"/>
  <c r="E17" i="26"/>
  <c r="D13" i="26"/>
  <c r="E13" i="26"/>
  <c r="E15" i="26"/>
  <c r="D15" i="26"/>
  <c r="E10" i="26"/>
  <c r="D10" i="26"/>
  <c r="G91" i="1"/>
  <c r="G80" i="1"/>
  <c r="C28" i="1" l="1"/>
  <c r="A4" i="7" l="1"/>
  <c r="C76" i="1" l="1"/>
  <c r="C14" i="32" s="1"/>
  <c r="C27" i="1"/>
  <c r="C61" i="1"/>
  <c r="E12" i="9" l="1"/>
  <c r="A17" i="7"/>
  <c r="A25" i="7"/>
  <c r="E14" i="9" l="1"/>
  <c r="E16" i="9" s="1"/>
  <c r="D14" i="9"/>
  <c r="BV17" i="8" l="1"/>
  <c r="BV19" i="8"/>
  <c r="BV11" i="8"/>
  <c r="BV35" i="8"/>
  <c r="BV5" i="8"/>
  <c r="BV27" i="8"/>
  <c r="BV37" i="8"/>
  <c r="BV16" i="8"/>
  <c r="BV7" i="8"/>
  <c r="BV14" i="8"/>
  <c r="BV36" i="8"/>
  <c r="BV21" i="8"/>
  <c r="BV25" i="8"/>
  <c r="BV32" i="8"/>
  <c r="BV23" i="8"/>
  <c r="BV24" i="8"/>
  <c r="BV9" i="8"/>
  <c r="BV31" i="8"/>
  <c r="BV33" i="8"/>
  <c r="BV26" i="8"/>
  <c r="BV15" i="8"/>
  <c r="BV8" i="8"/>
  <c r="BV30" i="8"/>
  <c r="BV28" i="8"/>
  <c r="BV10" i="8"/>
  <c r="BV38" i="8"/>
  <c r="BV29" i="8"/>
  <c r="BV13" i="8"/>
  <c r="BV4" i="8"/>
  <c r="BV12" i="8"/>
  <c r="BV34" i="8"/>
  <c r="BV20" i="8"/>
  <c r="BV6" i="8"/>
  <c r="BV18" i="8"/>
  <c r="BV3" i="8"/>
  <c r="BV22" i="8"/>
  <c r="C22" i="26"/>
  <c r="C20" i="26"/>
  <c r="D20" i="26" s="1"/>
  <c r="C21" i="26"/>
  <c r="C19" i="26"/>
  <c r="G69" i="1"/>
  <c r="G58" i="1"/>
  <c r="BX16" i="8" l="1"/>
  <c r="CA16" i="8" s="1"/>
  <c r="BW16" i="8"/>
  <c r="BX35" i="8"/>
  <c r="CA35" i="8" s="1"/>
  <c r="BW35" i="8"/>
  <c r="BX36" i="8"/>
  <c r="CA36" i="8" s="1"/>
  <c r="BW36" i="8"/>
  <c r="BX37" i="8"/>
  <c r="CA37" i="8" s="1"/>
  <c r="BW37" i="8"/>
  <c r="BW11" i="8"/>
  <c r="BX11" i="8"/>
  <c r="CA11" i="8" s="1"/>
  <c r="BX14" i="8"/>
  <c r="CA14" i="8" s="1"/>
  <c r="BW14" i="8"/>
  <c r="BX27" i="8"/>
  <c r="CA27" i="8" s="1"/>
  <c r="BW27" i="8"/>
  <c r="BW19" i="8"/>
  <c r="BX19" i="8"/>
  <c r="CA19" i="8" s="1"/>
  <c r="BW7" i="8"/>
  <c r="BX7" i="8"/>
  <c r="CA7" i="8" s="1"/>
  <c r="BW5" i="8"/>
  <c r="BX5" i="8"/>
  <c r="CA5" i="8" s="1"/>
  <c r="BX17" i="8"/>
  <c r="CA17" i="8" s="1"/>
  <c r="BW17" i="8"/>
  <c r="BW34" i="8"/>
  <c r="BX34" i="8"/>
  <c r="CA34" i="8" s="1"/>
  <c r="BX30" i="8"/>
  <c r="CA30" i="8" s="1"/>
  <c r="BW30" i="8"/>
  <c r="BX23" i="8"/>
  <c r="CA23" i="8" s="1"/>
  <c r="BW23" i="8"/>
  <c r="BX18" i="8"/>
  <c r="CA18" i="8" s="1"/>
  <c r="BW18" i="8"/>
  <c r="BW12" i="8"/>
  <c r="BX12" i="8"/>
  <c r="CA12" i="8" s="1"/>
  <c r="BW38" i="8"/>
  <c r="BX38" i="8"/>
  <c r="CA38" i="8" s="1"/>
  <c r="BX8" i="8"/>
  <c r="CA8" i="8" s="1"/>
  <c r="BW8" i="8"/>
  <c r="BW31" i="8"/>
  <c r="BX31" i="8"/>
  <c r="CA31" i="8" s="1"/>
  <c r="BX32" i="8"/>
  <c r="CA32" i="8" s="1"/>
  <c r="BW32" i="8"/>
  <c r="BX6" i="8"/>
  <c r="CA6" i="8" s="1"/>
  <c r="BW6" i="8"/>
  <c r="BX4" i="8"/>
  <c r="CA4" i="8" s="1"/>
  <c r="BW4" i="8"/>
  <c r="BX10" i="8"/>
  <c r="CA10" i="8" s="1"/>
  <c r="BW10" i="8"/>
  <c r="BX15" i="8"/>
  <c r="CA15" i="8" s="1"/>
  <c r="BW15" i="8"/>
  <c r="BX9" i="8"/>
  <c r="CA9" i="8" s="1"/>
  <c r="BW9" i="8"/>
  <c r="BW25" i="8"/>
  <c r="BX25" i="8"/>
  <c r="CA25" i="8" s="1"/>
  <c r="BW29" i="8"/>
  <c r="BX29" i="8"/>
  <c r="CA29" i="8" s="1"/>
  <c r="BX33" i="8"/>
  <c r="CA33" i="8" s="1"/>
  <c r="BW33" i="8"/>
  <c r="BX20" i="8"/>
  <c r="CA20" i="8" s="1"/>
  <c r="BW20" i="8"/>
  <c r="BX13" i="8"/>
  <c r="CA13" i="8" s="1"/>
  <c r="BW13" i="8"/>
  <c r="BW28" i="8"/>
  <c r="BX28" i="8"/>
  <c r="CA28" i="8" s="1"/>
  <c r="BW26" i="8"/>
  <c r="BX26" i="8"/>
  <c r="CA26" i="8" s="1"/>
  <c r="BW24" i="8"/>
  <c r="BX24" i="8"/>
  <c r="CA24" i="8" s="1"/>
  <c r="BX21" i="8"/>
  <c r="CA21" i="8" s="1"/>
  <c r="BW21" i="8"/>
  <c r="E20" i="26"/>
  <c r="BX22" i="8"/>
  <c r="CA22" i="8" s="1"/>
  <c r="BW22" i="8"/>
  <c r="E19" i="26"/>
  <c r="D19" i="26"/>
  <c r="E21" i="26"/>
  <c r="D21" i="26"/>
  <c r="D22" i="26"/>
  <c r="E22" i="26"/>
  <c r="C24" i="26"/>
  <c r="C26" i="26"/>
  <c r="C25" i="26"/>
  <c r="BW3" i="8"/>
  <c r="BX3" i="8"/>
  <c r="CA3" i="8" s="1"/>
  <c r="L3" i="32"/>
  <c r="I21" i="8" l="1"/>
  <c r="CB26" i="8"/>
  <c r="I26" i="8" s="1"/>
  <c r="CB14" i="8"/>
  <c r="I14" i="8" s="1"/>
  <c r="CB37" i="8"/>
  <c r="I37" i="8" s="1"/>
  <c r="CB35" i="8"/>
  <c r="I35" i="8" s="1"/>
  <c r="CB24" i="8"/>
  <c r="I24" i="8" s="1"/>
  <c r="CB28" i="8"/>
  <c r="I28" i="8" s="1"/>
  <c r="CB20" i="8"/>
  <c r="I20" i="8" s="1"/>
  <c r="CB29" i="8"/>
  <c r="I29" i="8" s="1"/>
  <c r="CB6" i="8"/>
  <c r="I6" i="8" s="1"/>
  <c r="CB31" i="8"/>
  <c r="I31" i="8" s="1"/>
  <c r="CB17" i="8"/>
  <c r="I17" i="8" s="1"/>
  <c r="CB7" i="8"/>
  <c r="I7" i="8" s="1"/>
  <c r="CB27" i="8"/>
  <c r="I27" i="8" s="1"/>
  <c r="CB36" i="8"/>
  <c r="I36" i="8" s="1"/>
  <c r="CB16" i="8"/>
  <c r="I16" i="8" s="1"/>
  <c r="CB11" i="8"/>
  <c r="I11" i="8" s="1"/>
  <c r="CB13" i="8"/>
  <c r="I13" i="8" s="1"/>
  <c r="CB25" i="8"/>
  <c r="I25" i="8" s="1"/>
  <c r="CB32" i="8"/>
  <c r="I32" i="8" s="1"/>
  <c r="CB5" i="8"/>
  <c r="I5" i="8" s="1"/>
  <c r="CB19" i="8"/>
  <c r="I19" i="8" s="1"/>
  <c r="CB38" i="8"/>
  <c r="I38" i="8" s="1"/>
  <c r="CB12" i="8"/>
  <c r="I12" i="8" s="1"/>
  <c r="CB18" i="8"/>
  <c r="I18" i="8" s="1"/>
  <c r="CB30" i="8"/>
  <c r="I30" i="8" s="1"/>
  <c r="CB9" i="8"/>
  <c r="I9" i="8" s="1"/>
  <c r="CB23" i="8"/>
  <c r="I23" i="8" s="1"/>
  <c r="CB34" i="8"/>
  <c r="I34" i="8" s="1"/>
  <c r="CB10" i="8"/>
  <c r="I10" i="8" s="1"/>
  <c r="CB33" i="8"/>
  <c r="I33" i="8" s="1"/>
  <c r="CB15" i="8"/>
  <c r="I15" i="8" s="1"/>
  <c r="CB4" i="8"/>
  <c r="I4" i="8" s="1"/>
  <c r="CB8" i="8"/>
  <c r="I8" i="8" s="1"/>
  <c r="CB22" i="8"/>
  <c r="I22" i="8" s="1"/>
  <c r="CB3" i="8"/>
  <c r="I3" i="8" s="1"/>
  <c r="D24" i="26"/>
  <c r="E24" i="26"/>
  <c r="D25" i="26"/>
  <c r="E25" i="26"/>
  <c r="E26" i="26"/>
  <c r="D26" i="26"/>
  <c r="C18" i="9"/>
  <c r="C6" i="1" l="1"/>
  <c r="A61" i="1" l="1"/>
  <c r="A62" i="1" s="1"/>
  <c r="A63" i="1" s="1"/>
  <c r="A64" i="1" s="1"/>
  <c r="A6" i="1"/>
  <c r="A7" i="1" s="1"/>
  <c r="A8" i="1" s="1"/>
  <c r="A9" i="1" s="1"/>
  <c r="A10" i="1" l="1"/>
  <c r="A16" i="1" s="1"/>
  <c r="A17" i="1" s="1"/>
  <c r="A18" i="1" s="1"/>
  <c r="A19" i="1" s="1"/>
  <c r="A20" i="1" s="1"/>
  <c r="A21" i="1" s="1"/>
  <c r="A27" i="1" s="1"/>
  <c r="A28" i="1" s="1"/>
  <c r="A29" i="1" s="1"/>
  <c r="A65" i="1"/>
  <c r="A75" i="1" s="1"/>
  <c r="A76" i="1" s="1"/>
  <c r="A14" i="32" s="1"/>
  <c r="G55" i="1"/>
  <c r="A13" i="32" l="1"/>
  <c r="G66" i="1"/>
  <c r="G77" i="1" s="1"/>
  <c r="G88" i="1" s="1"/>
  <c r="D18" i="9"/>
  <c r="L15" i="32" l="1"/>
  <c r="A38" i="1"/>
  <c r="A39" i="1" s="1"/>
  <c r="A40" i="1" s="1"/>
  <c r="A41" i="1" s="1"/>
  <c r="A42" i="1" s="1"/>
  <c r="A43" i="1" s="1"/>
  <c r="A49" i="1" s="1"/>
  <c r="A50" i="1" s="1"/>
  <c r="A51" i="1" s="1"/>
  <c r="A52" i="1" s="1"/>
  <c r="A53" i="1" s="1"/>
  <c r="G99" i="1" l="1"/>
  <c r="G110" i="1" s="1"/>
  <c r="A56" i="39" s="1"/>
</calcChain>
</file>

<file path=xl/sharedStrings.xml><?xml version="1.0" encoding="utf-8"?>
<sst xmlns="http://schemas.openxmlformats.org/spreadsheetml/2006/main" count="1616" uniqueCount="429">
  <si>
    <t>№</t>
  </si>
  <si>
    <t>Общее</t>
  </si>
  <si>
    <t>Интервал</t>
  </si>
  <si>
    <t>Дорожная ситуация</t>
  </si>
  <si>
    <t>Информация</t>
  </si>
  <si>
    <t>До КВ</t>
  </si>
  <si>
    <t>В случае схода с дистанции или происшествия</t>
  </si>
  <si>
    <t>Смоленск</t>
  </si>
  <si>
    <t>8 (904) 362-47-34, 8 (910) 787-77-73, 8 (910) 788-69-82</t>
  </si>
  <si>
    <t>Дистанция</t>
  </si>
  <si>
    <t>Средняя скорость</t>
  </si>
  <si>
    <t>Норма времени</t>
  </si>
  <si>
    <t>Протокол судейского поста</t>
  </si>
  <si>
    <t>Судья</t>
  </si>
  <si>
    <t>Подпись</t>
  </si>
  <si>
    <t>№ экипажа</t>
  </si>
  <si>
    <t>примечания</t>
  </si>
  <si>
    <t>час</t>
  </si>
  <si>
    <t>мин</t>
  </si>
  <si>
    <t>доп. штраф</t>
  </si>
  <si>
    <t>ВКВ-1</t>
  </si>
  <si>
    <t>сек</t>
  </si>
  <si>
    <t>ТИ-0</t>
  </si>
  <si>
    <t>Место итоговое</t>
  </si>
  <si>
    <t>Старт. номер</t>
  </si>
  <si>
    <t>Автомобиль</t>
  </si>
  <si>
    <t>Пилот 1</t>
  </si>
  <si>
    <t>Пилот 2</t>
  </si>
  <si>
    <t>Класс</t>
  </si>
  <si>
    <t>Разн., мин</t>
  </si>
  <si>
    <t>Пенал.</t>
  </si>
  <si>
    <t>Фальст.</t>
  </si>
  <si>
    <t>Реф. время, сек</t>
  </si>
  <si>
    <t>Время, сек</t>
  </si>
  <si>
    <t>Сбито конусов</t>
  </si>
  <si>
    <t>Финиш не базой</t>
  </si>
  <si>
    <t>Проезд не по схеме</t>
  </si>
  <si>
    <t>План.</t>
  </si>
  <si>
    <t>Факт.</t>
  </si>
  <si>
    <t>Разн., сек</t>
  </si>
  <si>
    <t>Отс. отм. В КК</t>
  </si>
  <si>
    <t>Pro</t>
  </si>
  <si>
    <t>Light</t>
  </si>
  <si>
    <t>Пройдена ___________</t>
  </si>
  <si>
    <t>время старта</t>
  </si>
  <si>
    <t>время финиша</t>
  </si>
  <si>
    <t>Наименование судейского пункта</t>
  </si>
  <si>
    <t>Дорожные соревнования</t>
  </si>
  <si>
    <t>Норма времени, мин</t>
  </si>
  <si>
    <t>Средняя скорость, км/ч</t>
  </si>
  <si>
    <t>Расстояние от предыдущего КВ, км</t>
  </si>
  <si>
    <t>Расчетное время прибытия 1-го экипажа</t>
  </si>
  <si>
    <t>Норма времени, сек</t>
  </si>
  <si>
    <t>Расстояние, км</t>
  </si>
  <si>
    <t>Всего:</t>
  </si>
  <si>
    <t>старт</t>
  </si>
  <si>
    <t>финиш</t>
  </si>
  <si>
    <t>КВ0-КВ1</t>
  </si>
  <si>
    <t>КВ2-КВ3</t>
  </si>
  <si>
    <t>Hyundai Solaris</t>
  </si>
  <si>
    <t>13</t>
  </si>
  <si>
    <t>Семочкина Оксана</t>
  </si>
  <si>
    <t>Семченкова Екатерина</t>
  </si>
  <si>
    <t>Курилина Ольга</t>
  </si>
  <si>
    <t>11</t>
  </si>
  <si>
    <t>Бестии</t>
  </si>
  <si>
    <t>Подгаева Александра</t>
  </si>
  <si>
    <t>Е200</t>
  </si>
  <si>
    <t>Шайкин Сергей</t>
  </si>
  <si>
    <t>Старт</t>
  </si>
  <si>
    <t>Отс. отм. о финише</t>
  </si>
  <si>
    <t>Пенал.   итого</t>
  </si>
  <si>
    <t>Буквы</t>
  </si>
  <si>
    <t>Пенал. (вручн.)</t>
  </si>
  <si>
    <t>Правильн.</t>
  </si>
  <si>
    <t>БУКВЫ:</t>
  </si>
  <si>
    <t>Система "точка-стрелка"</t>
  </si>
  <si>
    <t>Парковка или прилегающая территория</t>
  </si>
  <si>
    <t>Сплошная линия - дорога с асфальтовым покрытием</t>
  </si>
  <si>
    <t>Мост, путепровод</t>
  </si>
  <si>
    <t>Рельсы</t>
  </si>
  <si>
    <t>Карты</t>
  </si>
  <si>
    <t>Точка начала маневра</t>
  </si>
  <si>
    <t>Направление маневра</t>
  </si>
  <si>
    <t>Начало и конец маршрута</t>
  </si>
  <si>
    <t>Маршрут экипажа</t>
  </si>
  <si>
    <t>Маршрут экипажа и его пересечение с другими дорогами ("слепая карта")</t>
  </si>
  <si>
    <t>Номера блоков/стрелок/точек</t>
  </si>
  <si>
    <t>Дорожные знаки, введенные организатором (на местности отсутствуют)</t>
  </si>
  <si>
    <t>Блок ("карта с блоками")</t>
  </si>
  <si>
    <t>Стрелка ("карта со стрелками")</t>
  </si>
  <si>
    <t>слалом</t>
  </si>
  <si>
    <t>СТРАНИЦА</t>
  </si>
  <si>
    <t>время прибытия</t>
  </si>
  <si>
    <t>факт. время старта</t>
  </si>
  <si>
    <t>Ориентир (указан в примечании к позиции)</t>
  </si>
  <si>
    <t>прибытие</t>
  </si>
  <si>
    <t>Льгота</t>
  </si>
  <si>
    <t>Доп. пенализация</t>
  </si>
  <si>
    <t>Примечания</t>
  </si>
  <si>
    <t>Заявка команды-участника</t>
  </si>
  <si>
    <t>Название команды</t>
  </si>
  <si>
    <t>Класс (Light/Pro)</t>
  </si>
  <si>
    <t>Препочт. старт. номер</t>
  </si>
  <si>
    <t>1-й водитель</t>
  </si>
  <si>
    <t>Контактный телефон</t>
  </si>
  <si>
    <t>2-й водитель</t>
  </si>
  <si>
    <t>Госномер</t>
  </si>
  <si>
    <t>Своей подписью Участники (1-й водитель и 2-й водитель) обязуются соблюдать все требования ПДД РФ, требования Организаторов и судей соревнования, Положения Регламента о Соревновании и Спортивного кодекса РАФ, действуют на свой страх и риск и обязуются не предьявлять требований к Организатору в результате любого конфликта и/или ДТП, совершенного по их вине и/или с их участием. Своей подписью Участники подтверждают согласие на обработку персональных данных.</t>
  </si>
  <si>
    <t>Подпись 1-го водителя</t>
  </si>
  <si>
    <t>Подпись 2-го водителя</t>
  </si>
  <si>
    <t>Кроман Ольга</t>
  </si>
  <si>
    <t>Власенков Кирилл</t>
  </si>
  <si>
    <t>Юзвик Ольга</t>
  </si>
  <si>
    <t>Грушина Елена</t>
  </si>
  <si>
    <t>Лучкин Андрей</t>
  </si>
  <si>
    <t>Лучкин Роман</t>
  </si>
  <si>
    <t>Левченков Ярослав</t>
  </si>
  <si>
    <t>Левченкова Марина</t>
  </si>
  <si>
    <t>до</t>
  </si>
  <si>
    <t>от</t>
  </si>
  <si>
    <t>примечание</t>
  </si>
  <si>
    <t>Время прибытия</t>
  </si>
  <si>
    <t>Время старта</t>
  </si>
  <si>
    <t>Судейская задержка</t>
  </si>
  <si>
    <t>Ford Kuga</t>
  </si>
  <si>
    <t>Название полное</t>
  </si>
  <si>
    <t>Название краткое</t>
  </si>
  <si>
    <t>Ралли "Кубок Motul - 2017"</t>
  </si>
  <si>
    <t>Кубок Motul - 2017</t>
  </si>
  <si>
    <t>Дата (даты)</t>
  </si>
  <si>
    <t>18 февраля 2017 г.</t>
  </si>
  <si>
    <t>Пунктирная линия - дорога с грунтовым покрытием или дорога через прилегающие территории</t>
  </si>
  <si>
    <t>Дорожные знаки - вид "сзади"</t>
  </si>
  <si>
    <t>ДС-1 СЛ</t>
  </si>
  <si>
    <t>КВ-1 М1</t>
  </si>
  <si>
    <t>КВ-2 Танк</t>
  </si>
  <si>
    <t>КВ-0 САТК Старт</t>
  </si>
  <si>
    <t>ДС-2 СЛ</t>
  </si>
  <si>
    <t>ДС-3 РД</t>
  </si>
  <si>
    <t>ДС-4 РУ</t>
  </si>
  <si>
    <t>Дорожная книга</t>
  </si>
  <si>
    <t>Точки ("карта с точками")</t>
  </si>
  <si>
    <t>Светофор - изображается схематично (доп. секции, "стрелки" и пр. не изображаются)</t>
  </si>
  <si>
    <t>От точки F на карте</t>
  </si>
  <si>
    <t>1</t>
  </si>
  <si>
    <t>Лист ____</t>
  </si>
  <si>
    <t>старт назн.</t>
  </si>
  <si>
    <t>старт факт.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</si>
  <si>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</si>
  <si>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</si>
  <si>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</si>
  <si>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</si>
  <si>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</si>
  <si>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</si>
  <si>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</si>
  <si>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</si>
  <si>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</si>
  <si>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</si>
  <si>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14</t>
  </si>
  <si>
    <t>15</t>
  </si>
  <si>
    <t>Доп. соревнования</t>
  </si>
  <si>
    <t>Класс Pro</t>
  </si>
  <si>
    <t>по ДК</t>
  </si>
  <si>
    <t>Легенда</t>
  </si>
  <si>
    <t>Город</t>
  </si>
  <si>
    <t>Ворота</t>
  </si>
  <si>
    <t>Шлагбаум</t>
  </si>
  <si>
    <t>Церковь</t>
  </si>
  <si>
    <t>Здание</t>
  </si>
  <si>
    <t>Страница</t>
  </si>
  <si>
    <t>Класс Light</t>
  </si>
  <si>
    <t>КВ Возле шиномонтажа перед знаком окончания ГУСИНО</t>
  </si>
  <si>
    <t>ДС-5 РД</t>
  </si>
  <si>
    <t>ДС-6 РУ</t>
  </si>
  <si>
    <t>расчетное время</t>
  </si>
  <si>
    <t>заметки экипажа</t>
  </si>
  <si>
    <t>От точки F на карте
V=ПДД
Время нейтрализации 3 мин</t>
  </si>
  <si>
    <t>выставить рд финиш на 100 м раньше и ру старт</t>
  </si>
  <si>
    <t>Поздравляем, вы финишировали!
Сдайте контрольную карту и неиспользованные конверты судье на финише</t>
  </si>
  <si>
    <t>КВ1-КВ2</t>
  </si>
  <si>
    <t>Нейтрализация</t>
  </si>
  <si>
    <t>Разница</t>
  </si>
  <si>
    <t>Суд. задержка</t>
  </si>
  <si>
    <t>План</t>
  </si>
  <si>
    <t>Прибытие</t>
  </si>
  <si>
    <t>Разница, сек</t>
  </si>
  <si>
    <t>Норма времени, сек.</t>
  </si>
  <si>
    <t>Нейтрализация, сек.</t>
  </si>
  <si>
    <t>Льгота, сек.</t>
  </si>
  <si>
    <t>Доп. пенал.  (вручн.)</t>
  </si>
  <si>
    <t>дс-4 ру финиш</t>
  </si>
  <si>
    <t>дс-3 рд финиш</t>
  </si>
  <si>
    <t>Пункт</t>
  </si>
  <si>
    <t>Расстояние</t>
  </si>
  <si>
    <t>дс-5 рд финиш</t>
  </si>
  <si>
    <t>дс-6 ру финиш</t>
  </si>
  <si>
    <t>Время 1го экипажа</t>
  </si>
  <si>
    <t>курилин+</t>
  </si>
  <si>
    <t>борисов+</t>
  </si>
  <si>
    <t>грушин+</t>
  </si>
  <si>
    <t>васильев</t>
  </si>
  <si>
    <t>Трофисты</t>
  </si>
  <si>
    <t>Лада Гранта</t>
  </si>
  <si>
    <t>MAZDA6</t>
  </si>
  <si>
    <t>Иванов Кирилл Васильевич</t>
  </si>
  <si>
    <t>Афанасьев Никита Андреевич</t>
  </si>
  <si>
    <t>ЗеЗе</t>
  </si>
  <si>
    <t>Ford Fiesta "почти ST"</t>
  </si>
  <si>
    <t>Иванов Сергей</t>
  </si>
  <si>
    <t>Шеститко Павел</t>
  </si>
  <si>
    <t>wv polo</t>
  </si>
  <si>
    <t>ОЛе! ОЛе! ОЛе! ОЛе!</t>
  </si>
  <si>
    <t>Subaru Forester</t>
  </si>
  <si>
    <t>Чехов Александр</t>
  </si>
  <si>
    <t>Сущевских Кристина</t>
  </si>
  <si>
    <t>Куда ехать-то?</t>
  </si>
  <si>
    <t>Рено Меган</t>
  </si>
  <si>
    <t>Липатникова Ирина</t>
  </si>
  <si>
    <t>Кудамыкатимся</t>
  </si>
  <si>
    <t>Форд</t>
  </si>
  <si>
    <t>Ну, погоди!</t>
  </si>
  <si>
    <t>Дэу матиз</t>
  </si>
  <si>
    <t>Кащеев Сергей</t>
  </si>
  <si>
    <t>Suzuki Jimny</t>
  </si>
  <si>
    <t>Максимова Людмила</t>
  </si>
  <si>
    <t>Ауди</t>
  </si>
  <si>
    <t>Кулешов олег</t>
  </si>
  <si>
    <t>Кулешова Елена</t>
  </si>
  <si>
    <t>Kuguar</t>
  </si>
  <si>
    <t>AppleParts.PRO</t>
  </si>
  <si>
    <t>Toyota Hilux</t>
  </si>
  <si>
    <t>Евсеенков Александр</t>
  </si>
  <si>
    <t>Прохоренкова Екатерина</t>
  </si>
  <si>
    <t xml:space="preserve">
V=40 км/ч</t>
  </si>
  <si>
    <t>PFF</t>
  </si>
  <si>
    <t>Хюндай Крета</t>
  </si>
  <si>
    <t>Сотниченко Валерий</t>
  </si>
  <si>
    <t>Тихонов Андрей</t>
  </si>
  <si>
    <t>Морковный ФРЭШ</t>
  </si>
  <si>
    <t>Chevrolet Aveo</t>
  </si>
  <si>
    <t>Морозова Юлия</t>
  </si>
  <si>
    <t>Кайстро Татьяна</t>
  </si>
  <si>
    <t>Туристы</t>
  </si>
  <si>
    <t>Hyundai Santa Fe</t>
  </si>
  <si>
    <t>Шкредов Артём</t>
  </si>
  <si>
    <t>Селивёрстова Мария</t>
  </si>
  <si>
    <t>Самисусами</t>
  </si>
  <si>
    <t>Прусова Наталья</t>
  </si>
  <si>
    <t>Козлов Юрий</t>
  </si>
  <si>
    <t>МАксима</t>
  </si>
  <si>
    <t>Q7</t>
  </si>
  <si>
    <t>Новиков Максим</t>
  </si>
  <si>
    <t>Грушина Екатерина</t>
  </si>
  <si>
    <t>Любопытные</t>
  </si>
  <si>
    <t>AUDI COUPE</t>
  </si>
  <si>
    <t>Гаранин Игорь</t>
  </si>
  <si>
    <t>Гаранина Ольга</t>
  </si>
  <si>
    <t>Маршрутный лист, класс Pro</t>
  </si>
  <si>
    <t>Контрольная карта, класс Pro</t>
  </si>
  <si>
    <t>Число экипажей</t>
  </si>
  <si>
    <t>Время открытия постов</t>
  </si>
  <si>
    <t>Время закрытия постов</t>
  </si>
  <si>
    <t>БУЦЕНИНО/ДРОВЕТЧИНО</t>
  </si>
  <si>
    <t>ТЕЛЕШИ</t>
  </si>
  <si>
    <t>поворот на Гнездово 17,74</t>
  </si>
  <si>
    <t xml:space="preserve">
Через 3150 м держись правее</t>
  </si>
  <si>
    <t>ЛАЙТ V=60</t>
  </si>
  <si>
    <t xml:space="preserve">
Далее - карта</t>
  </si>
  <si>
    <t>Время нейтрализации 3 мин
V=20 км/ч</t>
  </si>
  <si>
    <t xml:space="preserve">
</t>
  </si>
  <si>
    <t xml:space="preserve">
!!! ВНИМАНИЕ!
СНИЗЬ СКОРОСТЬ !!!</t>
  </si>
  <si>
    <t>столб 252, ВКВ тут</t>
  </si>
  <si>
    <t>лайт подробнее</t>
  </si>
  <si>
    <t>лайт V=ПДД-20 км/ч</t>
  </si>
  <si>
    <t>Автобусная остановка
От точки F на карте</t>
  </si>
  <si>
    <t>КВ-3 Агроферма Финиш</t>
  </si>
  <si>
    <t xml:space="preserve">
От точки F на карте</t>
  </si>
  <si>
    <t>НИКАСИЦЫ</t>
  </si>
  <si>
    <t xml:space="preserve">
Далее - карта</t>
  </si>
  <si>
    <t>ДЕМИДОВКА</t>
  </si>
  <si>
    <t>ОЛЬША</t>
  </si>
  <si>
    <t>V=50 км/ч
(в низине перед деревней)</t>
  </si>
  <si>
    <t>Маршрутный лист, класс Light</t>
  </si>
  <si>
    <t>Контрольная карта, класс Light</t>
  </si>
  <si>
    <t>леша</t>
  </si>
  <si>
    <t>леша (борисов)</t>
  </si>
  <si>
    <t>филоненко+++</t>
  </si>
  <si>
    <t>V=50 км/ч</t>
  </si>
  <si>
    <t>Черная молния</t>
  </si>
  <si>
    <t>Toyota Avensis</t>
  </si>
  <si>
    <t>Иванова Татьяна</t>
  </si>
  <si>
    <t>Кучерявенкова Олеся</t>
  </si>
  <si>
    <t>Калюгин Артем</t>
  </si>
  <si>
    <t>Михайлов Антон</t>
  </si>
  <si>
    <t>Mazda 3</t>
  </si>
  <si>
    <t>Название экипажа</t>
  </si>
  <si>
    <t>Марка, модель автомобиля</t>
  </si>
  <si>
    <t>м967мм 67</t>
  </si>
  <si>
    <t>Cмоленск</t>
  </si>
  <si>
    <t>В889КС67</t>
  </si>
  <si>
    <t>т080су 190</t>
  </si>
  <si>
    <t>Н618АА750</t>
  </si>
  <si>
    <t>В243КУ154</t>
  </si>
  <si>
    <t>к422мт67</t>
  </si>
  <si>
    <t>Р865му</t>
  </si>
  <si>
    <t>+7 (910) 783-57-11</t>
  </si>
  <si>
    <t>А299РР150</t>
  </si>
  <si>
    <t>Т979НР</t>
  </si>
  <si>
    <t>Х 823 НР</t>
  </si>
  <si>
    <t>Т306МР</t>
  </si>
  <si>
    <t>к151вс190</t>
  </si>
  <si>
    <t>в342ту777</t>
  </si>
  <si>
    <t>8-9161962242</t>
  </si>
  <si>
    <t>Москва</t>
  </si>
  <si>
    <t>8-926-586-68-53</t>
  </si>
  <si>
    <t>С421ЕУ67</t>
  </si>
  <si>
    <t>с495на</t>
  </si>
  <si>
    <t>8915-6573067</t>
  </si>
  <si>
    <t>8915-657-3067</t>
  </si>
  <si>
    <t>А065ВВ67</t>
  </si>
  <si>
    <t>8-951-700-82-31</t>
  </si>
  <si>
    <t>8-951-696-46-34</t>
  </si>
  <si>
    <t>К123НР67</t>
  </si>
  <si>
    <t>р812му</t>
  </si>
  <si>
    <t>В996МВ67</t>
  </si>
  <si>
    <t>м095ок 190</t>
  </si>
  <si>
    <t>№ п/п</t>
  </si>
  <si>
    <t>1-й пилот</t>
  </si>
  <si>
    <t>2-й пилот</t>
  </si>
  <si>
    <t>Ст. №</t>
  </si>
  <si>
    <t>Заявки команд-участниц</t>
  </si>
  <si>
    <t xml:space="preserve">
V=ПДД - 10 км/ч
Далее - карта на стр. 9</t>
  </si>
  <si>
    <t xml:space="preserve">
V=ПДД - 20 км/ч
Далее - карта на стр. 9</t>
  </si>
  <si>
    <t>Мосавтослалом</t>
  </si>
  <si>
    <t>BMW 118d</t>
  </si>
  <si>
    <t>к578ах750</t>
  </si>
  <si>
    <t>Мозговая Светлана</t>
  </si>
  <si>
    <t>Сальников Евгений</t>
  </si>
  <si>
    <t>GSN</t>
  </si>
  <si>
    <t>Renault Logan</t>
  </si>
  <si>
    <t>У115КУ67</t>
  </si>
  <si>
    <t>Холиков Игорь</t>
  </si>
  <si>
    <t>8910-710-91-21</t>
  </si>
  <si>
    <t>деревня Гусино</t>
  </si>
  <si>
    <t>Дроздов Сергей</t>
  </si>
  <si>
    <t>8-910-119-83-13</t>
  </si>
  <si>
    <t>+++</t>
  </si>
  <si>
    <t>Форвард</t>
  </si>
  <si>
    <t>Лада приора</t>
  </si>
  <si>
    <t>К052МХ</t>
  </si>
  <si>
    <t>Шитикова Виктория</t>
  </si>
  <si>
    <t>Федоров Анатолий</t>
  </si>
  <si>
    <t xml:space="preserve">
От ориентира до поворота ~50 м</t>
  </si>
  <si>
    <t>До следующей позиции - строго по асфальту</t>
  </si>
  <si>
    <t>Ваз2109</t>
  </si>
  <si>
    <t xml:space="preserve">К 400 ЕК </t>
  </si>
  <si>
    <t>Иванов Алексей</t>
  </si>
  <si>
    <t xml:space="preserve">Иванова Анастасия </t>
  </si>
  <si>
    <t xml:space="preserve"> </t>
  </si>
  <si>
    <t>6 нейтрализация</t>
  </si>
  <si>
    <t>8 нейтрализация</t>
  </si>
  <si>
    <t>10 нейтрализация</t>
  </si>
  <si>
    <t>МосАвтоСлалом-2</t>
  </si>
  <si>
    <t>Е728ХН197</t>
  </si>
  <si>
    <t>Легейда Дмитрий</t>
  </si>
  <si>
    <t>Левинский Борис</t>
  </si>
  <si>
    <t>Chevrolet Captiva</t>
  </si>
  <si>
    <t>Акуна Матата</t>
  </si>
  <si>
    <t>Форд Куга</t>
  </si>
  <si>
    <t>Ершов Максим</t>
  </si>
  <si>
    <t>Петухов Юрий</t>
  </si>
  <si>
    <t>У452НО67</t>
  </si>
  <si>
    <t>стом</t>
  </si>
  <si>
    <t>BlackMan</t>
  </si>
  <si>
    <t>NFS</t>
  </si>
  <si>
    <t>DeutcheKlassiker</t>
  </si>
  <si>
    <t>Red Dragon</t>
  </si>
  <si>
    <t>Самураи</t>
  </si>
  <si>
    <t>Вжик</t>
  </si>
  <si>
    <t>ArrowSmol</t>
  </si>
  <si>
    <t>ХХ век</t>
  </si>
  <si>
    <t>Light/Ст</t>
  </si>
  <si>
    <t>Lada Largus</t>
  </si>
  <si>
    <t>ВАЗ-2112</t>
  </si>
  <si>
    <t>ВАЗ-2114</t>
  </si>
  <si>
    <t>AUDI A6</t>
  </si>
  <si>
    <t>BMW</t>
  </si>
  <si>
    <t>Toyota Chaser</t>
  </si>
  <si>
    <t>ВАЗ-2106</t>
  </si>
  <si>
    <t>BMW X5</t>
  </si>
  <si>
    <t>ГАЗ-31105</t>
  </si>
  <si>
    <t>Черненков Иван</t>
  </si>
  <si>
    <t>Савченков Андрей</t>
  </si>
  <si>
    <t>Лорченков Максим</t>
  </si>
  <si>
    <t>Мельниченко Михаил</t>
  </si>
  <si>
    <t>Баранов Александр</t>
  </si>
  <si>
    <t>Юзвик Антон</t>
  </si>
  <si>
    <t>Комардин Евгений</t>
  </si>
  <si>
    <t>Мезенин Валентин</t>
  </si>
  <si>
    <t>Рябченков Роман</t>
  </si>
  <si>
    <t>Бабурченков Евгений</t>
  </si>
  <si>
    <t>Бадебкина Ольга</t>
  </si>
  <si>
    <t>Алякин Дмитрий</t>
  </si>
  <si>
    <t>Свешников Егор</t>
  </si>
  <si>
    <t>Ремешевский Анатолий</t>
  </si>
  <si>
    <t>Козлов Валерий</t>
  </si>
  <si>
    <t>Саликов Константин</t>
  </si>
  <si>
    <t>Ласкин Максим</t>
  </si>
  <si>
    <t>Середин Анатолий</t>
  </si>
  <si>
    <t>U.K.</t>
  </si>
  <si>
    <t>АВВА</t>
  </si>
  <si>
    <t>Экипаж</t>
  </si>
  <si>
    <t>Порядок и время старта экипажей</t>
  </si>
  <si>
    <t>не стартовал</t>
  </si>
  <si>
    <t>Кухарчук Сергей</t>
  </si>
  <si>
    <t>сход</t>
  </si>
  <si>
    <t>да</t>
  </si>
  <si>
    <t>М-В-К-О-Р-Т-Х</t>
  </si>
  <si>
    <t>Москвич 2140</t>
  </si>
  <si>
    <t>VW Passat</t>
  </si>
  <si>
    <t>Гайлит Сергей</t>
  </si>
  <si>
    <t>Пропуск ДС3 РД Финиш, ДС4 РУ</t>
  </si>
  <si>
    <t>пропуск ДС3 РД Финиш, ДС4 РУ</t>
  </si>
  <si>
    <t>пропуск СЛ2, ДС3 РД, 1 конверт</t>
  </si>
  <si>
    <t>пропуск СЛ2, ДС3 РД, ДС4 РУ, 2 конверта</t>
  </si>
  <si>
    <t>Пропуск ДС3 РД Финиш, ДС4 РУ, КВ1, ВКВ1, ДС5 РД, 1 конверт</t>
  </si>
  <si>
    <t>Студент</t>
  </si>
  <si>
    <t>Фальстарт на ДС4 РУ 50 сек - пенализация 50 + 20 сек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</si>
</sst>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h:mm;@"/>
  </numFmts>
  <fonts count="4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sz val="1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i/>
      <sz val="10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3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48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textRotation="180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left" vertical="top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0" fillId="0" borderId="0" xfId="0" applyNumberFormat="1"/>
    <xf numFmtId="0" fontId="6" fillId="0" borderId="13" xfId="0" applyNumberFormat="1" applyFont="1" applyBorder="1" applyAlignment="1">
      <alignment vertical="center"/>
    </xf>
    <xf numFmtId="0" fontId="6" fillId="0" borderId="14" xfId="0" applyNumberFormat="1" applyFont="1" applyBorder="1" applyAlignment="1">
      <alignment vertical="center"/>
    </xf>
    <xf numFmtId="0" fontId="6" fillId="0" borderId="26" xfId="0" applyNumberFormat="1" applyFont="1" applyBorder="1" applyAlignment="1">
      <alignment vertical="center"/>
    </xf>
    <xf numFmtId="0" fontId="6" fillId="0" borderId="27" xfId="0" applyNumberFormat="1" applyFont="1" applyBorder="1" applyAlignment="1">
      <alignment vertical="center"/>
    </xf>
    <xf numFmtId="0" fontId="6" fillId="0" borderId="15" xfId="0" applyNumberFormat="1" applyFont="1" applyBorder="1" applyAlignment="1">
      <alignment vertical="center"/>
    </xf>
    <xf numFmtId="0" fontId="5" fillId="8" borderId="1" xfId="0" applyNumberFormat="1" applyFont="1" applyFill="1" applyBorder="1" applyAlignment="1">
      <alignment vertical="center"/>
    </xf>
    <xf numFmtId="0" fontId="11" fillId="8" borderId="1" xfId="0" applyNumberFormat="1" applyFont="1" applyFill="1" applyBorder="1" applyAlignment="1">
      <alignment horizontal="right" vertical="center"/>
    </xf>
    <xf numFmtId="2" fontId="5" fillId="8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19" fillId="0" borderId="65" xfId="0" applyNumberFormat="1" applyFont="1" applyFill="1" applyBorder="1" applyAlignment="1">
      <alignment horizontal="center" vertical="center"/>
    </xf>
    <xf numFmtId="49" fontId="22" fillId="0" borderId="32" xfId="0" applyNumberFormat="1" applyFont="1" applyFill="1" applyBorder="1" applyAlignment="1">
      <alignment horizontal="center" vertical="center"/>
    </xf>
    <xf numFmtId="49" fontId="22" fillId="0" borderId="33" xfId="0" applyNumberFormat="1" applyFont="1" applyFill="1" applyBorder="1" applyAlignment="1">
      <alignment horizontal="center" vertical="center"/>
    </xf>
    <xf numFmtId="49" fontId="22" fillId="0" borderId="31" xfId="0" applyNumberFormat="1" applyFont="1" applyFill="1" applyBorder="1" applyAlignment="1">
      <alignment horizontal="center" vertical="center"/>
    </xf>
    <xf numFmtId="49" fontId="22" fillId="0" borderId="34" xfId="0" applyNumberFormat="1" applyFont="1" applyFill="1" applyBorder="1" applyAlignment="1">
      <alignment horizontal="center" vertical="center"/>
    </xf>
    <xf numFmtId="49" fontId="22" fillId="0" borderId="49" xfId="0" applyNumberFormat="1" applyFont="1" applyFill="1" applyBorder="1" applyAlignment="1">
      <alignment horizontal="center" vertical="center"/>
    </xf>
    <xf numFmtId="49" fontId="22" fillId="0" borderId="38" xfId="0" applyNumberFormat="1" applyFont="1" applyFill="1" applyBorder="1" applyAlignment="1">
      <alignment horizontal="center" vertical="center"/>
    </xf>
    <xf numFmtId="49" fontId="22" fillId="0" borderId="39" xfId="0" applyNumberFormat="1" applyFont="1" applyFill="1" applyBorder="1" applyAlignment="1">
      <alignment horizontal="center" vertical="center"/>
    </xf>
    <xf numFmtId="49" fontId="22" fillId="0" borderId="37" xfId="0" applyNumberFormat="1" applyFont="1" applyFill="1" applyBorder="1" applyAlignment="1">
      <alignment horizontal="center" vertical="center"/>
    </xf>
    <xf numFmtId="49" fontId="22" fillId="0" borderId="40" xfId="0" applyNumberFormat="1" applyFont="1" applyFill="1" applyBorder="1" applyAlignment="1">
      <alignment horizontal="center" vertical="center"/>
    </xf>
    <xf numFmtId="49" fontId="22" fillId="0" borderId="50" xfId="0" applyNumberFormat="1" applyFont="1" applyFill="1" applyBorder="1" applyAlignment="1">
      <alignment horizontal="center" vertical="center"/>
    </xf>
    <xf numFmtId="0" fontId="22" fillId="0" borderId="65" xfId="0" applyNumberFormat="1" applyFont="1" applyFill="1" applyBorder="1" applyAlignment="1">
      <alignment horizontal="center" vertical="center"/>
    </xf>
    <xf numFmtId="49" fontId="22" fillId="0" borderId="53" xfId="0" applyNumberFormat="1" applyFont="1" applyFill="1" applyBorder="1" applyAlignment="1">
      <alignment horizontal="center" vertical="center"/>
    </xf>
    <xf numFmtId="49" fontId="22" fillId="0" borderId="54" xfId="0" applyNumberFormat="1" applyFont="1" applyFill="1" applyBorder="1" applyAlignment="1">
      <alignment horizontal="center" vertical="center"/>
    </xf>
    <xf numFmtId="49" fontId="22" fillId="0" borderId="52" xfId="0" applyNumberFormat="1" applyFont="1" applyFill="1" applyBorder="1" applyAlignment="1">
      <alignment horizontal="center" vertical="center"/>
    </xf>
    <xf numFmtId="49" fontId="22" fillId="0" borderId="55" xfId="0" applyNumberFormat="1" applyFont="1" applyFill="1" applyBorder="1" applyAlignment="1">
      <alignment horizontal="center" vertical="center"/>
    </xf>
    <xf numFmtId="49" fontId="22" fillId="0" borderId="57" xfId="0" applyNumberFormat="1" applyFont="1" applyFill="1" applyBorder="1" applyAlignment="1">
      <alignment horizontal="center" vertical="center"/>
    </xf>
    <xf numFmtId="49" fontId="19" fillId="0" borderId="44" xfId="0" applyNumberFormat="1" applyFont="1" applyFill="1" applyBorder="1" applyAlignment="1">
      <alignment horizontal="center" vertical="center"/>
    </xf>
    <xf numFmtId="49" fontId="19" fillId="0" borderId="45" xfId="0" applyNumberFormat="1" applyFont="1" applyFill="1" applyBorder="1" applyAlignment="1">
      <alignment horizontal="center" vertical="center"/>
    </xf>
    <xf numFmtId="49" fontId="19" fillId="0" borderId="43" xfId="0" applyNumberFormat="1" applyFont="1" applyFill="1" applyBorder="1" applyAlignment="1">
      <alignment horizontal="center" vertical="center"/>
    </xf>
    <xf numFmtId="49" fontId="19" fillId="0" borderId="46" xfId="0" applyNumberFormat="1" applyFont="1" applyFill="1" applyBorder="1" applyAlignment="1">
      <alignment horizontal="center" vertical="center"/>
    </xf>
    <xf numFmtId="49" fontId="20" fillId="0" borderId="7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49" fontId="22" fillId="0" borderId="84" xfId="0" applyNumberFormat="1" applyFont="1" applyFill="1" applyBorder="1" applyAlignment="1">
      <alignment horizontal="center" vertical="center"/>
    </xf>
    <xf numFmtId="49" fontId="22" fillId="0" borderId="85" xfId="0" applyNumberFormat="1" applyFont="1" applyFill="1" applyBorder="1" applyAlignment="1">
      <alignment horizontal="center" vertical="center"/>
    </xf>
    <xf numFmtId="49" fontId="22" fillId="0" borderId="86" xfId="0" applyNumberFormat="1" applyFont="1" applyFill="1" applyBorder="1" applyAlignment="1">
      <alignment horizontal="center" vertical="center"/>
    </xf>
    <xf numFmtId="49" fontId="22" fillId="0" borderId="87" xfId="0" applyNumberFormat="1" applyFont="1" applyFill="1" applyBorder="1" applyAlignment="1">
      <alignment horizontal="center" vertical="center"/>
    </xf>
    <xf numFmtId="49" fontId="22" fillId="0" borderId="88" xfId="0" applyNumberFormat="1" applyFont="1" applyFill="1" applyBorder="1" applyAlignment="1">
      <alignment horizontal="center" vertical="center"/>
    </xf>
    <xf numFmtId="49" fontId="22" fillId="0" borderId="89" xfId="0" applyNumberFormat="1" applyFont="1" applyFill="1" applyBorder="1" applyAlignment="1">
      <alignment horizontal="center" vertical="center"/>
    </xf>
    <xf numFmtId="49" fontId="22" fillId="0" borderId="90" xfId="0" applyNumberFormat="1" applyFont="1" applyFill="1" applyBorder="1" applyAlignment="1">
      <alignment horizontal="center" vertical="center"/>
    </xf>
    <xf numFmtId="49" fontId="22" fillId="0" borderId="91" xfId="0" applyNumberFormat="1" applyFont="1" applyFill="1" applyBorder="1" applyAlignment="1">
      <alignment horizontal="center" vertical="center"/>
    </xf>
    <xf numFmtId="49" fontId="22" fillId="0" borderId="92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22" fillId="0" borderId="94" xfId="0" applyNumberFormat="1" applyFont="1" applyFill="1" applyBorder="1" applyAlignment="1">
      <alignment horizontal="center" vertical="center"/>
    </xf>
    <xf numFmtId="0" fontId="22" fillId="0" borderId="95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49" fontId="19" fillId="0" borderId="11" xfId="0" applyNumberFormat="1" applyFont="1" applyFill="1" applyBorder="1" applyAlignment="1">
      <alignment vertical="center"/>
    </xf>
    <xf numFmtId="49" fontId="24" fillId="0" borderId="66" xfId="0" applyNumberFormat="1" applyFont="1" applyFill="1" applyBorder="1" applyAlignment="1">
      <alignment horizontal="center" vertical="center" wrapText="1"/>
    </xf>
    <xf numFmtId="0" fontId="19" fillId="0" borderId="95" xfId="0" applyNumberFormat="1" applyFont="1" applyFill="1" applyBorder="1" applyAlignment="1">
      <alignment horizontal="center" vertical="center"/>
    </xf>
    <xf numFmtId="49" fontId="19" fillId="0" borderId="105" xfId="0" applyNumberFormat="1" applyFont="1" applyFill="1" applyBorder="1" applyAlignment="1">
      <alignment horizontal="center" vertical="center"/>
    </xf>
    <xf numFmtId="49" fontId="19" fillId="0" borderId="107" xfId="0" applyNumberFormat="1" applyFont="1" applyFill="1" applyBorder="1" applyAlignment="1">
      <alignment horizontal="center" vertical="center"/>
    </xf>
    <xf numFmtId="49" fontId="19" fillId="0" borderId="36" xfId="0" applyNumberFormat="1" applyFont="1" applyFill="1" applyBorder="1" applyAlignment="1">
      <alignment vertical="center"/>
    </xf>
    <xf numFmtId="49" fontId="19" fillId="0" borderId="51" xfId="0" applyNumberFormat="1" applyFont="1" applyFill="1" applyBorder="1" applyAlignment="1">
      <alignment vertical="center"/>
    </xf>
    <xf numFmtId="0" fontId="19" fillId="0" borderId="108" xfId="0" applyNumberFormat="1" applyFont="1" applyFill="1" applyBorder="1" applyAlignment="1">
      <alignment horizontal="center" vertical="center"/>
    </xf>
    <xf numFmtId="49" fontId="19" fillId="0" borderId="110" xfId="0" applyNumberFormat="1" applyFont="1" applyFill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49" fontId="19" fillId="0" borderId="30" xfId="0" applyNumberFormat="1" applyFont="1" applyFill="1" applyBorder="1" applyAlignment="1">
      <alignment vertical="center"/>
    </xf>
    <xf numFmtId="49" fontId="19" fillId="0" borderId="62" xfId="0" applyNumberFormat="1" applyFont="1" applyFill="1" applyBorder="1" applyAlignment="1">
      <alignment horizontal="center" vertical="center"/>
    </xf>
    <xf numFmtId="49" fontId="19" fillId="0" borderId="63" xfId="0" applyNumberFormat="1" applyFont="1" applyFill="1" applyBorder="1" applyAlignment="1">
      <alignment horizontal="center" vertical="center"/>
    </xf>
    <xf numFmtId="49" fontId="19" fillId="0" borderId="61" xfId="0" applyNumberFormat="1" applyFont="1" applyFill="1" applyBorder="1" applyAlignment="1">
      <alignment horizontal="center" vertical="center"/>
    </xf>
    <xf numFmtId="0" fontId="19" fillId="0" borderId="94" xfId="0" applyNumberFormat="1" applyFont="1" applyFill="1" applyBorder="1" applyAlignment="1">
      <alignment horizontal="center" vertical="center"/>
    </xf>
    <xf numFmtId="49" fontId="19" fillId="0" borderId="60" xfId="0" applyNumberFormat="1" applyFont="1" applyFill="1" applyBorder="1" applyAlignment="1">
      <alignment horizontal="center" vertical="center"/>
    </xf>
    <xf numFmtId="49" fontId="19" fillId="0" borderId="64" xfId="0" applyNumberFormat="1" applyFont="1" applyFill="1" applyBorder="1" applyAlignment="1">
      <alignment horizontal="center" vertical="center"/>
    </xf>
    <xf numFmtId="49" fontId="19" fillId="0" borderId="34" xfId="0" applyNumberFormat="1" applyFont="1" applyFill="1" applyBorder="1" applyAlignment="1">
      <alignment vertical="center"/>
    </xf>
    <xf numFmtId="49" fontId="19" fillId="0" borderId="33" xfId="0" applyNumberFormat="1" applyFont="1" applyFill="1" applyBorder="1" applyAlignment="1">
      <alignment vertical="center"/>
    </xf>
    <xf numFmtId="49" fontId="19" fillId="0" borderId="40" xfId="0" applyNumberFormat="1" applyFont="1" applyFill="1" applyBorder="1" applyAlignment="1">
      <alignment vertical="center"/>
    </xf>
    <xf numFmtId="49" fontId="19" fillId="0" borderId="39" xfId="0" applyNumberFormat="1" applyFont="1" applyFill="1" applyBorder="1" applyAlignment="1">
      <alignment vertical="center"/>
    </xf>
    <xf numFmtId="49" fontId="19" fillId="0" borderId="55" xfId="0" applyNumberFormat="1" applyFont="1" applyFill="1" applyBorder="1" applyAlignment="1">
      <alignment vertical="center"/>
    </xf>
    <xf numFmtId="49" fontId="19" fillId="0" borderId="54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2" fontId="2" fillId="0" borderId="34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/>
    </xf>
    <xf numFmtId="165" fontId="2" fillId="0" borderId="39" xfId="0" applyNumberFormat="1" applyFont="1" applyBorder="1" applyAlignment="1">
      <alignment horizontal="center" vertical="center"/>
    </xf>
    <xf numFmtId="20" fontId="2" fillId="0" borderId="39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2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2" fontId="2" fillId="0" borderId="46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94" xfId="0" applyFont="1" applyBorder="1" applyAlignment="1">
      <alignment vertical="center" wrapText="1"/>
    </xf>
    <xf numFmtId="0" fontId="2" fillId="0" borderId="95" xfId="0" applyFont="1" applyBorder="1" applyAlignment="1">
      <alignment vertical="center" wrapText="1"/>
    </xf>
    <xf numFmtId="2" fontId="2" fillId="0" borderId="50" xfId="0" applyNumberFormat="1" applyFont="1" applyBorder="1" applyAlignment="1">
      <alignment horizontal="center" vertical="center"/>
    </xf>
    <xf numFmtId="0" fontId="2" fillId="0" borderId="96" xfId="0" applyFont="1" applyBorder="1" applyAlignment="1">
      <alignment vertical="center" wrapText="1"/>
    </xf>
    <xf numFmtId="0" fontId="21" fillId="9" borderId="97" xfId="0" applyFont="1" applyFill="1" applyBorder="1" applyAlignment="1">
      <alignment vertical="center"/>
    </xf>
    <xf numFmtId="2" fontId="21" fillId="9" borderId="98" xfId="0" applyNumberFormat="1" applyFont="1" applyFill="1" applyBorder="1" applyAlignment="1">
      <alignment horizontal="center" vertical="center"/>
    </xf>
    <xf numFmtId="0" fontId="21" fillId="9" borderId="116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8" fillId="9" borderId="44" xfId="0" applyFont="1" applyFill="1" applyBorder="1" applyAlignment="1">
      <alignment horizontal="center" vertical="center" textRotation="180" wrapText="1"/>
    </xf>
    <xf numFmtId="0" fontId="18" fillId="9" borderId="46" xfId="0" applyFont="1" applyFill="1" applyBorder="1" applyAlignment="1">
      <alignment horizontal="center" vertical="center" textRotation="180" wrapText="1"/>
    </xf>
    <xf numFmtId="0" fontId="18" fillId="9" borderId="45" xfId="0" applyFont="1" applyFill="1" applyBorder="1" applyAlignment="1">
      <alignment horizontal="center" vertical="center" textRotation="180" wrapText="1"/>
    </xf>
    <xf numFmtId="0" fontId="18" fillId="9" borderId="71" xfId="0" applyFont="1" applyFill="1" applyBorder="1" applyAlignment="1">
      <alignment horizontal="center" vertical="center" textRotation="180" wrapText="1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30" fillId="0" borderId="3" xfId="0" applyFont="1" applyBorder="1" applyAlignment="1">
      <alignment horizontal="right" vertical="center"/>
    </xf>
    <xf numFmtId="1" fontId="29" fillId="0" borderId="4" xfId="0" applyNumberFormat="1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1" fontId="29" fillId="0" borderId="6" xfId="0" applyNumberFormat="1" applyFont="1" applyBorder="1" applyAlignment="1">
      <alignment vertical="center"/>
    </xf>
    <xf numFmtId="0" fontId="29" fillId="0" borderId="8" xfId="0" applyFont="1" applyFill="1" applyBorder="1" applyAlignment="1">
      <alignment vertical="center"/>
    </xf>
    <xf numFmtId="0" fontId="30" fillId="0" borderId="8" xfId="0" applyFont="1" applyBorder="1" applyAlignment="1">
      <alignment horizontal="right" vertical="center"/>
    </xf>
    <xf numFmtId="1" fontId="29" fillId="0" borderId="9" xfId="0" applyNumberFormat="1" applyFont="1" applyBorder="1" applyAlignment="1">
      <alignment vertical="center"/>
    </xf>
    <xf numFmtId="0" fontId="14" fillId="7" borderId="0" xfId="0" applyNumberFormat="1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vertical="center"/>
    </xf>
    <xf numFmtId="0" fontId="32" fillId="0" borderId="0" xfId="0" applyNumberFormat="1" applyFont="1" applyFill="1" applyAlignment="1">
      <alignment vertical="center"/>
    </xf>
    <xf numFmtId="0" fontId="34" fillId="0" borderId="0" xfId="0" applyNumberFormat="1" applyFont="1" applyFill="1" applyAlignment="1">
      <alignment vertical="center"/>
    </xf>
    <xf numFmtId="0" fontId="33" fillId="0" borderId="69" xfId="0" applyNumberFormat="1" applyFont="1" applyFill="1" applyBorder="1" applyAlignment="1">
      <alignment vertical="center"/>
    </xf>
    <xf numFmtId="0" fontId="33" fillId="0" borderId="70" xfId="0" applyNumberFormat="1" applyFont="1" applyFill="1" applyBorder="1" applyAlignment="1">
      <alignment vertical="center"/>
    </xf>
    <xf numFmtId="0" fontId="33" fillId="0" borderId="41" xfId="0" applyNumberFormat="1" applyFont="1" applyFill="1" applyBorder="1" applyAlignment="1">
      <alignment vertical="center"/>
    </xf>
    <xf numFmtId="0" fontId="33" fillId="0" borderId="82" xfId="0" applyNumberFormat="1" applyFont="1" applyFill="1" applyBorder="1" applyAlignment="1">
      <alignment vertical="center"/>
    </xf>
    <xf numFmtId="0" fontId="33" fillId="0" borderId="56" xfId="0" applyNumberFormat="1" applyFont="1" applyFill="1" applyBorder="1" applyAlignment="1">
      <alignment vertical="center"/>
    </xf>
    <xf numFmtId="0" fontId="33" fillId="0" borderId="83" xfId="0" applyNumberFormat="1" applyFont="1" applyFill="1" applyBorder="1" applyAlignment="1">
      <alignment vertical="center"/>
    </xf>
    <xf numFmtId="0" fontId="33" fillId="0" borderId="0" xfId="0" applyNumberFormat="1" applyFont="1" applyFill="1" applyAlignment="1">
      <alignment vertical="center"/>
    </xf>
    <xf numFmtId="0" fontId="34" fillId="0" borderId="69" xfId="0" applyNumberFormat="1" applyFont="1" applyFill="1" applyBorder="1" applyAlignment="1">
      <alignment vertical="center"/>
    </xf>
    <xf numFmtId="0" fontId="34" fillId="0" borderId="70" xfId="0" applyNumberFormat="1" applyFont="1" applyFill="1" applyBorder="1" applyAlignment="1">
      <alignment vertical="center"/>
    </xf>
    <xf numFmtId="0" fontId="34" fillId="0" borderId="41" xfId="0" applyNumberFormat="1" applyFont="1" applyFill="1" applyBorder="1" applyAlignment="1">
      <alignment vertical="center"/>
    </xf>
    <xf numFmtId="0" fontId="34" fillId="0" borderId="82" xfId="0" applyNumberFormat="1" applyFont="1" applyFill="1" applyBorder="1" applyAlignment="1">
      <alignment vertical="center"/>
    </xf>
    <xf numFmtId="49" fontId="35" fillId="8" borderId="16" xfId="0" applyNumberFormat="1" applyFont="1" applyFill="1" applyBorder="1" applyAlignment="1">
      <alignment vertical="center"/>
    </xf>
    <xf numFmtId="0" fontId="35" fillId="8" borderId="17" xfId="0" applyFont="1" applyFill="1" applyBorder="1" applyAlignment="1">
      <alignment vertical="center"/>
    </xf>
    <xf numFmtId="0" fontId="35" fillId="8" borderId="18" xfId="0" applyFont="1" applyFill="1" applyBorder="1" applyAlignment="1">
      <alignment vertical="center"/>
    </xf>
    <xf numFmtId="0" fontId="35" fillId="8" borderId="16" xfId="0" applyFont="1" applyFill="1" applyBorder="1" applyAlignment="1">
      <alignment vertical="center"/>
    </xf>
    <xf numFmtId="0" fontId="35" fillId="8" borderId="2" xfId="0" applyFont="1" applyFill="1" applyBorder="1" applyAlignment="1">
      <alignment vertical="center"/>
    </xf>
    <xf numFmtId="0" fontId="35" fillId="8" borderId="4" xfId="0" applyFont="1" applyFill="1" applyBorder="1" applyAlignment="1">
      <alignment vertical="center"/>
    </xf>
    <xf numFmtId="0" fontId="35" fillId="8" borderId="0" xfId="0" applyFont="1" applyFill="1" applyAlignment="1">
      <alignment vertical="center"/>
    </xf>
    <xf numFmtId="2" fontId="35" fillId="8" borderId="0" xfId="0" applyNumberFormat="1" applyFont="1" applyFill="1" applyAlignment="1">
      <alignment vertical="center"/>
    </xf>
    <xf numFmtId="0" fontId="35" fillId="8" borderId="1" xfId="0" applyFont="1" applyFill="1" applyBorder="1" applyAlignment="1">
      <alignment horizontal="right" vertical="center"/>
    </xf>
    <xf numFmtId="0" fontId="35" fillId="8" borderId="9" xfId="0" applyFont="1" applyFill="1" applyBorder="1" applyAlignment="1">
      <alignment horizontal="right" vertical="center"/>
    </xf>
    <xf numFmtId="0" fontId="35" fillId="8" borderId="18" xfId="0" applyFont="1" applyFill="1" applyBorder="1" applyAlignment="1">
      <alignment horizontal="right" vertical="center"/>
    </xf>
    <xf numFmtId="2" fontId="35" fillId="8" borderId="18" xfId="0" applyNumberFormat="1" applyFont="1" applyFill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0" fillId="0" borderId="0" xfId="0" applyBorder="1"/>
    <xf numFmtId="2" fontId="29" fillId="0" borderId="117" xfId="0" applyNumberFormat="1" applyFon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6" fillId="0" borderId="1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2" fontId="2" fillId="0" borderId="38" xfId="0" applyNumberFormat="1" applyFont="1" applyBorder="1" applyAlignment="1">
      <alignment horizontal="center" vertical="center"/>
    </xf>
    <xf numFmtId="2" fontId="2" fillId="0" borderId="44" xfId="0" applyNumberFormat="1" applyFont="1" applyBorder="1" applyAlignment="1">
      <alignment horizontal="center" vertical="center"/>
    </xf>
    <xf numFmtId="2" fontId="21" fillId="9" borderId="115" xfId="0" applyNumberFormat="1" applyFont="1" applyFill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0" fillId="0" borderId="121" xfId="0" applyBorder="1" applyAlignment="1">
      <alignment vertical="center"/>
    </xf>
    <xf numFmtId="0" fontId="0" fillId="0" borderId="122" xfId="0" applyBorder="1"/>
    <xf numFmtId="0" fontId="0" fillId="0" borderId="123" xfId="0" applyBorder="1" applyAlignment="1">
      <alignment vertical="center" wrapText="1"/>
    </xf>
    <xf numFmtId="0" fontId="0" fillId="0" borderId="124" xfId="0" applyBorder="1" applyAlignment="1">
      <alignment vertical="center"/>
    </xf>
    <xf numFmtId="0" fontId="0" fillId="0" borderId="125" xfId="0" applyBorder="1"/>
    <xf numFmtId="0" fontId="0" fillId="0" borderId="126" xfId="0" applyBorder="1" applyAlignment="1">
      <alignment vertical="center" wrapText="1"/>
    </xf>
    <xf numFmtId="0" fontId="0" fillId="0" borderId="126" xfId="0" applyFill="1" applyBorder="1" applyAlignment="1">
      <alignment vertical="center" wrapText="1"/>
    </xf>
    <xf numFmtId="0" fontId="0" fillId="0" borderId="127" xfId="0" applyBorder="1" applyAlignment="1">
      <alignment vertical="center"/>
    </xf>
    <xf numFmtId="0" fontId="0" fillId="0" borderId="128" xfId="0" applyBorder="1"/>
    <xf numFmtId="0" fontId="0" fillId="0" borderId="129" xfId="0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6" xfId="0" applyNumberFormat="1" applyFont="1" applyBorder="1" applyAlignment="1">
      <alignment horizontal="center" vertical="center"/>
    </xf>
    <xf numFmtId="0" fontId="21" fillId="9" borderId="98" xfId="0" applyNumberFormat="1" applyFont="1" applyFill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2" fontId="2" fillId="0" borderId="71" xfId="0" applyNumberFormat="1" applyFont="1" applyBorder="1" applyAlignment="1">
      <alignment horizontal="center" vertical="center"/>
    </xf>
    <xf numFmtId="2" fontId="21" fillId="9" borderId="99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6" fillId="2" borderId="11" xfId="0" applyFont="1" applyFill="1" applyBorder="1" applyAlignment="1">
      <alignment horizontal="center"/>
    </xf>
    <xf numFmtId="0" fontId="25" fillId="2" borderId="11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6" fillId="2" borderId="20" xfId="0" applyFont="1" applyFill="1" applyBorder="1" applyAlignment="1">
      <alignment vertical="center"/>
    </xf>
    <xf numFmtId="0" fontId="26" fillId="2" borderId="21" xfId="0" applyFont="1" applyFill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2" fontId="0" fillId="0" borderId="0" xfId="0" applyNumberFormat="1"/>
    <xf numFmtId="0" fontId="0" fillId="4" borderId="40" xfId="0" applyNumberFormat="1" applyFill="1" applyBorder="1" applyAlignment="1">
      <alignment horizontal="center" vertical="center"/>
    </xf>
    <xf numFmtId="20" fontId="0" fillId="4" borderId="40" xfId="0" applyNumberFormat="1" applyFill="1" applyBorder="1" applyAlignment="1">
      <alignment horizontal="center" vertical="center"/>
    </xf>
    <xf numFmtId="20" fontId="0" fillId="0" borderId="40" xfId="0" applyNumberFormat="1" applyBorder="1" applyAlignment="1">
      <alignment horizontal="center"/>
    </xf>
    <xf numFmtId="0" fontId="0" fillId="4" borderId="40" xfId="0" applyNumberForma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4" borderId="40" xfId="0" applyFill="1" applyBorder="1" applyAlignment="1">
      <alignment horizontal="center" vertical="center"/>
    </xf>
    <xf numFmtId="20" fontId="0" fillId="0" borderId="40" xfId="0" applyNumberFormat="1" applyFill="1" applyBorder="1" applyAlignment="1">
      <alignment horizontal="center" vertical="center"/>
    </xf>
    <xf numFmtId="21" fontId="0" fillId="0" borderId="40" xfId="0" applyNumberFormat="1" applyBorder="1" applyAlignment="1">
      <alignment horizontal="center"/>
    </xf>
    <xf numFmtId="0" fontId="0" fillId="6" borderId="40" xfId="0" applyNumberForma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4" borderId="130" xfId="0" applyFont="1" applyFill="1" applyBorder="1" applyAlignment="1">
      <alignment horizontal="center" vertical="center"/>
    </xf>
    <xf numFmtId="0" fontId="0" fillId="4" borderId="131" xfId="0" applyFont="1" applyFill="1" applyBorder="1" applyAlignment="1">
      <alignment horizontal="center" vertical="center"/>
    </xf>
    <xf numFmtId="0" fontId="0" fillId="0" borderId="32" xfId="0" applyBorder="1"/>
    <xf numFmtId="0" fontId="0" fillId="0" borderId="38" xfId="0" applyBorder="1"/>
    <xf numFmtId="20" fontId="0" fillId="0" borderId="38" xfId="0" applyNumberFormat="1" applyFill="1" applyBorder="1" applyAlignment="1">
      <alignment horizontal="center"/>
    </xf>
    <xf numFmtId="0" fontId="0" fillId="4" borderId="39" xfId="0" applyNumberFormat="1" applyFill="1" applyBorder="1" applyAlignment="1">
      <alignment horizontal="center" vertical="center"/>
    </xf>
    <xf numFmtId="20" fontId="0" fillId="4" borderId="38" xfId="0" applyNumberForma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0" fontId="0" fillId="4" borderId="38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9" fillId="0" borderId="40" xfId="0" applyNumberFormat="1" applyFont="1" applyBorder="1" applyAlignment="1">
      <alignment horizontal="center" vertical="center"/>
    </xf>
    <xf numFmtId="0" fontId="0" fillId="6" borderId="131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/>
    </xf>
    <xf numFmtId="0" fontId="0" fillId="3" borderId="45" xfId="0" applyFont="1" applyFill="1" applyBorder="1" applyAlignment="1">
      <alignment horizontal="center" vertical="center" wrapText="1"/>
    </xf>
    <xf numFmtId="0" fontId="0" fillId="6" borderId="33" xfId="0" applyFont="1" applyFill="1" applyBorder="1" applyAlignment="1">
      <alignment horizontal="center"/>
    </xf>
    <xf numFmtId="0" fontId="26" fillId="0" borderId="28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2" fontId="0" fillId="6" borderId="0" xfId="0" applyNumberFormat="1" applyFill="1"/>
    <xf numFmtId="20" fontId="0" fillId="0" borderId="0" xfId="0" applyNumberFormat="1"/>
    <xf numFmtId="0" fontId="0" fillId="3" borderId="0" xfId="0" applyFill="1"/>
    <xf numFmtId="2" fontId="0" fillId="3" borderId="0" xfId="0" applyNumberFormat="1" applyFill="1"/>
    <xf numFmtId="20" fontId="0" fillId="3" borderId="0" xfId="0" applyNumberFormat="1" applyFill="1"/>
    <xf numFmtId="0" fontId="0" fillId="5" borderId="0" xfId="0" applyFill="1"/>
    <xf numFmtId="2" fontId="0" fillId="5" borderId="0" xfId="0" applyNumberFormat="1" applyFill="1"/>
    <xf numFmtId="20" fontId="0" fillId="5" borderId="0" xfId="0" applyNumberFormat="1" applyFill="1"/>
    <xf numFmtId="0" fontId="37" fillId="7" borderId="40" xfId="0" applyFont="1" applyFill="1" applyBorder="1" applyAlignment="1">
      <alignment horizontal="center"/>
    </xf>
    <xf numFmtId="0" fontId="37" fillId="7" borderId="40" xfId="0" applyFont="1" applyFill="1" applyBorder="1"/>
    <xf numFmtId="0" fontId="0" fillId="6" borderId="39" xfId="0" applyFont="1" applyFill="1" applyBorder="1" applyAlignment="1">
      <alignment horizontal="center"/>
    </xf>
    <xf numFmtId="0" fontId="37" fillId="8" borderId="40" xfId="0" applyFont="1" applyFill="1" applyBorder="1" applyAlignment="1">
      <alignment horizontal="center"/>
    </xf>
    <xf numFmtId="0" fontId="37" fillId="8" borderId="40" xfId="0" applyFont="1" applyFill="1" applyBorder="1"/>
    <xf numFmtId="0" fontId="0" fillId="0" borderId="41" xfId="0" applyBorder="1"/>
    <xf numFmtId="0" fontId="0" fillId="0" borderId="35" xfId="0" applyBorder="1"/>
    <xf numFmtId="0" fontId="0" fillId="3" borderId="132" xfId="0" applyFill="1" applyBorder="1" applyAlignment="1">
      <alignment horizontal="center" vertical="center" wrapText="1"/>
    </xf>
    <xf numFmtId="0" fontId="0" fillId="3" borderId="133" xfId="0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" xfId="0" applyFont="1" applyBorder="1" applyAlignment="1">
      <alignment horizontal="center" vertical="center" wrapText="1"/>
    </xf>
    <xf numFmtId="0" fontId="14" fillId="8" borderId="0" xfId="0" applyFont="1" applyFill="1" applyBorder="1" applyAlignment="1">
      <alignment vertical="center"/>
    </xf>
    <xf numFmtId="1" fontId="14" fillId="8" borderId="0" xfId="0" applyNumberFormat="1" applyFont="1" applyFill="1" applyBorder="1" applyAlignment="1">
      <alignment vertical="center"/>
    </xf>
    <xf numFmtId="49" fontId="19" fillId="0" borderId="84" xfId="0" applyNumberFormat="1" applyFont="1" applyFill="1" applyBorder="1" applyAlignment="1">
      <alignment vertical="center"/>
    </xf>
    <xf numFmtId="49" fontId="19" fillId="0" borderId="85" xfId="0" applyNumberFormat="1" applyFont="1" applyFill="1" applyBorder="1" applyAlignment="1">
      <alignment vertical="center"/>
    </xf>
    <xf numFmtId="49" fontId="19" fillId="0" borderId="86" xfId="0" applyNumberFormat="1" applyFont="1" applyFill="1" applyBorder="1" applyAlignment="1">
      <alignment vertical="center"/>
    </xf>
    <xf numFmtId="49" fontId="19" fillId="0" borderId="87" xfId="0" applyNumberFormat="1" applyFont="1" applyFill="1" applyBorder="1" applyAlignment="1">
      <alignment vertical="center"/>
    </xf>
    <xf numFmtId="49" fontId="19" fillId="0" borderId="88" xfId="0" applyNumberFormat="1" applyFont="1" applyFill="1" applyBorder="1" applyAlignment="1">
      <alignment vertical="center"/>
    </xf>
    <xf numFmtId="49" fontId="19" fillId="0" borderId="89" xfId="0" applyNumberFormat="1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49" fontId="19" fillId="0" borderId="38" xfId="0" applyNumberFormat="1" applyFont="1" applyFill="1" applyBorder="1" applyAlignment="1">
      <alignment vertical="center"/>
    </xf>
    <xf numFmtId="49" fontId="19" fillId="0" borderId="53" xfId="0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vertical="center"/>
    </xf>
    <xf numFmtId="1" fontId="14" fillId="7" borderId="0" xfId="0" applyNumberFormat="1" applyFont="1" applyFill="1" applyBorder="1" applyAlignment="1">
      <alignment vertical="center"/>
    </xf>
    <xf numFmtId="0" fontId="11" fillId="7" borderId="1" xfId="0" applyNumberFormat="1" applyFont="1" applyFill="1" applyBorder="1" applyAlignment="1">
      <alignment horizontal="right" vertical="center"/>
    </xf>
    <xf numFmtId="2" fontId="5" fillId="7" borderId="1" xfId="0" applyNumberFormat="1" applyFont="1" applyFill="1" applyBorder="1" applyAlignment="1">
      <alignment vertical="center"/>
    </xf>
    <xf numFmtId="0" fontId="5" fillId="7" borderId="1" xfId="0" applyNumberFormat="1" applyFont="1" applyFill="1" applyBorder="1" applyAlignment="1">
      <alignment vertical="center"/>
    </xf>
    <xf numFmtId="2" fontId="37" fillId="0" borderId="1" xfId="0" applyNumberFormat="1" applyFont="1" applyFill="1" applyBorder="1" applyAlignment="1">
      <alignment horizontal="center" vertical="center"/>
    </xf>
    <xf numFmtId="0" fontId="0" fillId="10" borderId="0" xfId="0" applyFill="1"/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0" fillId="0" borderId="134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5" xfId="0" applyBorder="1" applyAlignment="1">
      <alignment vertical="center"/>
    </xf>
    <xf numFmtId="0" fontId="0" fillId="0" borderId="135" xfId="0" applyBorder="1" applyAlignment="1">
      <alignment horizontal="left" vertical="center"/>
    </xf>
    <xf numFmtId="0" fontId="0" fillId="0" borderId="136" xfId="0" applyBorder="1" applyAlignment="1">
      <alignment vertical="center"/>
    </xf>
    <xf numFmtId="0" fontId="5" fillId="7" borderId="132" xfId="0" applyFont="1" applyFill="1" applyBorder="1" applyAlignment="1">
      <alignment horizontal="center" vertical="center" wrapText="1"/>
    </xf>
    <xf numFmtId="0" fontId="5" fillId="7" borderId="137" xfId="0" applyFont="1" applyFill="1" applyBorder="1" applyAlignment="1">
      <alignment horizontal="center" vertical="center" wrapText="1"/>
    </xf>
    <xf numFmtId="0" fontId="5" fillId="7" borderId="13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5" fillId="0" borderId="95" xfId="0" applyFont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quotePrefix="1"/>
    <xf numFmtId="0" fontId="2" fillId="0" borderId="0" xfId="0" applyFont="1" applyAlignment="1">
      <alignment vertical="center"/>
    </xf>
    <xf numFmtId="0" fontId="0" fillId="0" borderId="10" xfId="0" applyBorder="1"/>
    <xf numFmtId="0" fontId="0" fillId="0" borderId="12" xfId="0" applyBorder="1"/>
    <xf numFmtId="20" fontId="0" fillId="3" borderId="24" xfId="0" applyNumberFormat="1" applyFill="1" applyBorder="1"/>
    <xf numFmtId="20" fontId="0" fillId="3" borderId="19" xfId="0" applyNumberFormat="1" applyFill="1" applyBorder="1"/>
    <xf numFmtId="20" fontId="0" fillId="5" borderId="24" xfId="0" applyNumberFormat="1" applyFill="1" applyBorder="1"/>
    <xf numFmtId="20" fontId="0" fillId="5" borderId="19" xfId="0" applyNumberFormat="1" applyFill="1" applyBorder="1"/>
    <xf numFmtId="0" fontId="0" fillId="0" borderId="24" xfId="0" applyBorder="1"/>
    <xf numFmtId="0" fontId="0" fillId="0" borderId="19" xfId="0" applyBorder="1"/>
    <xf numFmtId="20" fontId="0" fillId="3" borderId="13" xfId="0" applyNumberFormat="1" applyFill="1" applyBorder="1"/>
    <xf numFmtId="20" fontId="0" fillId="3" borderId="15" xfId="0" applyNumberFormat="1" applyFill="1" applyBorder="1"/>
    <xf numFmtId="49" fontId="19" fillId="0" borderId="36" xfId="0" applyNumberFormat="1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49" fontId="19" fillId="0" borderId="51" xfId="0" applyNumberFormat="1" applyFont="1" applyFill="1" applyBorder="1" applyAlignment="1">
      <alignment vertical="center"/>
    </xf>
    <xf numFmtId="49" fontId="19" fillId="0" borderId="139" xfId="0" applyNumberFormat="1" applyFont="1" applyFill="1" applyBorder="1" applyAlignment="1">
      <alignment horizontal="center" vertical="center"/>
    </xf>
    <xf numFmtId="49" fontId="19" fillId="0" borderId="130" xfId="0" applyNumberFormat="1" applyFont="1" applyFill="1" applyBorder="1" applyAlignment="1">
      <alignment vertical="center"/>
    </xf>
    <xf numFmtId="49" fontId="19" fillId="0" borderId="131" xfId="0" applyNumberFormat="1" applyFont="1" applyFill="1" applyBorder="1" applyAlignment="1">
      <alignment vertical="center"/>
    </xf>
    <xf numFmtId="49" fontId="19" fillId="0" borderId="138" xfId="0" applyNumberFormat="1" applyFont="1" applyFill="1" applyBorder="1" applyAlignment="1">
      <alignment vertical="center"/>
    </xf>
    <xf numFmtId="0" fontId="0" fillId="5" borderId="44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140" xfId="0" applyFill="1" applyBorder="1" applyAlignment="1">
      <alignment horizontal="center" vertical="center" wrapText="1"/>
    </xf>
    <xf numFmtId="0" fontId="0" fillId="3" borderId="140" xfId="0" applyFill="1" applyBorder="1" applyAlignment="1">
      <alignment horizontal="center" vertical="center" wrapText="1"/>
    </xf>
    <xf numFmtId="0" fontId="37" fillId="7" borderId="34" xfId="0" applyFont="1" applyFill="1" applyBorder="1" applyAlignment="1">
      <alignment horizontal="center"/>
    </xf>
    <xf numFmtId="0" fontId="37" fillId="7" borderId="34" xfId="0" applyFont="1" applyFill="1" applyBorder="1"/>
    <xf numFmtId="0" fontId="0" fillId="0" borderId="32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20" fontId="0" fillId="0" borderId="32" xfId="0" applyNumberFormat="1" applyFill="1" applyBorder="1" applyAlignment="1">
      <alignment horizontal="center"/>
    </xf>
    <xf numFmtId="0" fontId="0" fillId="4" borderId="34" xfId="0" applyNumberFormat="1" applyFill="1" applyBorder="1" applyAlignment="1">
      <alignment horizontal="center" vertical="center"/>
    </xf>
    <xf numFmtId="20" fontId="0" fillId="4" borderId="34" xfId="0" applyNumberFormat="1" applyFill="1" applyBorder="1" applyAlignment="1">
      <alignment horizontal="center" vertical="center"/>
    </xf>
    <xf numFmtId="20" fontId="0" fillId="0" borderId="34" xfId="0" applyNumberFormat="1" applyBorder="1" applyAlignment="1">
      <alignment horizontal="center"/>
    </xf>
    <xf numFmtId="0" fontId="0" fillId="6" borderId="34" xfId="0" applyNumberFormat="1" applyFill="1" applyBorder="1" applyAlignment="1">
      <alignment horizontal="center" vertical="center"/>
    </xf>
    <xf numFmtId="0" fontId="0" fillId="4" borderId="33" xfId="0" applyNumberFormat="1" applyFill="1" applyBorder="1" applyAlignment="1">
      <alignment horizontal="center" vertical="center"/>
    </xf>
    <xf numFmtId="20" fontId="0" fillId="4" borderId="32" xfId="0" applyNumberFormat="1" applyFill="1" applyBorder="1" applyAlignment="1">
      <alignment horizontal="center"/>
    </xf>
    <xf numFmtId="0" fontId="0" fillId="4" borderId="34" xfId="0" applyNumberForma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4" borderId="33" xfId="0" applyFill="1" applyBorder="1" applyAlignment="1">
      <alignment horizontal="center" vertical="center"/>
    </xf>
    <xf numFmtId="21" fontId="0" fillId="0" borderId="34" xfId="0" applyNumberFormat="1" applyBorder="1" applyAlignment="1">
      <alignment horizontal="center"/>
    </xf>
    <xf numFmtId="0" fontId="0" fillId="6" borderId="130" xfId="0" applyFill="1" applyBorder="1" applyAlignment="1">
      <alignment horizontal="center" vertical="center"/>
    </xf>
    <xf numFmtId="0" fontId="0" fillId="4" borderId="32" xfId="0" applyNumberFormat="1" applyFill="1" applyBorder="1" applyAlignment="1">
      <alignment horizontal="center" vertical="center"/>
    </xf>
    <xf numFmtId="20" fontId="0" fillId="0" borderId="34" xfId="0" applyNumberForma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center"/>
    </xf>
    <xf numFmtId="0" fontId="32" fillId="0" borderId="40" xfId="0" applyFont="1" applyFill="1" applyBorder="1"/>
    <xf numFmtId="0" fontId="32" fillId="0" borderId="135" xfId="0" applyFont="1" applyFill="1" applyBorder="1"/>
    <xf numFmtId="0" fontId="32" fillId="0" borderId="135" xfId="0" applyFont="1" applyFill="1" applyBorder="1" applyAlignment="1">
      <alignment horizontal="center"/>
    </xf>
    <xf numFmtId="0" fontId="0" fillId="3" borderId="141" xfId="0" applyFill="1" applyBorder="1" applyAlignment="1">
      <alignment horizontal="center" vertical="center" wrapText="1"/>
    </xf>
    <xf numFmtId="0" fontId="0" fillId="3" borderId="142" xfId="0" applyFill="1" applyBorder="1" applyAlignment="1">
      <alignment horizontal="center" vertical="center" wrapText="1"/>
    </xf>
    <xf numFmtId="0" fontId="0" fillId="3" borderId="143" xfId="0" applyFill="1" applyBorder="1" applyAlignment="1">
      <alignment horizontal="center" vertical="center" wrapText="1"/>
    </xf>
    <xf numFmtId="0" fontId="32" fillId="0" borderId="144" xfId="0" applyFont="1" applyFill="1" applyBorder="1" applyAlignment="1">
      <alignment horizontal="center"/>
    </xf>
    <xf numFmtId="20" fontId="32" fillId="0" borderId="145" xfId="0" applyNumberFormat="1" applyFont="1" applyFill="1" applyBorder="1" applyAlignment="1">
      <alignment horizontal="center"/>
    </xf>
    <xf numFmtId="0" fontId="32" fillId="0" borderId="146" xfId="0" applyFont="1" applyFill="1" applyBorder="1" applyAlignment="1">
      <alignment horizontal="center"/>
    </xf>
    <xf numFmtId="20" fontId="32" fillId="0" borderId="50" xfId="0" applyNumberFormat="1" applyFont="1" applyFill="1" applyBorder="1" applyAlignment="1">
      <alignment horizontal="center"/>
    </xf>
    <xf numFmtId="0" fontId="32" fillId="0" borderId="147" xfId="0" applyFont="1" applyFill="1" applyBorder="1" applyAlignment="1">
      <alignment horizontal="center"/>
    </xf>
    <xf numFmtId="0" fontId="32" fillId="0" borderId="55" xfId="0" applyFont="1" applyFill="1" applyBorder="1"/>
    <xf numFmtId="0" fontId="32" fillId="0" borderId="55" xfId="0" applyFont="1" applyFill="1" applyBorder="1" applyAlignment="1">
      <alignment horizontal="center"/>
    </xf>
    <xf numFmtId="20" fontId="32" fillId="0" borderId="57" xfId="0" applyNumberFormat="1" applyFont="1" applyFill="1" applyBorder="1" applyAlignment="1">
      <alignment horizontal="center"/>
    </xf>
    <xf numFmtId="0" fontId="0" fillId="6" borderId="39" xfId="0" applyFill="1" applyBorder="1" applyAlignment="1">
      <alignment horizontal="center" vertical="center"/>
    </xf>
    <xf numFmtId="21" fontId="0" fillId="4" borderId="40" xfId="0" applyNumberFormat="1" applyFill="1" applyBorder="1" applyAlignment="1">
      <alignment horizontal="center"/>
    </xf>
    <xf numFmtId="0" fontId="0" fillId="6" borderId="39" xfId="0" applyNumberFormat="1" applyFill="1" applyBorder="1" applyAlignment="1">
      <alignment horizontal="center" vertical="center"/>
    </xf>
    <xf numFmtId="0" fontId="2" fillId="3" borderId="32" xfId="0" applyFont="1" applyFill="1" applyBorder="1" applyAlignment="1"/>
    <xf numFmtId="0" fontId="2" fillId="3" borderId="34" xfId="0" applyFont="1" applyFill="1" applyBorder="1" applyAlignment="1"/>
    <xf numFmtId="0" fontId="2" fillId="3" borderId="33" xfId="0" applyFont="1" applyFill="1" applyBorder="1" applyAlignment="1"/>
    <xf numFmtId="0" fontId="2" fillId="5" borderId="30" xfId="0" applyFont="1" applyFill="1" applyBorder="1" applyAlignment="1"/>
    <xf numFmtId="0" fontId="2" fillId="5" borderId="35" xfId="0" applyFont="1" applyFill="1" applyBorder="1" applyAlignment="1"/>
    <xf numFmtId="0" fontId="2" fillId="5" borderId="100" xfId="0" applyFont="1" applyFill="1" applyBorder="1" applyAlignment="1"/>
    <xf numFmtId="0" fontId="2" fillId="5" borderId="32" xfId="0" applyFont="1" applyFill="1" applyBorder="1" applyAlignment="1"/>
    <xf numFmtId="0" fontId="2" fillId="5" borderId="34" xfId="0" applyFont="1" applyFill="1" applyBorder="1" applyAlignment="1"/>
    <xf numFmtId="0" fontId="2" fillId="5" borderId="33" xfId="0" applyFont="1" applyFill="1" applyBorder="1" applyAlignment="1"/>
    <xf numFmtId="0" fontId="2" fillId="3" borderId="30" xfId="0" applyFont="1" applyFill="1" applyBorder="1" applyAlignment="1"/>
    <xf numFmtId="0" fontId="2" fillId="3" borderId="35" xfId="0" applyFont="1" applyFill="1" applyBorder="1" applyAlignment="1"/>
    <xf numFmtId="0" fontId="2" fillId="3" borderId="100" xfId="0" applyFont="1" applyFill="1" applyBorder="1" applyAlignment="1"/>
    <xf numFmtId="0" fontId="2" fillId="0" borderId="16" xfId="0" applyFont="1" applyBorder="1" applyAlignment="1"/>
    <xf numFmtId="0" fontId="2" fillId="0" borderId="18" xfId="0" applyFont="1" applyBorder="1" applyAlignment="1"/>
    <xf numFmtId="20" fontId="0" fillId="0" borderId="34" xfId="0" applyNumberFormat="1" applyFill="1" applyBorder="1" applyAlignment="1">
      <alignment horizontal="center"/>
    </xf>
    <xf numFmtId="20" fontId="0" fillId="0" borderId="38" xfId="0" applyNumberFormat="1" applyBorder="1" applyAlignment="1">
      <alignment horizontal="center"/>
    </xf>
    <xf numFmtId="0" fontId="2" fillId="3" borderId="130" xfId="0" applyFont="1" applyFill="1" applyBorder="1" applyAlignment="1"/>
    <xf numFmtId="0" fontId="37" fillId="7" borderId="130" xfId="0" applyFont="1" applyFill="1" applyBorder="1" applyAlignment="1">
      <alignment horizontal="center"/>
    </xf>
    <xf numFmtId="0" fontId="37" fillId="7" borderId="131" xfId="0" applyFont="1" applyFill="1" applyBorder="1" applyAlignment="1">
      <alignment horizontal="center"/>
    </xf>
    <xf numFmtId="0" fontId="37" fillId="8" borderId="131" xfId="0" applyFont="1" applyFill="1" applyBorder="1" applyAlignment="1">
      <alignment horizontal="center"/>
    </xf>
    <xf numFmtId="20" fontId="0" fillId="0" borderId="40" xfId="0" applyNumberFormat="1" applyFill="1" applyBorder="1" applyAlignment="1">
      <alignment horizontal="center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5" fillId="7" borderId="24" xfId="0" applyNumberFormat="1" applyFont="1" applyFill="1" applyBorder="1" applyAlignment="1">
      <alignment horizontal="center" vertical="center"/>
    </xf>
    <xf numFmtId="0" fontId="15" fillId="7" borderId="0" xfId="0" applyNumberFormat="1" applyFont="1" applyFill="1" applyBorder="1" applyAlignment="1">
      <alignment horizontal="center" vertical="center"/>
    </xf>
    <xf numFmtId="0" fontId="15" fillId="7" borderId="19" xfId="0" applyNumberFormat="1" applyFont="1" applyFill="1" applyBorder="1" applyAlignment="1">
      <alignment horizontal="center" vertical="center"/>
    </xf>
    <xf numFmtId="0" fontId="12" fillId="7" borderId="0" xfId="0" applyNumberFormat="1" applyFont="1" applyFill="1" applyBorder="1" applyAlignment="1">
      <alignment horizontal="center" vertical="center"/>
    </xf>
    <xf numFmtId="0" fontId="12" fillId="7" borderId="19" xfId="0" applyNumberFormat="1" applyFont="1" applyFill="1" applyBorder="1" applyAlignment="1">
      <alignment horizontal="center" vertical="center"/>
    </xf>
    <xf numFmtId="0" fontId="31" fillId="0" borderId="10" xfId="0" applyNumberFormat="1" applyFont="1" applyFill="1" applyBorder="1" applyAlignment="1">
      <alignment horizontal="center" vertical="center"/>
    </xf>
    <xf numFmtId="0" fontId="31" fillId="0" borderId="12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0" fontId="31" fillId="0" borderId="15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21" fillId="9" borderId="111" xfId="0" applyFont="1" applyFill="1" applyBorder="1" applyAlignment="1">
      <alignment horizontal="center" vertical="center" wrapText="1"/>
    </xf>
    <xf numFmtId="0" fontId="21" fillId="9" borderId="93" xfId="0" applyFont="1" applyFill="1" applyBorder="1" applyAlignment="1">
      <alignment horizontal="center" vertical="center" wrapText="1"/>
    </xf>
    <xf numFmtId="0" fontId="21" fillId="9" borderId="67" xfId="0" applyFont="1" applyFill="1" applyBorder="1" applyAlignment="1">
      <alignment horizontal="center" vertical="center"/>
    </xf>
    <xf numFmtId="0" fontId="21" fillId="9" borderId="69" xfId="0" applyFont="1" applyFill="1" applyBorder="1" applyAlignment="1">
      <alignment horizontal="center" vertical="center"/>
    </xf>
    <xf numFmtId="0" fontId="21" fillId="9" borderId="70" xfId="0" applyFont="1" applyFill="1" applyBorder="1" applyAlignment="1">
      <alignment horizontal="center" vertical="center"/>
    </xf>
    <xf numFmtId="0" fontId="21" fillId="9" borderId="68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0" fillId="0" borderId="119" xfId="0" applyFill="1" applyBorder="1" applyAlignment="1">
      <alignment vertical="center" wrapText="1"/>
    </xf>
    <xf numFmtId="0" fontId="0" fillId="0" borderId="120" xfId="0" applyFill="1" applyBorder="1" applyAlignment="1">
      <alignment vertical="center" wrapText="1"/>
    </xf>
    <xf numFmtId="0" fontId="13" fillId="7" borderId="0" xfId="0" applyFont="1" applyFill="1" applyBorder="1" applyAlignment="1">
      <alignment horizontal="center" vertical="center"/>
    </xf>
    <xf numFmtId="0" fontId="0" fillId="0" borderId="118" xfId="0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5" fillId="8" borderId="16" xfId="0" applyNumberFormat="1" applyFont="1" applyFill="1" applyBorder="1" applyAlignment="1">
      <alignment horizontal="left" vertical="center"/>
    </xf>
    <xf numFmtId="0" fontId="5" fillId="8" borderId="18" xfId="0" applyNumberFormat="1" applyFont="1" applyFill="1" applyBorder="1" applyAlignment="1">
      <alignment horizontal="left" vertical="center"/>
    </xf>
    <xf numFmtId="0" fontId="41" fillId="0" borderId="16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8" borderId="16" xfId="0" applyNumberFormat="1" applyFont="1" applyFill="1" applyBorder="1" applyAlignment="1">
      <alignment vertical="center"/>
    </xf>
    <xf numFmtId="0" fontId="5" fillId="8" borderId="18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5" fillId="7" borderId="16" xfId="0" applyNumberFormat="1" applyFont="1" applyFill="1" applyBorder="1" applyAlignment="1">
      <alignment horizontal="left" vertical="center"/>
    </xf>
    <xf numFmtId="0" fontId="5" fillId="7" borderId="18" xfId="0" applyNumberFormat="1" applyFont="1" applyFill="1" applyBorder="1" applyAlignment="1">
      <alignment horizontal="left" vertical="center"/>
    </xf>
    <xf numFmtId="0" fontId="5" fillId="7" borderId="16" xfId="0" applyNumberFormat="1" applyFont="1" applyFill="1" applyBorder="1" applyAlignment="1">
      <alignment vertical="center"/>
    </xf>
    <xf numFmtId="0" fontId="5" fillId="7" borderId="18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19" fillId="0" borderId="106" xfId="0" applyNumberFormat="1" applyFont="1" applyFill="1" applyBorder="1" applyAlignment="1">
      <alignment vertical="center"/>
    </xf>
    <xf numFmtId="49" fontId="19" fillId="0" borderId="104" xfId="0" applyNumberFormat="1" applyFont="1" applyFill="1" applyBorder="1" applyAlignment="1">
      <alignment vertical="center"/>
    </xf>
    <xf numFmtId="49" fontId="19" fillId="0" borderId="109" xfId="0" applyNumberFormat="1" applyFont="1" applyFill="1" applyBorder="1" applyAlignment="1">
      <alignment vertical="center"/>
    </xf>
    <xf numFmtId="49" fontId="10" fillId="0" borderId="72" xfId="0" applyNumberFormat="1" applyFont="1" applyFill="1" applyBorder="1" applyAlignment="1">
      <alignment horizontal="center" vertical="center"/>
    </xf>
    <xf numFmtId="49" fontId="10" fillId="0" borderId="73" xfId="0" applyNumberFormat="1" applyFont="1" applyFill="1" applyBorder="1" applyAlignment="1">
      <alignment horizontal="center" vertical="center"/>
    </xf>
    <xf numFmtId="49" fontId="19" fillId="0" borderId="73" xfId="0" applyNumberFormat="1" applyFont="1" applyFill="1" applyBorder="1" applyAlignment="1">
      <alignment horizontal="center" vertical="center"/>
    </xf>
    <xf numFmtId="49" fontId="12" fillId="7" borderId="0" xfId="0" applyNumberFormat="1" applyFont="1" applyFill="1" applyAlignment="1">
      <alignment horizontal="center" vertical="center"/>
    </xf>
    <xf numFmtId="0" fontId="12" fillId="7" borderId="0" xfId="0" applyNumberFormat="1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49" fontId="10" fillId="0" borderId="103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9" fontId="19" fillId="0" borderId="78" xfId="0" applyNumberFormat="1" applyFont="1" applyFill="1" applyBorder="1" applyAlignment="1">
      <alignment horizontal="center" vertical="center"/>
    </xf>
    <xf numFmtId="49" fontId="8" fillId="0" borderId="58" xfId="0" applyNumberFormat="1" applyFont="1" applyFill="1" applyBorder="1" applyAlignment="1">
      <alignment horizontal="center" vertical="center"/>
    </xf>
    <xf numFmtId="49" fontId="8" fillId="0" borderId="48" xfId="0" applyNumberFormat="1" applyFont="1" applyFill="1" applyBorder="1" applyAlignment="1">
      <alignment horizontal="center" vertical="center"/>
    </xf>
    <xf numFmtId="49" fontId="10" fillId="0" borderId="59" xfId="0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67" xfId="0" applyNumberFormat="1" applyFont="1" applyFill="1" applyBorder="1" applyAlignment="1">
      <alignment horizontal="center" vertical="center"/>
    </xf>
    <xf numFmtId="49" fontId="10" fillId="0" borderId="68" xfId="0" applyNumberFormat="1" applyFont="1" applyFill="1" applyBorder="1" applyAlignment="1">
      <alignment horizontal="center" vertical="center"/>
    </xf>
    <xf numFmtId="49" fontId="8" fillId="0" borderId="75" xfId="0" applyNumberFormat="1" applyFont="1" applyFill="1" applyBorder="1" applyAlignment="1">
      <alignment horizontal="center" vertical="center"/>
    </xf>
    <xf numFmtId="49" fontId="8" fillId="0" borderId="76" xfId="0" applyNumberFormat="1" applyFont="1" applyFill="1" applyBorder="1" applyAlignment="1">
      <alignment horizontal="center" vertical="center"/>
    </xf>
    <xf numFmtId="49" fontId="10" fillId="0" borderId="76" xfId="0" applyNumberFormat="1" applyFont="1" applyFill="1" applyBorder="1" applyAlignment="1">
      <alignment horizontal="center" vertical="center"/>
    </xf>
    <xf numFmtId="49" fontId="10" fillId="0" borderId="77" xfId="0" applyNumberFormat="1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80" xfId="0" applyNumberFormat="1" applyFont="1" applyFill="1" applyBorder="1" applyAlignment="1">
      <alignment horizontal="center" vertical="center"/>
    </xf>
    <xf numFmtId="49" fontId="22" fillId="0" borderId="30" xfId="0" applyNumberFormat="1" applyFont="1" applyFill="1" applyBorder="1" applyAlignment="1">
      <alignment vertical="center"/>
    </xf>
    <xf numFmtId="49" fontId="22" fillId="0" borderId="35" xfId="0" applyNumberFormat="1" applyFont="1" applyFill="1" applyBorder="1" applyAlignment="1">
      <alignment vertical="center"/>
    </xf>
    <xf numFmtId="49" fontId="22" fillId="0" borderId="81" xfId="0" applyNumberFormat="1" applyFont="1" applyFill="1" applyBorder="1" applyAlignment="1">
      <alignment vertical="center"/>
    </xf>
    <xf numFmtId="49" fontId="22" fillId="0" borderId="36" xfId="0" applyNumberFormat="1" applyFont="1" applyFill="1" applyBorder="1" applyAlignment="1">
      <alignment vertical="center"/>
    </xf>
    <xf numFmtId="49" fontId="22" fillId="0" borderId="41" xfId="0" applyNumberFormat="1" applyFont="1" applyFill="1" applyBorder="1" applyAlignment="1">
      <alignment vertical="center"/>
    </xf>
    <xf numFmtId="49" fontId="22" fillId="0" borderId="82" xfId="0" applyNumberFormat="1" applyFont="1" applyFill="1" applyBorder="1" applyAlignment="1">
      <alignment vertical="center"/>
    </xf>
    <xf numFmtId="49" fontId="22" fillId="0" borderId="51" xfId="0" applyNumberFormat="1" applyFont="1" applyFill="1" applyBorder="1" applyAlignment="1">
      <alignment vertical="center"/>
    </xf>
    <xf numFmtId="49" fontId="22" fillId="0" borderId="56" xfId="0" applyNumberFormat="1" applyFont="1" applyFill="1" applyBorder="1" applyAlignment="1">
      <alignment vertical="center"/>
    </xf>
    <xf numFmtId="49" fontId="22" fillId="0" borderId="83" xfId="0" applyNumberFormat="1" applyFont="1" applyFill="1" applyBorder="1" applyAlignment="1">
      <alignment vertical="center"/>
    </xf>
    <xf numFmtId="49" fontId="22" fillId="0" borderId="101" xfId="0" applyNumberFormat="1" applyFont="1" applyFill="1" applyBorder="1" applyAlignment="1">
      <alignment vertical="center"/>
    </xf>
    <xf numFmtId="49" fontId="22" fillId="0" borderId="102" xfId="0" applyNumberFormat="1" applyFont="1" applyFill="1" applyBorder="1" applyAlignment="1">
      <alignment vertical="center"/>
    </xf>
    <xf numFmtId="49" fontId="22" fillId="0" borderId="100" xfId="0" applyNumberFormat="1" applyFont="1" applyFill="1" applyBorder="1" applyAlignment="1">
      <alignment vertical="center"/>
    </xf>
    <xf numFmtId="49" fontId="19" fillId="0" borderId="75" xfId="0" applyNumberFormat="1" applyFont="1" applyFill="1" applyBorder="1" applyAlignment="1">
      <alignment horizontal="center" vertical="center"/>
    </xf>
    <xf numFmtId="49" fontId="19" fillId="0" borderId="76" xfId="0" applyNumberFormat="1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49" fontId="24" fillId="0" borderId="36" xfId="0" applyNumberFormat="1" applyFont="1" applyFill="1" applyBorder="1" applyAlignment="1">
      <alignment vertical="center" wrapText="1"/>
    </xf>
    <xf numFmtId="49" fontId="24" fillId="0" borderId="82" xfId="0" applyNumberFormat="1" applyFont="1" applyFill="1" applyBorder="1" applyAlignment="1">
      <alignment vertical="center" wrapText="1"/>
    </xf>
    <xf numFmtId="49" fontId="10" fillId="0" borderId="113" xfId="0" applyNumberFormat="1" applyFont="1" applyFill="1" applyBorder="1" applyAlignment="1">
      <alignment horizontal="center" vertical="center"/>
    </xf>
    <xf numFmtId="49" fontId="19" fillId="0" borderId="114" xfId="0" applyNumberFormat="1" applyFont="1" applyFill="1" applyBorder="1" applyAlignment="1">
      <alignment vertical="center"/>
    </xf>
    <xf numFmtId="49" fontId="24" fillId="0" borderId="30" xfId="0" applyNumberFormat="1" applyFont="1" applyFill="1" applyBorder="1" applyAlignment="1">
      <alignment vertical="center" wrapText="1"/>
    </xf>
    <xf numFmtId="49" fontId="24" fillId="0" borderId="81" xfId="0" applyNumberFormat="1" applyFont="1" applyFill="1" applyBorder="1" applyAlignment="1">
      <alignment vertical="center" wrapText="1"/>
    </xf>
    <xf numFmtId="49" fontId="24" fillId="0" borderId="51" xfId="0" applyNumberFormat="1" applyFont="1" applyFill="1" applyBorder="1" applyAlignment="1">
      <alignment vertical="center" wrapText="1"/>
    </xf>
    <xf numFmtId="49" fontId="24" fillId="0" borderId="83" xfId="0" applyNumberFormat="1" applyFont="1" applyFill="1" applyBorder="1" applyAlignment="1">
      <alignment vertical="center" wrapText="1"/>
    </xf>
    <xf numFmtId="49" fontId="19" fillId="0" borderId="36" xfId="0" applyNumberFormat="1" applyFont="1" applyFill="1" applyBorder="1" applyAlignment="1">
      <alignment vertical="center"/>
    </xf>
    <xf numFmtId="49" fontId="19" fillId="0" borderId="41" xfId="0" applyNumberFormat="1" applyFont="1" applyFill="1" applyBorder="1" applyAlignment="1">
      <alignment vertical="center"/>
    </xf>
    <xf numFmtId="49" fontId="19" fillId="0" borderId="82" xfId="0" applyNumberFormat="1" applyFont="1" applyFill="1" applyBorder="1" applyAlignment="1">
      <alignment vertical="center"/>
    </xf>
    <xf numFmtId="49" fontId="10" fillId="0" borderId="69" xfId="0" applyNumberFormat="1" applyFont="1" applyFill="1" applyBorder="1" applyAlignment="1">
      <alignment horizontal="center" vertical="center"/>
    </xf>
    <xf numFmtId="49" fontId="19" fillId="0" borderId="30" xfId="0" applyNumberFormat="1" applyFont="1" applyFill="1" applyBorder="1" applyAlignment="1">
      <alignment vertical="center"/>
    </xf>
    <xf numFmtId="49" fontId="19" fillId="0" borderId="35" xfId="0" applyNumberFormat="1" applyFont="1" applyFill="1" applyBorder="1" applyAlignment="1">
      <alignment vertical="center"/>
    </xf>
    <xf numFmtId="49" fontId="19" fillId="0" borderId="81" xfId="0" applyNumberFormat="1" applyFont="1" applyFill="1" applyBorder="1" applyAlignment="1">
      <alignment vertical="center"/>
    </xf>
    <xf numFmtId="49" fontId="19" fillId="0" borderId="51" xfId="0" applyNumberFormat="1" applyFont="1" applyFill="1" applyBorder="1" applyAlignment="1">
      <alignment vertical="center"/>
    </xf>
    <xf numFmtId="49" fontId="19" fillId="0" borderId="56" xfId="0" applyNumberFormat="1" applyFont="1" applyFill="1" applyBorder="1" applyAlignment="1">
      <alignment vertical="center"/>
    </xf>
    <xf numFmtId="49" fontId="19" fillId="0" borderId="83" xfId="0" applyNumberFormat="1" applyFont="1" applyFill="1" applyBorder="1" applyAlignment="1">
      <alignment vertical="center"/>
    </xf>
    <xf numFmtId="49" fontId="22" fillId="0" borderId="37" xfId="0" applyNumberFormat="1" applyFont="1" applyFill="1" applyBorder="1" applyAlignment="1">
      <alignment vertical="center"/>
    </xf>
    <xf numFmtId="49" fontId="22" fillId="0" borderId="31" xfId="0" applyNumberFormat="1" applyFont="1" applyFill="1" applyBorder="1" applyAlignment="1">
      <alignment vertical="center"/>
    </xf>
    <xf numFmtId="49" fontId="22" fillId="0" borderId="52" xfId="0" applyNumberFormat="1" applyFont="1" applyFill="1" applyBorder="1" applyAlignment="1">
      <alignment vertical="center"/>
    </xf>
    <xf numFmtId="49" fontId="10" fillId="0" borderId="70" xfId="0" applyNumberFormat="1" applyFont="1" applyFill="1" applyBorder="1" applyAlignment="1">
      <alignment horizontal="center" vertical="center"/>
    </xf>
    <xf numFmtId="49" fontId="19" fillId="0" borderId="42" xfId="0" applyNumberFormat="1" applyFont="1" applyFill="1" applyBorder="1" applyAlignment="1">
      <alignment horizontal="center" vertical="center"/>
    </xf>
    <xf numFmtId="49" fontId="19" fillId="0" borderId="47" xfId="0" applyNumberFormat="1" applyFont="1" applyFill="1" applyBorder="1" applyAlignment="1">
      <alignment horizontal="center" vertical="center"/>
    </xf>
    <xf numFmtId="49" fontId="19" fillId="0" borderId="43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10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66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1.png"/><Relationship Id="rId7" Type="http://schemas.openxmlformats.org/officeDocument/2006/relationships/image" Target="../media/image10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11" Type="http://schemas.openxmlformats.org/officeDocument/2006/relationships/image" Target="../media/image7.gif"/><Relationship Id="rId5" Type="http://schemas.openxmlformats.org/officeDocument/2006/relationships/image" Target="../media/image8.jpeg"/><Relationship Id="rId10" Type="http://schemas.openxmlformats.org/officeDocument/2006/relationships/image" Target="../media/image13.jpeg"/><Relationship Id="rId4" Type="http://schemas.openxmlformats.org/officeDocument/2006/relationships/image" Target="../media/image6.png"/><Relationship Id="rId9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1.png"/><Relationship Id="rId7" Type="http://schemas.openxmlformats.org/officeDocument/2006/relationships/image" Target="../media/image9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5" Type="http://schemas.openxmlformats.org/officeDocument/2006/relationships/image" Target="../media/image7.gif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1</xdr:col>
      <xdr:colOff>547968</xdr:colOff>
      <xdr:row>1</xdr:row>
      <xdr:rowOff>263424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9050"/>
          <a:ext cx="1052793" cy="5110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1444870</xdr:colOff>
      <xdr:row>5</xdr:row>
      <xdr:rowOff>88165</xdr:rowOff>
    </xdr:from>
    <xdr:to>
      <xdr:col>3</xdr:col>
      <xdr:colOff>1444870</xdr:colOff>
      <xdr:row>5</xdr:row>
      <xdr:rowOff>1414097</xdr:rowOff>
    </xdr:to>
    <xdr:cxnSp macro="">
      <xdr:nvCxnSpPr>
        <xdr:cNvPr id="3" name="Прямая со стрелкой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2987920" y="2488465"/>
          <a:ext cx="0" cy="1325932"/>
        </a:xfrm>
        <a:prstGeom prst="straightConnector1">
          <a:avLst/>
        </a:prstGeom>
        <a:ln w="1587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91044</xdr:colOff>
      <xdr:row>4</xdr:row>
      <xdr:rowOff>95250</xdr:rowOff>
    </xdr:from>
    <xdr:to>
      <xdr:col>3</xdr:col>
      <xdr:colOff>1488412</xdr:colOff>
      <xdr:row>4</xdr:row>
      <xdr:rowOff>1436077</xdr:rowOff>
    </xdr:to>
    <xdr:sp macro="" textlink="">
      <xdr:nvSpPr>
        <xdr:cNvPr id="4" name="Прямоугольник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1634094" y="971550"/>
          <a:ext cx="1397368" cy="1340827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600" b="1">
              <a:solidFill>
                <a:sysClr val="windowText" lastClr="000000"/>
              </a:solidFill>
            </a:rPr>
            <a:t>P</a:t>
          </a:r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800414</xdr:colOff>
      <xdr:row>4</xdr:row>
      <xdr:rowOff>176384</xdr:rowOff>
    </xdr:from>
    <xdr:to>
      <xdr:col>3</xdr:col>
      <xdr:colOff>800414</xdr:colOff>
      <xdr:row>4</xdr:row>
      <xdr:rowOff>1289539</xdr:rowOff>
    </xdr:to>
    <xdr:cxnSp macro="">
      <xdr:nvCxnSpPr>
        <xdr:cNvPr id="5" name="Прямая со стрелкой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CxnSpPr/>
      </xdr:nvCxnSpPr>
      <xdr:spPr>
        <a:xfrm flipV="1">
          <a:off x="2343464" y="1052684"/>
          <a:ext cx="0" cy="1113155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759421</xdr:colOff>
      <xdr:row>4</xdr:row>
      <xdr:rowOff>1271844</xdr:rowOff>
    </xdr:from>
    <xdr:to>
      <xdr:col>3</xdr:col>
      <xdr:colOff>831421</xdr:colOff>
      <xdr:row>4</xdr:row>
      <xdr:rowOff>1343844</xdr:rowOff>
    </xdr:to>
    <xdr:sp macro="" textlink="">
      <xdr:nvSpPr>
        <xdr:cNvPr id="6" name="Овал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2302471" y="214814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91587</xdr:colOff>
      <xdr:row>6</xdr:row>
      <xdr:rowOff>770004</xdr:rowOff>
    </xdr:from>
    <xdr:to>
      <xdr:col>3</xdr:col>
      <xdr:colOff>1509346</xdr:colOff>
      <xdr:row>6</xdr:row>
      <xdr:rowOff>770004</xdr:rowOff>
    </xdr:to>
    <xdr:cxnSp macro="">
      <xdr:nvCxnSpPr>
        <xdr:cNvPr id="7" name="Прямая со стрелкой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CxnSpPr/>
      </xdr:nvCxnSpPr>
      <xdr:spPr>
        <a:xfrm flipH="1">
          <a:off x="1634637" y="4694304"/>
          <a:ext cx="1417759" cy="0"/>
        </a:xfrm>
        <a:prstGeom prst="straightConnector1">
          <a:avLst/>
        </a:prstGeom>
        <a:ln w="1587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801760</xdr:colOff>
      <xdr:row>6</xdr:row>
      <xdr:rowOff>764699</xdr:rowOff>
    </xdr:from>
    <xdr:to>
      <xdr:col>3</xdr:col>
      <xdr:colOff>801760</xdr:colOff>
      <xdr:row>6</xdr:row>
      <xdr:rowOff>1406770</xdr:rowOff>
    </xdr:to>
    <xdr:cxnSp macro="">
      <xdr:nvCxnSpPr>
        <xdr:cNvPr id="8" name="Прямая со стрелкой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CxnSpPr/>
      </xdr:nvCxnSpPr>
      <xdr:spPr>
        <a:xfrm flipV="1">
          <a:off x="2344810" y="4688999"/>
          <a:ext cx="0" cy="642071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767205</xdr:colOff>
      <xdr:row>6</xdr:row>
      <xdr:rowOff>1354523</xdr:rowOff>
    </xdr:from>
    <xdr:to>
      <xdr:col>3</xdr:col>
      <xdr:colOff>839205</xdr:colOff>
      <xdr:row>6</xdr:row>
      <xdr:rowOff>1426523</xdr:rowOff>
    </xdr:to>
    <xdr:sp macro="" textlink="">
      <xdr:nvSpPr>
        <xdr:cNvPr id="9" name="Овал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 rot="10328559" flipH="1">
          <a:off x="2310255" y="527882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774875</xdr:colOff>
      <xdr:row>7</xdr:row>
      <xdr:rowOff>95250</xdr:rowOff>
    </xdr:from>
    <xdr:to>
      <xdr:col>3</xdr:col>
      <xdr:colOff>774875</xdr:colOff>
      <xdr:row>7</xdr:row>
      <xdr:rowOff>1386030</xdr:rowOff>
    </xdr:to>
    <xdr:cxnSp macro="">
      <xdr:nvCxnSpPr>
        <xdr:cNvPr id="11" name="Прямая со стрелкой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CxnSpPr/>
      </xdr:nvCxnSpPr>
      <xdr:spPr>
        <a:xfrm flipV="1">
          <a:off x="2317925" y="5543550"/>
          <a:ext cx="0" cy="1290780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731684</xdr:colOff>
      <xdr:row>7</xdr:row>
      <xdr:rowOff>1353774</xdr:rowOff>
    </xdr:from>
    <xdr:to>
      <xdr:col>3</xdr:col>
      <xdr:colOff>803684</xdr:colOff>
      <xdr:row>7</xdr:row>
      <xdr:rowOff>1425774</xdr:rowOff>
    </xdr:to>
    <xdr:sp macro="" textlink="">
      <xdr:nvSpPr>
        <xdr:cNvPr id="12" name="Овал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2274734" y="680207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782741</xdr:colOff>
      <xdr:row>16</xdr:row>
      <xdr:rowOff>79234</xdr:rowOff>
    </xdr:from>
    <xdr:to>
      <xdr:col>3</xdr:col>
      <xdr:colOff>782741</xdr:colOff>
      <xdr:row>16</xdr:row>
      <xdr:rowOff>1408044</xdr:rowOff>
    </xdr:to>
    <xdr:cxnSp macro="">
      <xdr:nvCxnSpPr>
        <xdr:cNvPr id="17" name="Прямая со стрелкой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CxnSpPr/>
      </xdr:nvCxnSpPr>
      <xdr:spPr>
        <a:xfrm flipV="1">
          <a:off x="2325791" y="12718909"/>
          <a:ext cx="0" cy="1328810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102704</xdr:colOff>
      <xdr:row>16</xdr:row>
      <xdr:rowOff>752046</xdr:rowOff>
    </xdr:from>
    <xdr:to>
      <xdr:col>3</xdr:col>
      <xdr:colOff>782268</xdr:colOff>
      <xdr:row>16</xdr:row>
      <xdr:rowOff>752046</xdr:rowOff>
    </xdr:to>
    <xdr:cxnSp macro="">
      <xdr:nvCxnSpPr>
        <xdr:cNvPr id="18" name="Прямая со стрелкой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CxnSpPr/>
      </xdr:nvCxnSpPr>
      <xdr:spPr>
        <a:xfrm flipH="1">
          <a:off x="1645754" y="13391721"/>
          <a:ext cx="679564" cy="0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749928</xdr:colOff>
      <xdr:row>16</xdr:row>
      <xdr:rowOff>1353807</xdr:rowOff>
    </xdr:from>
    <xdr:to>
      <xdr:col>3</xdr:col>
      <xdr:colOff>825241</xdr:colOff>
      <xdr:row>16</xdr:row>
      <xdr:rowOff>1425807</xdr:rowOff>
    </xdr:to>
    <xdr:sp macro="" textlink="">
      <xdr:nvSpPr>
        <xdr:cNvPr id="19" name="Овал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2292978" y="13993482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277225</xdr:colOff>
      <xdr:row>16</xdr:row>
      <xdr:rowOff>562744</xdr:rowOff>
    </xdr:from>
    <xdr:to>
      <xdr:col>5</xdr:col>
      <xdr:colOff>86312</xdr:colOff>
      <xdr:row>16</xdr:row>
      <xdr:rowOff>956591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425" y="13202419"/>
          <a:ext cx="1190212" cy="393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108697</xdr:colOff>
      <xdr:row>17</xdr:row>
      <xdr:rowOff>94690</xdr:rowOff>
    </xdr:from>
    <xdr:to>
      <xdr:col>3</xdr:col>
      <xdr:colOff>680197</xdr:colOff>
      <xdr:row>17</xdr:row>
      <xdr:rowOff>1416326</xdr:rowOff>
    </xdr:to>
    <xdr:sp macro="" textlink="">
      <xdr:nvSpPr>
        <xdr:cNvPr id="21" name="Прямоугольник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1651747" y="14258365"/>
          <a:ext cx="571500" cy="1321636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118346</xdr:colOff>
      <xdr:row>17</xdr:row>
      <xdr:rowOff>768032</xdr:rowOff>
    </xdr:from>
    <xdr:to>
      <xdr:col>3</xdr:col>
      <xdr:colOff>787003</xdr:colOff>
      <xdr:row>17</xdr:row>
      <xdr:rowOff>768032</xdr:rowOff>
    </xdr:to>
    <xdr:cxnSp macro="">
      <xdr:nvCxnSpPr>
        <xdr:cNvPr id="22" name="Прямая со стрелкой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1661396" y="14931707"/>
          <a:ext cx="668657" cy="0"/>
        </a:xfrm>
        <a:prstGeom prst="straightConnector1">
          <a:avLst/>
        </a:prstGeom>
        <a:ln w="15875">
          <a:prstDash val="sysDot"/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778147</xdr:colOff>
      <xdr:row>17</xdr:row>
      <xdr:rowOff>58622</xdr:rowOff>
    </xdr:from>
    <xdr:to>
      <xdr:col>3</xdr:col>
      <xdr:colOff>778147</xdr:colOff>
      <xdr:row>17</xdr:row>
      <xdr:rowOff>1416326</xdr:rowOff>
    </xdr:to>
    <xdr:cxnSp macro="">
      <xdr:nvCxnSpPr>
        <xdr:cNvPr id="23" name="Прямая со стрелкой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CxnSpPr/>
      </xdr:nvCxnSpPr>
      <xdr:spPr>
        <a:xfrm flipV="1">
          <a:off x="2321197" y="14222297"/>
          <a:ext cx="0" cy="1357704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755351</xdr:colOff>
      <xdr:row>17</xdr:row>
      <xdr:rowOff>1355935</xdr:rowOff>
    </xdr:from>
    <xdr:to>
      <xdr:col>3</xdr:col>
      <xdr:colOff>827351</xdr:colOff>
      <xdr:row>17</xdr:row>
      <xdr:rowOff>1427935</xdr:rowOff>
    </xdr:to>
    <xdr:sp macro="" textlink="">
      <xdr:nvSpPr>
        <xdr:cNvPr id="24" name="Овал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SpPr/>
      </xdr:nvSpPr>
      <xdr:spPr>
        <a:xfrm rot="11271441">
          <a:off x="2298401" y="15519610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94008</xdr:colOff>
      <xdr:row>18</xdr:row>
      <xdr:rowOff>927652</xdr:rowOff>
    </xdr:from>
    <xdr:to>
      <xdr:col>3</xdr:col>
      <xdr:colOff>1491376</xdr:colOff>
      <xdr:row>18</xdr:row>
      <xdr:rowOff>1457914</xdr:rowOff>
    </xdr:to>
    <xdr:sp macro="" textlink="">
      <xdr:nvSpPr>
        <xdr:cNvPr id="25" name="Прямоугольник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SpPr/>
      </xdr:nvSpPr>
      <xdr:spPr>
        <a:xfrm>
          <a:off x="1637058" y="16615327"/>
          <a:ext cx="1397368" cy="530262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95374</xdr:colOff>
      <xdr:row>18</xdr:row>
      <xdr:rowOff>809339</xdr:rowOff>
    </xdr:from>
    <xdr:to>
      <xdr:col>3</xdr:col>
      <xdr:colOff>1486025</xdr:colOff>
      <xdr:row>18</xdr:row>
      <xdr:rowOff>809339</xdr:rowOff>
    </xdr:to>
    <xdr:cxnSp macro="">
      <xdr:nvCxnSpPr>
        <xdr:cNvPr id="26" name="Прямая со стрелкой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CxnSpPr/>
      </xdr:nvCxnSpPr>
      <xdr:spPr>
        <a:xfrm>
          <a:off x="1638424" y="16497014"/>
          <a:ext cx="1390651" cy="0"/>
        </a:xfrm>
        <a:prstGeom prst="straightConnector1">
          <a:avLst/>
        </a:prstGeom>
        <a:ln w="15875">
          <a:prstDash val="sysDot"/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761540</xdr:colOff>
      <xdr:row>18</xdr:row>
      <xdr:rowOff>810404</xdr:rowOff>
    </xdr:from>
    <xdr:to>
      <xdr:col>3</xdr:col>
      <xdr:colOff>761540</xdr:colOff>
      <xdr:row>18</xdr:row>
      <xdr:rowOff>1374913</xdr:rowOff>
    </xdr:to>
    <xdr:cxnSp macro="">
      <xdr:nvCxnSpPr>
        <xdr:cNvPr id="27" name="Прямая со стрелкой 26">
          <a:extLst>
            <a:ext uri="{FF2B5EF4-FFF2-40B4-BE49-F238E27FC236}">
              <a16:creationId xmlns="" xmlns:a16="http://schemas.microsoft.com/office/drawing/2014/main" id="{00000000-0008-0000-0A00-00001B000000}"/>
            </a:ext>
          </a:extLst>
        </xdr:cNvPr>
        <xdr:cNvCxnSpPr/>
      </xdr:nvCxnSpPr>
      <xdr:spPr>
        <a:xfrm flipV="1">
          <a:off x="2304590" y="16498079"/>
          <a:ext cx="0" cy="564509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732381</xdr:colOff>
      <xdr:row>18</xdr:row>
      <xdr:rowOff>1330786</xdr:rowOff>
    </xdr:from>
    <xdr:to>
      <xdr:col>3</xdr:col>
      <xdr:colOff>804381</xdr:colOff>
      <xdr:row>18</xdr:row>
      <xdr:rowOff>1402786</xdr:rowOff>
    </xdr:to>
    <xdr:sp macro="" textlink="">
      <xdr:nvSpPr>
        <xdr:cNvPr id="28" name="Овал 27">
          <a:extLst>
            <a:ext uri="{FF2B5EF4-FFF2-40B4-BE49-F238E27FC236}">
              <a16:creationId xmlns="" xmlns:a16="http://schemas.microsoft.com/office/drawing/2014/main" id="{00000000-0008-0000-0A00-00001C000000}"/>
            </a:ext>
          </a:extLst>
        </xdr:cNvPr>
        <xdr:cNvSpPr/>
      </xdr:nvSpPr>
      <xdr:spPr>
        <a:xfrm rot="11271441">
          <a:off x="2275431" y="17018461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752688</xdr:colOff>
      <xdr:row>40</xdr:row>
      <xdr:rowOff>91108</xdr:rowOff>
    </xdr:from>
    <xdr:to>
      <xdr:col>3</xdr:col>
      <xdr:colOff>752688</xdr:colOff>
      <xdr:row>40</xdr:row>
      <xdr:rowOff>1437771</xdr:rowOff>
    </xdr:to>
    <xdr:cxnSp macro="">
      <xdr:nvCxnSpPr>
        <xdr:cNvPr id="29" name="Прямая со стрелкой 28">
          <a:extLst>
            <a:ext uri="{FF2B5EF4-FFF2-40B4-BE49-F238E27FC236}">
              <a16:creationId xmlns="" xmlns:a16="http://schemas.microsoft.com/office/drawing/2014/main" id="{00000000-0008-0000-0A00-00001D000000}"/>
            </a:ext>
          </a:extLst>
        </xdr:cNvPr>
        <xdr:cNvCxnSpPr/>
      </xdr:nvCxnSpPr>
      <xdr:spPr>
        <a:xfrm flipV="1">
          <a:off x="2295738" y="36257533"/>
          <a:ext cx="0" cy="1346663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132285</xdr:colOff>
      <xdr:row>40</xdr:row>
      <xdr:rowOff>304800</xdr:rowOff>
    </xdr:from>
    <xdr:to>
      <xdr:col>3</xdr:col>
      <xdr:colOff>748329</xdr:colOff>
      <xdr:row>40</xdr:row>
      <xdr:rowOff>820855</xdr:rowOff>
    </xdr:to>
    <xdr:cxnSp macro="">
      <xdr:nvCxnSpPr>
        <xdr:cNvPr id="30" name="Прямая со стрелкой 29">
          <a:extLst>
            <a:ext uri="{FF2B5EF4-FFF2-40B4-BE49-F238E27FC236}">
              <a16:creationId xmlns="" xmlns:a16="http://schemas.microsoft.com/office/drawing/2014/main" id="{00000000-0008-0000-0A00-00001E000000}"/>
            </a:ext>
          </a:extLst>
        </xdr:cNvPr>
        <xdr:cNvCxnSpPr/>
      </xdr:nvCxnSpPr>
      <xdr:spPr>
        <a:xfrm flipH="1" flipV="1">
          <a:off x="1675335" y="36471225"/>
          <a:ext cx="616044" cy="516055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548425</xdr:colOff>
      <xdr:row>40</xdr:row>
      <xdr:rowOff>1385340</xdr:rowOff>
    </xdr:from>
    <xdr:to>
      <xdr:col>3</xdr:col>
      <xdr:colOff>620425</xdr:colOff>
      <xdr:row>40</xdr:row>
      <xdr:rowOff>1457340</xdr:rowOff>
    </xdr:to>
    <xdr:sp macro="" textlink="">
      <xdr:nvSpPr>
        <xdr:cNvPr id="31" name="Овал 30">
          <a:extLst>
            <a:ext uri="{FF2B5EF4-FFF2-40B4-BE49-F238E27FC236}">
              <a16:creationId xmlns="" xmlns:a16="http://schemas.microsoft.com/office/drawing/2014/main" id="{00000000-0008-0000-0A00-00001F000000}"/>
            </a:ext>
          </a:extLst>
        </xdr:cNvPr>
        <xdr:cNvSpPr/>
      </xdr:nvSpPr>
      <xdr:spPr>
        <a:xfrm>
          <a:off x="2091475" y="37551765"/>
          <a:ext cx="72000" cy="72000"/>
        </a:xfrm>
        <a:prstGeom prst="ellipse">
          <a:avLst/>
        </a:prstGeom>
        <a:solidFill>
          <a:schemeClr val="tx1"/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753249</xdr:colOff>
      <xdr:row>41</xdr:row>
      <xdr:rowOff>104775</xdr:rowOff>
    </xdr:from>
    <xdr:to>
      <xdr:col>3</xdr:col>
      <xdr:colOff>753249</xdr:colOff>
      <xdr:row>41</xdr:row>
      <xdr:rowOff>807028</xdr:rowOff>
    </xdr:to>
    <xdr:cxnSp macro="">
      <xdr:nvCxnSpPr>
        <xdr:cNvPr id="32" name="Прямая со стрелкой 31">
          <a:extLst>
            <a:ext uri="{FF2B5EF4-FFF2-40B4-BE49-F238E27FC236}">
              <a16:creationId xmlns="" xmlns:a16="http://schemas.microsoft.com/office/drawing/2014/main" id="{00000000-0008-0000-0A00-000020000000}"/>
            </a:ext>
          </a:extLst>
        </xdr:cNvPr>
        <xdr:cNvCxnSpPr/>
      </xdr:nvCxnSpPr>
      <xdr:spPr>
        <a:xfrm flipV="1">
          <a:off x="2296299" y="37795200"/>
          <a:ext cx="0" cy="702253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41</xdr:row>
      <xdr:rowOff>279684</xdr:rowOff>
    </xdr:from>
    <xdr:to>
      <xdr:col>3</xdr:col>
      <xdr:colOff>748889</xdr:colOff>
      <xdr:row>41</xdr:row>
      <xdr:rowOff>814748</xdr:rowOff>
    </xdr:to>
    <xdr:cxnSp macro="">
      <xdr:nvCxnSpPr>
        <xdr:cNvPr id="33" name="Прямая со стрелкой 32">
          <a:extLst>
            <a:ext uri="{FF2B5EF4-FFF2-40B4-BE49-F238E27FC236}">
              <a16:creationId xmlns="" xmlns:a16="http://schemas.microsoft.com/office/drawing/2014/main" id="{00000000-0008-0000-0A00-000021000000}"/>
            </a:ext>
          </a:extLst>
        </xdr:cNvPr>
        <xdr:cNvCxnSpPr/>
      </xdr:nvCxnSpPr>
      <xdr:spPr>
        <a:xfrm flipH="1" flipV="1">
          <a:off x="1647825" y="37970109"/>
          <a:ext cx="644114" cy="535064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710911</xdr:colOff>
      <xdr:row>41</xdr:row>
      <xdr:rowOff>1353963</xdr:rowOff>
    </xdr:from>
    <xdr:to>
      <xdr:col>3</xdr:col>
      <xdr:colOff>782911</xdr:colOff>
      <xdr:row>41</xdr:row>
      <xdr:rowOff>1425963</xdr:rowOff>
    </xdr:to>
    <xdr:sp macro="" textlink="">
      <xdr:nvSpPr>
        <xdr:cNvPr id="34" name="Овал 33">
          <a:extLst>
            <a:ext uri="{FF2B5EF4-FFF2-40B4-BE49-F238E27FC236}">
              <a16:creationId xmlns="" xmlns:a16="http://schemas.microsoft.com/office/drawing/2014/main" id="{00000000-0008-0000-0A00-000022000000}"/>
            </a:ext>
          </a:extLst>
        </xdr:cNvPr>
        <xdr:cNvSpPr/>
      </xdr:nvSpPr>
      <xdr:spPr>
        <a:xfrm>
          <a:off x="2253961" y="39044388"/>
          <a:ext cx="72000" cy="72000"/>
        </a:xfrm>
        <a:prstGeom prst="ellipse">
          <a:avLst/>
        </a:prstGeom>
        <a:solidFill>
          <a:schemeClr val="tx1"/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753249</xdr:colOff>
      <xdr:row>41</xdr:row>
      <xdr:rowOff>819795</xdr:rowOff>
    </xdr:from>
    <xdr:to>
      <xdr:col>3</xdr:col>
      <xdr:colOff>753249</xdr:colOff>
      <xdr:row>41</xdr:row>
      <xdr:rowOff>1400175</xdr:rowOff>
    </xdr:to>
    <xdr:cxnSp macro="">
      <xdr:nvCxnSpPr>
        <xdr:cNvPr id="35" name="Прямая со стрелкой 34">
          <a:extLst>
            <a:ext uri="{FF2B5EF4-FFF2-40B4-BE49-F238E27FC236}">
              <a16:creationId xmlns="" xmlns:a16="http://schemas.microsoft.com/office/drawing/2014/main" id="{00000000-0008-0000-0A00-000023000000}"/>
            </a:ext>
          </a:extLst>
        </xdr:cNvPr>
        <xdr:cNvCxnSpPr/>
      </xdr:nvCxnSpPr>
      <xdr:spPr>
        <a:xfrm flipV="1">
          <a:off x="2296299" y="38510220"/>
          <a:ext cx="0" cy="58038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95985</xdr:colOff>
      <xdr:row>48</xdr:row>
      <xdr:rowOff>670316</xdr:rowOff>
    </xdr:from>
    <xdr:to>
      <xdr:col>3</xdr:col>
      <xdr:colOff>1525681</xdr:colOff>
      <xdr:row>48</xdr:row>
      <xdr:rowOff>971194</xdr:rowOff>
    </xdr:to>
    <xdr:cxnSp macro="">
      <xdr:nvCxnSpPr>
        <xdr:cNvPr id="36" name="Прямая со стрелкой 35">
          <a:extLst>
            <a:ext uri="{FF2B5EF4-FFF2-40B4-BE49-F238E27FC236}">
              <a16:creationId xmlns="" xmlns:a16="http://schemas.microsoft.com/office/drawing/2014/main" id="{00000000-0008-0000-0A00-000024000000}"/>
            </a:ext>
          </a:extLst>
        </xdr:cNvPr>
        <xdr:cNvCxnSpPr/>
      </xdr:nvCxnSpPr>
      <xdr:spPr>
        <a:xfrm>
          <a:off x="1639035" y="42504116"/>
          <a:ext cx="1429696" cy="300878"/>
        </a:xfrm>
        <a:prstGeom prst="straightConnector1">
          <a:avLst/>
        </a:prstGeom>
        <a:ln w="15875">
          <a:prstDash val="sysDot"/>
          <a:headEnd type="none" w="med" len="lg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813772</xdr:colOff>
      <xdr:row>48</xdr:row>
      <xdr:rowOff>840441</xdr:rowOff>
    </xdr:from>
    <xdr:to>
      <xdr:col>3</xdr:col>
      <xdr:colOff>813772</xdr:colOff>
      <xdr:row>48</xdr:row>
      <xdr:rowOff>1389530</xdr:rowOff>
    </xdr:to>
    <xdr:cxnSp macro="">
      <xdr:nvCxnSpPr>
        <xdr:cNvPr id="37" name="Прямая со стрелкой 36">
          <a:extLst>
            <a:ext uri="{FF2B5EF4-FFF2-40B4-BE49-F238E27FC236}">
              <a16:creationId xmlns="" xmlns:a16="http://schemas.microsoft.com/office/drawing/2014/main" id="{00000000-0008-0000-0A00-000025000000}"/>
            </a:ext>
          </a:extLst>
        </xdr:cNvPr>
        <xdr:cNvCxnSpPr/>
      </xdr:nvCxnSpPr>
      <xdr:spPr>
        <a:xfrm flipV="1">
          <a:off x="2356822" y="42674241"/>
          <a:ext cx="0" cy="549089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787534</xdr:colOff>
      <xdr:row>48</xdr:row>
      <xdr:rowOff>1326183</xdr:rowOff>
    </xdr:from>
    <xdr:to>
      <xdr:col>3</xdr:col>
      <xdr:colOff>859534</xdr:colOff>
      <xdr:row>48</xdr:row>
      <xdr:rowOff>1398183</xdr:rowOff>
    </xdr:to>
    <xdr:sp macro="" textlink="">
      <xdr:nvSpPr>
        <xdr:cNvPr id="38" name="Овал 37">
          <a:extLst>
            <a:ext uri="{FF2B5EF4-FFF2-40B4-BE49-F238E27FC236}">
              <a16:creationId xmlns="" xmlns:a16="http://schemas.microsoft.com/office/drawing/2014/main" id="{00000000-0008-0000-0A00-000026000000}"/>
            </a:ext>
          </a:extLst>
        </xdr:cNvPr>
        <xdr:cNvSpPr/>
      </xdr:nvSpPr>
      <xdr:spPr>
        <a:xfrm rot="11271441">
          <a:off x="2330584" y="4315998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997272</xdr:colOff>
      <xdr:row>48</xdr:row>
      <xdr:rowOff>276429</xdr:rowOff>
    </xdr:from>
    <xdr:to>
      <xdr:col>5</xdr:col>
      <xdr:colOff>120634</xdr:colOff>
      <xdr:row>48</xdr:row>
      <xdr:rowOff>780429</xdr:rowOff>
    </xdr:to>
    <xdr:pic>
      <xdr:nvPicPr>
        <xdr:cNvPr id="39" name="Рисунок 38" descr="Картинки по запросу знак кирпич">
          <a:extLst>
            <a:ext uri="{FF2B5EF4-FFF2-40B4-BE49-F238E27FC236}">
              <a16:creationId xmlns="" xmlns:a16="http://schemas.microsoft.com/office/drawing/2014/main" id="{00000000-0008-0000-0A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1472" y="42110229"/>
          <a:ext cx="504487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67236</xdr:colOff>
      <xdr:row>19</xdr:row>
      <xdr:rowOff>742322</xdr:rowOff>
    </xdr:from>
    <xdr:to>
      <xdr:col>3</xdr:col>
      <xdr:colOff>1467410</xdr:colOff>
      <xdr:row>19</xdr:row>
      <xdr:rowOff>742322</xdr:rowOff>
    </xdr:to>
    <xdr:cxnSp macro="">
      <xdr:nvCxnSpPr>
        <xdr:cNvPr id="40" name="Прямая со стрелкой 39">
          <a:extLst>
            <a:ext uri="{FF2B5EF4-FFF2-40B4-BE49-F238E27FC236}">
              <a16:creationId xmlns="" xmlns:a16="http://schemas.microsoft.com/office/drawing/2014/main" id="{00000000-0008-0000-0A00-000028000000}"/>
            </a:ext>
          </a:extLst>
        </xdr:cNvPr>
        <xdr:cNvCxnSpPr/>
      </xdr:nvCxnSpPr>
      <xdr:spPr>
        <a:xfrm>
          <a:off x="1610286" y="17953997"/>
          <a:ext cx="1400174" cy="0"/>
        </a:xfrm>
        <a:prstGeom prst="straightConnector1">
          <a:avLst/>
        </a:prstGeom>
        <a:ln w="15875">
          <a:prstDash val="sysDot"/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765640</xdr:colOff>
      <xdr:row>19</xdr:row>
      <xdr:rowOff>94689</xdr:rowOff>
    </xdr:from>
    <xdr:to>
      <xdr:col>3</xdr:col>
      <xdr:colOff>765640</xdr:colOff>
      <xdr:row>19</xdr:row>
      <xdr:rowOff>1399761</xdr:rowOff>
    </xdr:to>
    <xdr:cxnSp macro="">
      <xdr:nvCxnSpPr>
        <xdr:cNvPr id="41" name="Прямая со стрелкой 40">
          <a:extLst>
            <a:ext uri="{FF2B5EF4-FFF2-40B4-BE49-F238E27FC236}">
              <a16:creationId xmlns="" xmlns:a16="http://schemas.microsoft.com/office/drawing/2014/main" id="{00000000-0008-0000-0A00-000029000000}"/>
            </a:ext>
          </a:extLst>
        </xdr:cNvPr>
        <xdr:cNvCxnSpPr/>
      </xdr:nvCxnSpPr>
      <xdr:spPr>
        <a:xfrm flipV="1">
          <a:off x="2308690" y="17306364"/>
          <a:ext cx="0" cy="1305072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728197</xdr:colOff>
      <xdr:row>19</xdr:row>
      <xdr:rowOff>1346592</xdr:rowOff>
    </xdr:from>
    <xdr:to>
      <xdr:col>3</xdr:col>
      <xdr:colOff>800197</xdr:colOff>
      <xdr:row>19</xdr:row>
      <xdr:rowOff>1418592</xdr:rowOff>
    </xdr:to>
    <xdr:sp macro="" textlink="">
      <xdr:nvSpPr>
        <xdr:cNvPr id="42" name="Овал 41">
          <a:extLst>
            <a:ext uri="{FF2B5EF4-FFF2-40B4-BE49-F238E27FC236}">
              <a16:creationId xmlns="" xmlns:a16="http://schemas.microsoft.com/office/drawing/2014/main" id="{00000000-0008-0000-0A00-00002A000000}"/>
            </a:ext>
          </a:extLst>
        </xdr:cNvPr>
        <xdr:cNvSpPr/>
      </xdr:nvSpPr>
      <xdr:spPr>
        <a:xfrm rot="11271441">
          <a:off x="2271247" y="1855826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775165</xdr:colOff>
      <xdr:row>26</xdr:row>
      <xdr:rowOff>91328</xdr:rowOff>
    </xdr:from>
    <xdr:to>
      <xdr:col>3</xdr:col>
      <xdr:colOff>775165</xdr:colOff>
      <xdr:row>26</xdr:row>
      <xdr:rowOff>1399761</xdr:rowOff>
    </xdr:to>
    <xdr:cxnSp macro="">
      <xdr:nvCxnSpPr>
        <xdr:cNvPr id="43" name="Прямая со стрелкой 42">
          <a:extLst>
            <a:ext uri="{FF2B5EF4-FFF2-40B4-BE49-F238E27FC236}">
              <a16:creationId xmlns="" xmlns:a16="http://schemas.microsoft.com/office/drawing/2014/main" id="{00000000-0008-0000-0A00-00002B000000}"/>
            </a:ext>
          </a:extLst>
        </xdr:cNvPr>
        <xdr:cNvCxnSpPr/>
      </xdr:nvCxnSpPr>
      <xdr:spPr>
        <a:xfrm flipV="1">
          <a:off x="2318215" y="21446378"/>
          <a:ext cx="0" cy="1308433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746005</xdr:colOff>
      <xdr:row>26</xdr:row>
      <xdr:rowOff>1351514</xdr:rowOff>
    </xdr:from>
    <xdr:to>
      <xdr:col>3</xdr:col>
      <xdr:colOff>818005</xdr:colOff>
      <xdr:row>26</xdr:row>
      <xdr:rowOff>1423514</xdr:rowOff>
    </xdr:to>
    <xdr:sp macro="" textlink="">
      <xdr:nvSpPr>
        <xdr:cNvPr id="44" name="Овал 43">
          <a:extLst>
            <a:ext uri="{FF2B5EF4-FFF2-40B4-BE49-F238E27FC236}">
              <a16:creationId xmlns="" xmlns:a16="http://schemas.microsoft.com/office/drawing/2014/main" id="{00000000-0008-0000-0A00-00002C000000}"/>
            </a:ext>
          </a:extLst>
        </xdr:cNvPr>
        <xdr:cNvSpPr/>
      </xdr:nvSpPr>
      <xdr:spPr>
        <a:xfrm rot="11271441">
          <a:off x="2289055" y="2270656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769222</xdr:colOff>
      <xdr:row>27</xdr:row>
      <xdr:rowOff>87967</xdr:rowOff>
    </xdr:from>
    <xdr:to>
      <xdr:col>3</xdr:col>
      <xdr:colOff>769222</xdr:colOff>
      <xdr:row>27</xdr:row>
      <xdr:rowOff>1381125</xdr:rowOff>
    </xdr:to>
    <xdr:cxnSp macro="">
      <xdr:nvCxnSpPr>
        <xdr:cNvPr id="45" name="Прямая со стрелкой 44">
          <a:extLst>
            <a:ext uri="{FF2B5EF4-FFF2-40B4-BE49-F238E27FC236}">
              <a16:creationId xmlns="" xmlns:a16="http://schemas.microsoft.com/office/drawing/2014/main" id="{00000000-0008-0000-0A00-00002D000000}"/>
            </a:ext>
          </a:extLst>
        </xdr:cNvPr>
        <xdr:cNvCxnSpPr/>
      </xdr:nvCxnSpPr>
      <xdr:spPr>
        <a:xfrm flipV="1">
          <a:off x="2312272" y="22967017"/>
          <a:ext cx="0" cy="1293158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726031</xdr:colOff>
      <xdr:row>27</xdr:row>
      <xdr:rowOff>1330697</xdr:rowOff>
    </xdr:from>
    <xdr:to>
      <xdr:col>3</xdr:col>
      <xdr:colOff>798031</xdr:colOff>
      <xdr:row>27</xdr:row>
      <xdr:rowOff>1402697</xdr:rowOff>
    </xdr:to>
    <xdr:sp macro="" textlink="">
      <xdr:nvSpPr>
        <xdr:cNvPr id="46" name="Овал 45">
          <a:extLst>
            <a:ext uri="{FF2B5EF4-FFF2-40B4-BE49-F238E27FC236}">
              <a16:creationId xmlns="" xmlns:a16="http://schemas.microsoft.com/office/drawing/2014/main" id="{00000000-0008-0000-0A00-00002E000000}"/>
            </a:ext>
          </a:extLst>
        </xdr:cNvPr>
        <xdr:cNvSpPr/>
      </xdr:nvSpPr>
      <xdr:spPr>
        <a:xfrm>
          <a:off x="2269081" y="2420974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211202</xdr:colOff>
      <xdr:row>27</xdr:row>
      <xdr:rowOff>641283</xdr:rowOff>
    </xdr:from>
    <xdr:to>
      <xdr:col>3</xdr:col>
      <xdr:colOff>1316932</xdr:colOff>
      <xdr:row>27</xdr:row>
      <xdr:rowOff>876720</xdr:rowOff>
    </xdr:to>
    <xdr:grpSp>
      <xdr:nvGrpSpPr>
        <xdr:cNvPr id="47" name="Группа 46">
          <a:extLst>
            <a:ext uri="{FF2B5EF4-FFF2-40B4-BE49-F238E27FC236}">
              <a16:creationId xmlns="" xmlns:a16="http://schemas.microsoft.com/office/drawing/2014/main" id="{00000000-0008-0000-0A00-00002F000000}"/>
            </a:ext>
          </a:extLst>
        </xdr:cNvPr>
        <xdr:cNvGrpSpPr/>
      </xdr:nvGrpSpPr>
      <xdr:grpSpPr>
        <a:xfrm rot="5400000">
          <a:off x="2191515" y="23129637"/>
          <a:ext cx="235437" cy="1105730"/>
          <a:chOff x="2276355" y="169337185"/>
          <a:chExt cx="182327" cy="1037451"/>
        </a:xfrm>
      </xdr:grpSpPr>
      <xdr:cxnSp macro="">
        <xdr:nvCxnSpPr>
          <xdr:cNvPr id="48" name="Прямая со стрелкой 47">
            <a:extLst>
              <a:ext uri="{FF2B5EF4-FFF2-40B4-BE49-F238E27FC236}">
                <a16:creationId xmlns="" xmlns:a16="http://schemas.microsoft.com/office/drawing/2014/main" id="{00000000-0008-0000-0A00-000030000000}"/>
              </a:ext>
            </a:extLst>
          </xdr:cNvPr>
          <xdr:cNvCxnSpPr/>
        </xdr:nvCxnSpPr>
        <xdr:spPr>
          <a:xfrm>
            <a:off x="2311502" y="169341511"/>
            <a:ext cx="0" cy="1033125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Прямая со стрелкой 48">
            <a:extLst>
              <a:ext uri="{FF2B5EF4-FFF2-40B4-BE49-F238E27FC236}">
                <a16:creationId xmlns="" xmlns:a16="http://schemas.microsoft.com/office/drawing/2014/main" id="{00000000-0008-0000-0A00-000031000000}"/>
              </a:ext>
            </a:extLst>
          </xdr:cNvPr>
          <xdr:cNvCxnSpPr/>
        </xdr:nvCxnSpPr>
        <xdr:spPr>
          <a:xfrm>
            <a:off x="2423538" y="169337185"/>
            <a:ext cx="0" cy="1037451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Прямая со стрелкой 49">
            <a:extLst>
              <a:ext uri="{FF2B5EF4-FFF2-40B4-BE49-F238E27FC236}">
                <a16:creationId xmlns="" xmlns:a16="http://schemas.microsoft.com/office/drawing/2014/main" id="{00000000-0008-0000-0A00-000032000000}"/>
              </a:ext>
            </a:extLst>
          </xdr:cNvPr>
          <xdr:cNvCxnSpPr/>
        </xdr:nvCxnSpPr>
        <xdr:spPr>
          <a:xfrm rot="5400000" flipV="1">
            <a:off x="2367519" y="16928577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Прямая со стрелкой 50">
            <a:extLst>
              <a:ext uri="{FF2B5EF4-FFF2-40B4-BE49-F238E27FC236}">
                <a16:creationId xmlns="" xmlns:a16="http://schemas.microsoft.com/office/drawing/2014/main" id="{00000000-0008-0000-0A00-000033000000}"/>
              </a:ext>
            </a:extLst>
          </xdr:cNvPr>
          <xdr:cNvCxnSpPr/>
        </xdr:nvCxnSpPr>
        <xdr:spPr>
          <a:xfrm rot="5400000" flipV="1">
            <a:off x="2367519" y="16934793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Прямая со стрелкой 51">
            <a:extLst>
              <a:ext uri="{FF2B5EF4-FFF2-40B4-BE49-F238E27FC236}">
                <a16:creationId xmlns="" xmlns:a16="http://schemas.microsoft.com/office/drawing/2014/main" id="{00000000-0008-0000-0A00-000034000000}"/>
              </a:ext>
            </a:extLst>
          </xdr:cNvPr>
          <xdr:cNvCxnSpPr/>
        </xdr:nvCxnSpPr>
        <xdr:spPr>
          <a:xfrm rot="5400000" flipV="1">
            <a:off x="2367519" y="16941009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Прямая со стрелкой 52">
            <a:extLst>
              <a:ext uri="{FF2B5EF4-FFF2-40B4-BE49-F238E27FC236}">
                <a16:creationId xmlns="" xmlns:a16="http://schemas.microsoft.com/office/drawing/2014/main" id="{00000000-0008-0000-0A00-000035000000}"/>
              </a:ext>
            </a:extLst>
          </xdr:cNvPr>
          <xdr:cNvCxnSpPr/>
        </xdr:nvCxnSpPr>
        <xdr:spPr>
          <a:xfrm rot="5400000" flipV="1">
            <a:off x="2367519" y="16947225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Прямая со стрелкой 53">
            <a:extLst>
              <a:ext uri="{FF2B5EF4-FFF2-40B4-BE49-F238E27FC236}">
                <a16:creationId xmlns="" xmlns:a16="http://schemas.microsoft.com/office/drawing/2014/main" id="{00000000-0008-0000-0A00-000036000000}"/>
              </a:ext>
            </a:extLst>
          </xdr:cNvPr>
          <xdr:cNvCxnSpPr/>
        </xdr:nvCxnSpPr>
        <xdr:spPr>
          <a:xfrm rot="5400000" flipV="1">
            <a:off x="2367519" y="16953442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Прямая со стрелкой 54">
            <a:extLst>
              <a:ext uri="{FF2B5EF4-FFF2-40B4-BE49-F238E27FC236}">
                <a16:creationId xmlns="" xmlns:a16="http://schemas.microsoft.com/office/drawing/2014/main" id="{00000000-0008-0000-0A00-000037000000}"/>
              </a:ext>
            </a:extLst>
          </xdr:cNvPr>
          <xdr:cNvCxnSpPr/>
        </xdr:nvCxnSpPr>
        <xdr:spPr>
          <a:xfrm rot="5400000" flipV="1">
            <a:off x="2367519" y="169596581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Прямая со стрелкой 55">
            <a:extLst>
              <a:ext uri="{FF2B5EF4-FFF2-40B4-BE49-F238E27FC236}">
                <a16:creationId xmlns="" xmlns:a16="http://schemas.microsoft.com/office/drawing/2014/main" id="{00000000-0008-0000-0A00-000038000000}"/>
              </a:ext>
            </a:extLst>
          </xdr:cNvPr>
          <xdr:cNvCxnSpPr/>
        </xdr:nvCxnSpPr>
        <xdr:spPr>
          <a:xfrm rot="5400000" flipV="1">
            <a:off x="2367519" y="16965874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" name="Прямая со стрелкой 56">
            <a:extLst>
              <a:ext uri="{FF2B5EF4-FFF2-40B4-BE49-F238E27FC236}">
                <a16:creationId xmlns="" xmlns:a16="http://schemas.microsoft.com/office/drawing/2014/main" id="{00000000-0008-0000-0A00-000039000000}"/>
              </a:ext>
            </a:extLst>
          </xdr:cNvPr>
          <xdr:cNvCxnSpPr/>
        </xdr:nvCxnSpPr>
        <xdr:spPr>
          <a:xfrm rot="5400000" flipV="1">
            <a:off x="2367519" y="169720903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" name="Прямая со стрелкой 57">
            <a:extLst>
              <a:ext uri="{FF2B5EF4-FFF2-40B4-BE49-F238E27FC236}">
                <a16:creationId xmlns="" xmlns:a16="http://schemas.microsoft.com/office/drawing/2014/main" id="{00000000-0008-0000-0A00-00003A000000}"/>
              </a:ext>
            </a:extLst>
          </xdr:cNvPr>
          <xdr:cNvCxnSpPr/>
        </xdr:nvCxnSpPr>
        <xdr:spPr>
          <a:xfrm rot="5400000" flipV="1">
            <a:off x="2367519" y="169783064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" name="Прямая со стрелкой 58">
            <a:extLst>
              <a:ext uri="{FF2B5EF4-FFF2-40B4-BE49-F238E27FC236}">
                <a16:creationId xmlns="" xmlns:a16="http://schemas.microsoft.com/office/drawing/2014/main" id="{00000000-0008-0000-0A00-00003B000000}"/>
              </a:ext>
            </a:extLst>
          </xdr:cNvPr>
          <xdr:cNvCxnSpPr/>
        </xdr:nvCxnSpPr>
        <xdr:spPr>
          <a:xfrm rot="5400000" flipV="1">
            <a:off x="2367519" y="169845225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" name="Прямая со стрелкой 59">
            <a:extLst>
              <a:ext uri="{FF2B5EF4-FFF2-40B4-BE49-F238E27FC236}">
                <a16:creationId xmlns="" xmlns:a16="http://schemas.microsoft.com/office/drawing/2014/main" id="{00000000-0008-0000-0A00-00003C000000}"/>
              </a:ext>
            </a:extLst>
          </xdr:cNvPr>
          <xdr:cNvCxnSpPr/>
        </xdr:nvCxnSpPr>
        <xdr:spPr>
          <a:xfrm rot="5400000" flipV="1">
            <a:off x="2367519" y="16990738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" name="Прямая со стрелкой 60">
            <a:extLst>
              <a:ext uri="{FF2B5EF4-FFF2-40B4-BE49-F238E27FC236}">
                <a16:creationId xmlns="" xmlns:a16="http://schemas.microsoft.com/office/drawing/2014/main" id="{00000000-0008-0000-0A00-00003D000000}"/>
              </a:ext>
            </a:extLst>
          </xdr:cNvPr>
          <xdr:cNvCxnSpPr/>
        </xdr:nvCxnSpPr>
        <xdr:spPr>
          <a:xfrm rot="5400000" flipV="1">
            <a:off x="2367519" y="16996954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" name="Прямая со стрелкой 61">
            <a:extLst>
              <a:ext uri="{FF2B5EF4-FFF2-40B4-BE49-F238E27FC236}">
                <a16:creationId xmlns="" xmlns:a16="http://schemas.microsoft.com/office/drawing/2014/main" id="{00000000-0008-0000-0A00-00003E000000}"/>
              </a:ext>
            </a:extLst>
          </xdr:cNvPr>
          <xdr:cNvCxnSpPr/>
        </xdr:nvCxnSpPr>
        <xdr:spPr>
          <a:xfrm rot="5400000" flipV="1">
            <a:off x="2367519" y="17003170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Прямая со стрелкой 62">
            <a:extLst>
              <a:ext uri="{FF2B5EF4-FFF2-40B4-BE49-F238E27FC236}">
                <a16:creationId xmlns="" xmlns:a16="http://schemas.microsoft.com/office/drawing/2014/main" id="{00000000-0008-0000-0A00-00003F000000}"/>
              </a:ext>
            </a:extLst>
          </xdr:cNvPr>
          <xdr:cNvCxnSpPr/>
        </xdr:nvCxnSpPr>
        <xdr:spPr>
          <a:xfrm rot="5400000" flipV="1">
            <a:off x="2367519" y="17009386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Прямая со стрелкой 63">
            <a:extLst>
              <a:ext uri="{FF2B5EF4-FFF2-40B4-BE49-F238E27FC236}">
                <a16:creationId xmlns="" xmlns:a16="http://schemas.microsoft.com/office/drawing/2014/main" id="{00000000-0008-0000-0A00-000040000000}"/>
              </a:ext>
            </a:extLst>
          </xdr:cNvPr>
          <xdr:cNvCxnSpPr/>
        </xdr:nvCxnSpPr>
        <xdr:spPr>
          <a:xfrm rot="5400000" flipV="1">
            <a:off x="2367519" y="17015603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5" name="Прямая со стрелкой 64">
            <a:extLst>
              <a:ext uri="{FF2B5EF4-FFF2-40B4-BE49-F238E27FC236}">
                <a16:creationId xmlns="" xmlns:a16="http://schemas.microsoft.com/office/drawing/2014/main" id="{00000000-0008-0000-0A00-000041000000}"/>
              </a:ext>
            </a:extLst>
          </xdr:cNvPr>
          <xdr:cNvCxnSpPr/>
        </xdr:nvCxnSpPr>
        <xdr:spPr>
          <a:xfrm rot="5400000" flipV="1">
            <a:off x="2367519" y="17021819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760939</xdr:colOff>
      <xdr:row>20</xdr:row>
      <xdr:rowOff>92204</xdr:rowOff>
    </xdr:from>
    <xdr:to>
      <xdr:col>3</xdr:col>
      <xdr:colOff>760939</xdr:colOff>
      <xdr:row>20</xdr:row>
      <xdr:rowOff>1432892</xdr:rowOff>
    </xdr:to>
    <xdr:cxnSp macro="">
      <xdr:nvCxnSpPr>
        <xdr:cNvPr id="66" name="Прямая со стрелкой 65">
          <a:extLst>
            <a:ext uri="{FF2B5EF4-FFF2-40B4-BE49-F238E27FC236}">
              <a16:creationId xmlns="" xmlns:a16="http://schemas.microsoft.com/office/drawing/2014/main" id="{00000000-0008-0000-0A00-000042000000}"/>
            </a:ext>
          </a:extLst>
        </xdr:cNvPr>
        <xdr:cNvCxnSpPr/>
      </xdr:nvCxnSpPr>
      <xdr:spPr>
        <a:xfrm flipV="1">
          <a:off x="2303989" y="18827879"/>
          <a:ext cx="0" cy="1340688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726031</xdr:colOff>
      <xdr:row>20</xdr:row>
      <xdr:rowOff>1352328</xdr:rowOff>
    </xdr:from>
    <xdr:to>
      <xdr:col>3</xdr:col>
      <xdr:colOff>798031</xdr:colOff>
      <xdr:row>20</xdr:row>
      <xdr:rowOff>1424328</xdr:rowOff>
    </xdr:to>
    <xdr:sp macro="" textlink="">
      <xdr:nvSpPr>
        <xdr:cNvPr id="67" name="Овал 66">
          <a:extLst>
            <a:ext uri="{FF2B5EF4-FFF2-40B4-BE49-F238E27FC236}">
              <a16:creationId xmlns="" xmlns:a16="http://schemas.microsoft.com/office/drawing/2014/main" id="{00000000-0008-0000-0A00-000043000000}"/>
            </a:ext>
          </a:extLst>
        </xdr:cNvPr>
        <xdr:cNvSpPr/>
      </xdr:nvSpPr>
      <xdr:spPr>
        <a:xfrm>
          <a:off x="2269081" y="2008800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89647</xdr:colOff>
      <xdr:row>26</xdr:row>
      <xdr:rowOff>722840</xdr:rowOff>
    </xdr:from>
    <xdr:to>
      <xdr:col>3</xdr:col>
      <xdr:colOff>788222</xdr:colOff>
      <xdr:row>26</xdr:row>
      <xdr:rowOff>978815</xdr:rowOff>
    </xdr:to>
    <xdr:cxnSp macro="">
      <xdr:nvCxnSpPr>
        <xdr:cNvPr id="68" name="Прямая со стрелкой 67">
          <a:extLst>
            <a:ext uri="{FF2B5EF4-FFF2-40B4-BE49-F238E27FC236}">
              <a16:creationId xmlns="" xmlns:a16="http://schemas.microsoft.com/office/drawing/2014/main" id="{00000000-0008-0000-0A00-000044000000}"/>
            </a:ext>
          </a:extLst>
        </xdr:cNvPr>
        <xdr:cNvCxnSpPr/>
      </xdr:nvCxnSpPr>
      <xdr:spPr>
        <a:xfrm flipV="1">
          <a:off x="1632697" y="22077890"/>
          <a:ext cx="698575" cy="255975"/>
        </a:xfrm>
        <a:prstGeom prst="straightConnector1">
          <a:avLst/>
        </a:prstGeom>
        <a:ln w="15875">
          <a:prstDash val="sysDot"/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570963</xdr:colOff>
      <xdr:row>6</xdr:row>
      <xdr:rowOff>87924</xdr:rowOff>
    </xdr:from>
    <xdr:to>
      <xdr:col>3</xdr:col>
      <xdr:colOff>570963</xdr:colOff>
      <xdr:row>6</xdr:row>
      <xdr:rowOff>764812</xdr:rowOff>
    </xdr:to>
    <xdr:cxnSp macro="">
      <xdr:nvCxnSpPr>
        <xdr:cNvPr id="69" name="Прямая со стрелкой 68">
          <a:extLst>
            <a:ext uri="{FF2B5EF4-FFF2-40B4-BE49-F238E27FC236}">
              <a16:creationId xmlns="" xmlns:a16="http://schemas.microsoft.com/office/drawing/2014/main" id="{00000000-0008-0000-0A00-000045000000}"/>
            </a:ext>
          </a:extLst>
        </xdr:cNvPr>
        <xdr:cNvCxnSpPr/>
      </xdr:nvCxnSpPr>
      <xdr:spPr>
        <a:xfrm flipV="1">
          <a:off x="2114013" y="4012224"/>
          <a:ext cx="0" cy="676888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111294</xdr:colOff>
      <xdr:row>39</xdr:row>
      <xdr:rowOff>738569</xdr:rowOff>
    </xdr:from>
    <xdr:to>
      <xdr:col>3</xdr:col>
      <xdr:colOff>1461808</xdr:colOff>
      <xdr:row>39</xdr:row>
      <xdr:rowOff>738569</xdr:rowOff>
    </xdr:to>
    <xdr:cxnSp macro="">
      <xdr:nvCxnSpPr>
        <xdr:cNvPr id="70" name="Прямая со стрелкой 69">
          <a:extLst>
            <a:ext uri="{FF2B5EF4-FFF2-40B4-BE49-F238E27FC236}">
              <a16:creationId xmlns="" xmlns:a16="http://schemas.microsoft.com/office/drawing/2014/main" id="{00000000-0008-0000-0A00-000046000000}"/>
            </a:ext>
          </a:extLst>
        </xdr:cNvPr>
        <xdr:cNvCxnSpPr/>
      </xdr:nvCxnSpPr>
      <xdr:spPr>
        <a:xfrm flipH="1">
          <a:off x="1654344" y="35380994"/>
          <a:ext cx="1350514" cy="0"/>
        </a:xfrm>
        <a:prstGeom prst="straightConnector1">
          <a:avLst/>
        </a:prstGeom>
        <a:ln w="1587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738692</xdr:colOff>
      <xdr:row>39</xdr:row>
      <xdr:rowOff>738409</xdr:rowOff>
    </xdr:from>
    <xdr:to>
      <xdr:col>3</xdr:col>
      <xdr:colOff>738692</xdr:colOff>
      <xdr:row>39</xdr:row>
      <xdr:rowOff>1404799</xdr:rowOff>
    </xdr:to>
    <xdr:cxnSp macro="">
      <xdr:nvCxnSpPr>
        <xdr:cNvPr id="71" name="Прямая со стрелкой 70">
          <a:extLst>
            <a:ext uri="{FF2B5EF4-FFF2-40B4-BE49-F238E27FC236}">
              <a16:creationId xmlns="" xmlns:a16="http://schemas.microsoft.com/office/drawing/2014/main" id="{00000000-0008-0000-0A00-000047000000}"/>
            </a:ext>
          </a:extLst>
        </xdr:cNvPr>
        <xdr:cNvCxnSpPr/>
      </xdr:nvCxnSpPr>
      <xdr:spPr>
        <a:xfrm flipV="1">
          <a:off x="2281742" y="35380834"/>
          <a:ext cx="0" cy="666390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701248</xdr:colOff>
      <xdr:row>39</xdr:row>
      <xdr:rowOff>1382212</xdr:rowOff>
    </xdr:from>
    <xdr:to>
      <xdr:col>3</xdr:col>
      <xdr:colOff>773248</xdr:colOff>
      <xdr:row>39</xdr:row>
      <xdr:rowOff>1454212</xdr:rowOff>
    </xdr:to>
    <xdr:sp macro="" textlink="">
      <xdr:nvSpPr>
        <xdr:cNvPr id="72" name="Овал 71">
          <a:extLst>
            <a:ext uri="{FF2B5EF4-FFF2-40B4-BE49-F238E27FC236}">
              <a16:creationId xmlns="" xmlns:a16="http://schemas.microsoft.com/office/drawing/2014/main" id="{00000000-0008-0000-0A00-000048000000}"/>
            </a:ext>
          </a:extLst>
        </xdr:cNvPr>
        <xdr:cNvSpPr/>
      </xdr:nvSpPr>
      <xdr:spPr>
        <a:xfrm rot="11271441">
          <a:off x="2244298" y="3602463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775805</xdr:colOff>
      <xdr:row>8</xdr:row>
      <xdr:rowOff>750218</xdr:rowOff>
    </xdr:from>
    <xdr:to>
      <xdr:col>3</xdr:col>
      <xdr:colOff>1399190</xdr:colOff>
      <xdr:row>8</xdr:row>
      <xdr:rowOff>959069</xdr:rowOff>
    </xdr:to>
    <xdr:cxnSp macro="">
      <xdr:nvCxnSpPr>
        <xdr:cNvPr id="73" name="Прямая со стрелкой 72">
          <a:extLst>
            <a:ext uri="{FF2B5EF4-FFF2-40B4-BE49-F238E27FC236}">
              <a16:creationId xmlns="" xmlns:a16="http://schemas.microsoft.com/office/drawing/2014/main" id="{00000000-0008-0000-0A00-000049000000}"/>
            </a:ext>
          </a:extLst>
        </xdr:cNvPr>
        <xdr:cNvCxnSpPr/>
      </xdr:nvCxnSpPr>
      <xdr:spPr>
        <a:xfrm flipH="1" flipV="1">
          <a:off x="2318855" y="7722518"/>
          <a:ext cx="623385" cy="208851"/>
        </a:xfrm>
        <a:prstGeom prst="straightConnector1">
          <a:avLst/>
        </a:prstGeom>
        <a:ln w="1587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399508</xdr:colOff>
      <xdr:row>38</xdr:row>
      <xdr:rowOff>190500</xdr:rowOff>
    </xdr:from>
    <xdr:to>
      <xdr:col>3</xdr:col>
      <xdr:colOff>863162</xdr:colOff>
      <xdr:row>38</xdr:row>
      <xdr:rowOff>868994</xdr:rowOff>
    </xdr:to>
    <xdr:cxnSp macro="">
      <xdr:nvCxnSpPr>
        <xdr:cNvPr id="74" name="Прямая со стрелкой 73">
          <a:extLst>
            <a:ext uri="{FF2B5EF4-FFF2-40B4-BE49-F238E27FC236}">
              <a16:creationId xmlns="" xmlns:a16="http://schemas.microsoft.com/office/drawing/2014/main" id="{00000000-0008-0000-0A00-00004A000000}"/>
            </a:ext>
          </a:extLst>
        </xdr:cNvPr>
        <xdr:cNvCxnSpPr/>
      </xdr:nvCxnSpPr>
      <xdr:spPr>
        <a:xfrm>
          <a:off x="1942558" y="33308925"/>
          <a:ext cx="463654" cy="678494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725729</xdr:colOff>
      <xdr:row>38</xdr:row>
      <xdr:rowOff>1374851</xdr:rowOff>
    </xdr:from>
    <xdr:to>
      <xdr:col>3</xdr:col>
      <xdr:colOff>797729</xdr:colOff>
      <xdr:row>38</xdr:row>
      <xdr:rowOff>1446851</xdr:rowOff>
    </xdr:to>
    <xdr:sp macro="" textlink="">
      <xdr:nvSpPr>
        <xdr:cNvPr id="75" name="Овал 74">
          <a:extLst>
            <a:ext uri="{FF2B5EF4-FFF2-40B4-BE49-F238E27FC236}">
              <a16:creationId xmlns="" xmlns:a16="http://schemas.microsoft.com/office/drawing/2014/main" id="{00000000-0008-0000-0A00-00004B000000}"/>
            </a:ext>
          </a:extLst>
        </xdr:cNvPr>
        <xdr:cNvSpPr/>
      </xdr:nvSpPr>
      <xdr:spPr>
        <a:xfrm>
          <a:off x="2268779" y="34493276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761999</xdr:colOff>
      <xdr:row>38</xdr:row>
      <xdr:rowOff>717177</xdr:rowOff>
    </xdr:from>
    <xdr:to>
      <xdr:col>3</xdr:col>
      <xdr:colOff>1439954</xdr:colOff>
      <xdr:row>38</xdr:row>
      <xdr:rowOff>1400735</xdr:rowOff>
    </xdr:to>
    <xdr:sp macro="" textlink="">
      <xdr:nvSpPr>
        <xdr:cNvPr id="76" name="Полилиния 75">
          <a:extLst>
            <a:ext uri="{FF2B5EF4-FFF2-40B4-BE49-F238E27FC236}">
              <a16:creationId xmlns="" xmlns:a16="http://schemas.microsoft.com/office/drawing/2014/main" id="{00000000-0008-0000-0A00-00004C000000}"/>
            </a:ext>
          </a:extLst>
        </xdr:cNvPr>
        <xdr:cNvSpPr/>
      </xdr:nvSpPr>
      <xdr:spPr>
        <a:xfrm flipV="1">
          <a:off x="2305049" y="33835602"/>
          <a:ext cx="677955" cy="683558"/>
        </a:xfrm>
        <a:custGeom>
          <a:avLst/>
          <a:gdLst>
            <a:gd name="connsiteX0" fmla="*/ 1713 w 553506"/>
            <a:gd name="connsiteY0" fmla="*/ 0 h 345378"/>
            <a:gd name="connsiteX1" fmla="*/ 21420 w 553506"/>
            <a:gd name="connsiteY1" fmla="*/ 210207 h 345378"/>
            <a:gd name="connsiteX2" fmla="*/ 152799 w 553506"/>
            <a:gd name="connsiteY2" fmla="*/ 302172 h 345378"/>
            <a:gd name="connsiteX3" fmla="*/ 422127 w 553506"/>
            <a:gd name="connsiteY3" fmla="*/ 341586 h 345378"/>
            <a:gd name="connsiteX4" fmla="*/ 553506 w 553506"/>
            <a:gd name="connsiteY4" fmla="*/ 341586 h 3453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53506" h="345378">
              <a:moveTo>
                <a:pt x="1713" y="0"/>
              </a:moveTo>
              <a:cubicBezTo>
                <a:pt x="-1024" y="79922"/>
                <a:pt x="-3761" y="159845"/>
                <a:pt x="21420" y="210207"/>
              </a:cubicBezTo>
              <a:cubicBezTo>
                <a:pt x="46601" y="260569"/>
                <a:pt x="86015" y="280276"/>
                <a:pt x="152799" y="302172"/>
              </a:cubicBezTo>
              <a:cubicBezTo>
                <a:pt x="219583" y="324068"/>
                <a:pt x="355343" y="335017"/>
                <a:pt x="422127" y="341586"/>
              </a:cubicBezTo>
              <a:cubicBezTo>
                <a:pt x="488911" y="348155"/>
                <a:pt x="521208" y="344870"/>
                <a:pt x="553506" y="341586"/>
              </a:cubicBezTo>
            </a:path>
          </a:pathLst>
        </a:custGeom>
        <a:noFill/>
        <a:ln w="15875">
          <a:solidFill>
            <a:schemeClr val="tx1"/>
          </a:solidFill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123264</xdr:colOff>
      <xdr:row>51</xdr:row>
      <xdr:rowOff>486688</xdr:rowOff>
    </xdr:from>
    <xdr:to>
      <xdr:col>3</xdr:col>
      <xdr:colOff>783131</xdr:colOff>
      <xdr:row>51</xdr:row>
      <xdr:rowOff>695085</xdr:rowOff>
    </xdr:to>
    <xdr:cxnSp macro="">
      <xdr:nvCxnSpPr>
        <xdr:cNvPr id="77" name="Прямая со стрелкой 76">
          <a:extLst>
            <a:ext uri="{FF2B5EF4-FFF2-40B4-BE49-F238E27FC236}">
              <a16:creationId xmlns="" xmlns:a16="http://schemas.microsoft.com/office/drawing/2014/main" id="{00000000-0008-0000-0A00-00004D000000}"/>
            </a:ext>
          </a:extLst>
        </xdr:cNvPr>
        <xdr:cNvCxnSpPr/>
      </xdr:nvCxnSpPr>
      <xdr:spPr>
        <a:xfrm>
          <a:off x="1666314" y="46892488"/>
          <a:ext cx="659867" cy="208397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300298</xdr:colOff>
      <xdr:row>51</xdr:row>
      <xdr:rowOff>110014</xdr:rowOff>
    </xdr:from>
    <xdr:to>
      <xdr:col>3</xdr:col>
      <xdr:colOff>1232647</xdr:colOff>
      <xdr:row>51</xdr:row>
      <xdr:rowOff>1355911</xdr:rowOff>
    </xdr:to>
    <xdr:cxnSp macro="">
      <xdr:nvCxnSpPr>
        <xdr:cNvPr id="78" name="Прямая со стрелкой 77">
          <a:extLst>
            <a:ext uri="{FF2B5EF4-FFF2-40B4-BE49-F238E27FC236}">
              <a16:creationId xmlns="" xmlns:a16="http://schemas.microsoft.com/office/drawing/2014/main" id="{00000000-0008-0000-0A00-00004E000000}"/>
            </a:ext>
          </a:extLst>
        </xdr:cNvPr>
        <xdr:cNvCxnSpPr/>
      </xdr:nvCxnSpPr>
      <xdr:spPr>
        <a:xfrm flipV="1">
          <a:off x="1843348" y="46515814"/>
          <a:ext cx="932349" cy="1245897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745315</xdr:colOff>
      <xdr:row>51</xdr:row>
      <xdr:rowOff>1362995</xdr:rowOff>
    </xdr:from>
    <xdr:to>
      <xdr:col>3</xdr:col>
      <xdr:colOff>817315</xdr:colOff>
      <xdr:row>51</xdr:row>
      <xdr:rowOff>1434995</xdr:rowOff>
    </xdr:to>
    <xdr:sp macro="" textlink="">
      <xdr:nvSpPr>
        <xdr:cNvPr id="79" name="Овал 78">
          <a:extLst>
            <a:ext uri="{FF2B5EF4-FFF2-40B4-BE49-F238E27FC236}">
              <a16:creationId xmlns="" xmlns:a16="http://schemas.microsoft.com/office/drawing/2014/main" id="{00000000-0008-0000-0A00-00004F000000}"/>
            </a:ext>
          </a:extLst>
        </xdr:cNvPr>
        <xdr:cNvSpPr/>
      </xdr:nvSpPr>
      <xdr:spPr>
        <a:xfrm rot="2208529">
          <a:off x="2288365" y="47768795"/>
          <a:ext cx="72000" cy="72000"/>
        </a:xfrm>
        <a:prstGeom prst="ellipse">
          <a:avLst/>
        </a:prstGeom>
        <a:solidFill>
          <a:schemeClr val="tx1"/>
        </a:solidFill>
        <a:ln>
          <a:prstDash val="solid"/>
          <a:tailEnd type="non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775729</xdr:colOff>
      <xdr:row>51</xdr:row>
      <xdr:rowOff>89647</xdr:rowOff>
    </xdr:from>
    <xdr:to>
      <xdr:col>3</xdr:col>
      <xdr:colOff>850053</xdr:colOff>
      <xdr:row>51</xdr:row>
      <xdr:rowOff>719557</xdr:rowOff>
    </xdr:to>
    <xdr:cxnSp macro="">
      <xdr:nvCxnSpPr>
        <xdr:cNvPr id="80" name="Прямая со стрелкой 79">
          <a:extLst>
            <a:ext uri="{FF2B5EF4-FFF2-40B4-BE49-F238E27FC236}">
              <a16:creationId xmlns="" xmlns:a16="http://schemas.microsoft.com/office/drawing/2014/main" id="{00000000-0008-0000-0A00-000050000000}"/>
            </a:ext>
          </a:extLst>
        </xdr:cNvPr>
        <xdr:cNvCxnSpPr/>
      </xdr:nvCxnSpPr>
      <xdr:spPr>
        <a:xfrm flipH="1">
          <a:off x="2318779" y="46495447"/>
          <a:ext cx="74324" cy="62991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778760</xdr:colOff>
      <xdr:row>51</xdr:row>
      <xdr:rowOff>729154</xdr:rowOff>
    </xdr:from>
    <xdr:to>
      <xdr:col>3</xdr:col>
      <xdr:colOff>778760</xdr:colOff>
      <xdr:row>51</xdr:row>
      <xdr:rowOff>1405757</xdr:rowOff>
    </xdr:to>
    <xdr:cxnSp macro="">
      <xdr:nvCxnSpPr>
        <xdr:cNvPr id="81" name="Прямая со стрелкой 80">
          <a:extLst>
            <a:ext uri="{FF2B5EF4-FFF2-40B4-BE49-F238E27FC236}">
              <a16:creationId xmlns="" xmlns:a16="http://schemas.microsoft.com/office/drawing/2014/main" id="{00000000-0008-0000-0A00-000051000000}"/>
            </a:ext>
          </a:extLst>
        </xdr:cNvPr>
        <xdr:cNvCxnSpPr/>
      </xdr:nvCxnSpPr>
      <xdr:spPr>
        <a:xfrm>
          <a:off x="2321810" y="47134954"/>
          <a:ext cx="0" cy="676603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207795</xdr:colOff>
      <xdr:row>0</xdr:row>
      <xdr:rowOff>93824</xdr:rowOff>
    </xdr:from>
    <xdr:to>
      <xdr:col>2</xdr:col>
      <xdr:colOff>294481</xdr:colOff>
      <xdr:row>2</xdr:row>
      <xdr:rowOff>178240</xdr:rowOff>
    </xdr:to>
    <xdr:pic>
      <xdr:nvPicPr>
        <xdr:cNvPr id="82" name="Рисунок 81">
          <a:extLst>
            <a:ext uri="{FF2B5EF4-FFF2-40B4-BE49-F238E27FC236}">
              <a16:creationId xmlns="" xmlns:a16="http://schemas.microsoft.com/office/drawing/2014/main" id="{00000000-0008-0000-0A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795" y="93824"/>
          <a:ext cx="1048711" cy="522566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217715</xdr:colOff>
      <xdr:row>33</xdr:row>
      <xdr:rowOff>81643</xdr:rowOff>
    </xdr:from>
    <xdr:to>
      <xdr:col>2</xdr:col>
      <xdr:colOff>304401</xdr:colOff>
      <xdr:row>35</xdr:row>
      <xdr:rowOff>157288</xdr:rowOff>
    </xdr:to>
    <xdr:pic>
      <xdr:nvPicPr>
        <xdr:cNvPr id="83" name="Рисунок 82">
          <a:extLst>
            <a:ext uri="{FF2B5EF4-FFF2-40B4-BE49-F238E27FC236}">
              <a16:creationId xmlns="" xmlns:a16="http://schemas.microsoft.com/office/drawing/2014/main" id="{00000000-0008-0000-0A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715" y="30799768"/>
          <a:ext cx="1048711" cy="513795"/>
        </a:xfrm>
        <a:prstGeom prst="rect">
          <a:avLst/>
        </a:prstGeom>
      </xdr:spPr>
    </xdr:pic>
    <xdr:clientData/>
  </xdr:twoCellAnchor>
  <xdr:twoCellAnchor>
    <xdr:from>
      <xdr:col>3</xdr:col>
      <xdr:colOff>790342</xdr:colOff>
      <xdr:row>60</xdr:row>
      <xdr:rowOff>729544</xdr:rowOff>
    </xdr:from>
    <xdr:to>
      <xdr:col>3</xdr:col>
      <xdr:colOff>790342</xdr:colOff>
      <xdr:row>60</xdr:row>
      <xdr:rowOff>1434353</xdr:rowOff>
    </xdr:to>
    <xdr:cxnSp macro="">
      <xdr:nvCxnSpPr>
        <xdr:cNvPr id="84" name="Прямая со стрелкой 83">
          <a:extLst>
            <a:ext uri="{FF2B5EF4-FFF2-40B4-BE49-F238E27FC236}">
              <a16:creationId xmlns="" xmlns:a16="http://schemas.microsoft.com/office/drawing/2014/main" id="{00000000-0008-0000-0A00-000054000000}"/>
            </a:ext>
          </a:extLst>
        </xdr:cNvPr>
        <xdr:cNvCxnSpPr/>
      </xdr:nvCxnSpPr>
      <xdr:spPr>
        <a:xfrm flipV="1">
          <a:off x="2333392" y="54326719"/>
          <a:ext cx="0" cy="704809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764104</xdr:colOff>
      <xdr:row>60</xdr:row>
      <xdr:rowOff>1356797</xdr:rowOff>
    </xdr:from>
    <xdr:to>
      <xdr:col>3</xdr:col>
      <xdr:colOff>836104</xdr:colOff>
      <xdr:row>60</xdr:row>
      <xdr:rowOff>1428797</xdr:rowOff>
    </xdr:to>
    <xdr:sp macro="" textlink="">
      <xdr:nvSpPr>
        <xdr:cNvPr id="85" name="Овал 84">
          <a:extLst>
            <a:ext uri="{FF2B5EF4-FFF2-40B4-BE49-F238E27FC236}">
              <a16:creationId xmlns="" xmlns:a16="http://schemas.microsoft.com/office/drawing/2014/main" id="{00000000-0008-0000-0A00-000055000000}"/>
            </a:ext>
          </a:extLst>
        </xdr:cNvPr>
        <xdr:cNvSpPr/>
      </xdr:nvSpPr>
      <xdr:spPr>
        <a:xfrm rot="11271441">
          <a:off x="2307154" y="54953972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118241</xdr:colOff>
      <xdr:row>60</xdr:row>
      <xdr:rowOff>713034</xdr:rowOff>
    </xdr:from>
    <xdr:to>
      <xdr:col>3</xdr:col>
      <xdr:colOff>1478018</xdr:colOff>
      <xdr:row>60</xdr:row>
      <xdr:rowOff>834646</xdr:rowOff>
    </xdr:to>
    <xdr:cxnSp macro="">
      <xdr:nvCxnSpPr>
        <xdr:cNvPr id="86" name="Прямая со стрелкой 85">
          <a:extLst>
            <a:ext uri="{FF2B5EF4-FFF2-40B4-BE49-F238E27FC236}">
              <a16:creationId xmlns="" xmlns:a16="http://schemas.microsoft.com/office/drawing/2014/main" id="{00000000-0008-0000-0A00-000056000000}"/>
            </a:ext>
          </a:extLst>
        </xdr:cNvPr>
        <xdr:cNvCxnSpPr/>
      </xdr:nvCxnSpPr>
      <xdr:spPr>
        <a:xfrm flipH="1" flipV="1">
          <a:off x="1661291" y="54310209"/>
          <a:ext cx="1359777" cy="121612"/>
        </a:xfrm>
        <a:prstGeom prst="straightConnector1">
          <a:avLst/>
        </a:prstGeom>
        <a:ln w="1587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785087</xdr:colOff>
      <xdr:row>60</xdr:row>
      <xdr:rowOff>89647</xdr:rowOff>
    </xdr:from>
    <xdr:to>
      <xdr:col>3</xdr:col>
      <xdr:colOff>951754</xdr:colOff>
      <xdr:row>60</xdr:row>
      <xdr:rowOff>731162</xdr:rowOff>
    </xdr:to>
    <xdr:cxnSp macro="">
      <xdr:nvCxnSpPr>
        <xdr:cNvPr id="87" name="Прямая со стрелкой 86">
          <a:extLst>
            <a:ext uri="{FF2B5EF4-FFF2-40B4-BE49-F238E27FC236}">
              <a16:creationId xmlns="" xmlns:a16="http://schemas.microsoft.com/office/drawing/2014/main" id="{00000000-0008-0000-0A00-000057000000}"/>
            </a:ext>
          </a:extLst>
        </xdr:cNvPr>
        <xdr:cNvCxnSpPr/>
      </xdr:nvCxnSpPr>
      <xdr:spPr>
        <a:xfrm flipV="1">
          <a:off x="2328137" y="53686822"/>
          <a:ext cx="166667" cy="641515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118241</xdr:colOff>
      <xdr:row>60</xdr:row>
      <xdr:rowOff>621068</xdr:rowOff>
    </xdr:from>
    <xdr:to>
      <xdr:col>3</xdr:col>
      <xdr:colOff>1478018</xdr:colOff>
      <xdr:row>60</xdr:row>
      <xdr:rowOff>742680</xdr:rowOff>
    </xdr:to>
    <xdr:cxnSp macro="">
      <xdr:nvCxnSpPr>
        <xdr:cNvPr id="88" name="Прямая со стрелкой 87">
          <a:extLst>
            <a:ext uri="{FF2B5EF4-FFF2-40B4-BE49-F238E27FC236}">
              <a16:creationId xmlns="" xmlns:a16="http://schemas.microsoft.com/office/drawing/2014/main" id="{00000000-0008-0000-0A00-000058000000}"/>
            </a:ext>
          </a:extLst>
        </xdr:cNvPr>
        <xdr:cNvCxnSpPr/>
      </xdr:nvCxnSpPr>
      <xdr:spPr>
        <a:xfrm flipH="1" flipV="1">
          <a:off x="1661291" y="54218243"/>
          <a:ext cx="1359777" cy="121612"/>
        </a:xfrm>
        <a:prstGeom prst="straightConnector1">
          <a:avLst/>
        </a:prstGeom>
        <a:ln w="15875"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785667</xdr:colOff>
      <xdr:row>61</xdr:row>
      <xdr:rowOff>103174</xdr:rowOff>
    </xdr:from>
    <xdr:to>
      <xdr:col>3</xdr:col>
      <xdr:colOff>785667</xdr:colOff>
      <xdr:row>61</xdr:row>
      <xdr:rowOff>1390650</xdr:rowOff>
    </xdr:to>
    <xdr:cxnSp macro="">
      <xdr:nvCxnSpPr>
        <xdr:cNvPr id="89" name="Прямая со стрелкой 88">
          <a:extLst>
            <a:ext uri="{FF2B5EF4-FFF2-40B4-BE49-F238E27FC236}">
              <a16:creationId xmlns="" xmlns:a16="http://schemas.microsoft.com/office/drawing/2014/main" id="{00000000-0008-0000-0A00-000059000000}"/>
            </a:ext>
          </a:extLst>
        </xdr:cNvPr>
        <xdr:cNvCxnSpPr/>
      </xdr:nvCxnSpPr>
      <xdr:spPr>
        <a:xfrm flipV="1">
          <a:off x="2328717" y="55224349"/>
          <a:ext cx="0" cy="1287476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742476</xdr:colOff>
      <xdr:row>61</xdr:row>
      <xdr:rowOff>1326853</xdr:rowOff>
    </xdr:from>
    <xdr:to>
      <xdr:col>3</xdr:col>
      <xdr:colOff>814476</xdr:colOff>
      <xdr:row>61</xdr:row>
      <xdr:rowOff>1398853</xdr:rowOff>
    </xdr:to>
    <xdr:sp macro="" textlink="">
      <xdr:nvSpPr>
        <xdr:cNvPr id="90" name="Овал 89">
          <a:extLst>
            <a:ext uri="{FF2B5EF4-FFF2-40B4-BE49-F238E27FC236}">
              <a16:creationId xmlns="" xmlns:a16="http://schemas.microsoft.com/office/drawing/2014/main" id="{00000000-0008-0000-0A00-00005A000000}"/>
            </a:ext>
          </a:extLst>
        </xdr:cNvPr>
        <xdr:cNvSpPr/>
      </xdr:nvSpPr>
      <xdr:spPr>
        <a:xfrm>
          <a:off x="2285526" y="56448028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0</xdr:col>
      <xdr:colOff>231913</xdr:colOff>
      <xdr:row>44</xdr:row>
      <xdr:rowOff>57979</xdr:rowOff>
    </xdr:from>
    <xdr:to>
      <xdr:col>2</xdr:col>
      <xdr:colOff>318599</xdr:colOff>
      <xdr:row>46</xdr:row>
      <xdr:rowOff>133624</xdr:rowOff>
    </xdr:to>
    <xdr:pic>
      <xdr:nvPicPr>
        <xdr:cNvPr id="91" name="Рисунок 90">
          <a:extLst>
            <a:ext uri="{FF2B5EF4-FFF2-40B4-BE49-F238E27FC236}">
              <a16:creationId xmlns="" xmlns:a16="http://schemas.microsoft.com/office/drawing/2014/main" id="{00000000-0008-0000-0A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1913" y="41015479"/>
          <a:ext cx="1048711" cy="513795"/>
        </a:xfrm>
        <a:prstGeom prst="rect">
          <a:avLst/>
        </a:prstGeom>
      </xdr:spPr>
    </xdr:pic>
    <xdr:clientData/>
  </xdr:twoCellAnchor>
  <xdr:twoCellAnchor editAs="oneCell">
    <xdr:from>
      <xdr:col>0</xdr:col>
      <xdr:colOff>231913</xdr:colOff>
      <xdr:row>55</xdr:row>
      <xdr:rowOff>74544</xdr:rowOff>
    </xdr:from>
    <xdr:to>
      <xdr:col>2</xdr:col>
      <xdr:colOff>318599</xdr:colOff>
      <xdr:row>57</xdr:row>
      <xdr:rowOff>150191</xdr:rowOff>
    </xdr:to>
    <xdr:pic>
      <xdr:nvPicPr>
        <xdr:cNvPr id="92" name="Рисунок 91">
          <a:extLst>
            <a:ext uri="{FF2B5EF4-FFF2-40B4-BE49-F238E27FC236}">
              <a16:creationId xmlns="" xmlns:a16="http://schemas.microsoft.com/office/drawing/2014/main" id="{00000000-0008-0000-0A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1913" y="51271419"/>
          <a:ext cx="1048711" cy="513797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66</xdr:row>
      <xdr:rowOff>76200</xdr:rowOff>
    </xdr:from>
    <xdr:to>
      <xdr:col>2</xdr:col>
      <xdr:colOff>334336</xdr:colOff>
      <xdr:row>68</xdr:row>
      <xdr:rowOff>151847</xdr:rowOff>
    </xdr:to>
    <xdr:pic>
      <xdr:nvPicPr>
        <xdr:cNvPr id="93" name="Рисунок 92">
          <a:extLst>
            <a:ext uri="{FF2B5EF4-FFF2-40B4-BE49-F238E27FC236}">
              <a16:creationId xmlns="" xmlns:a16="http://schemas.microsoft.com/office/drawing/2014/main" id="{00000000-0008-0000-0A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61512450"/>
          <a:ext cx="1048711" cy="513797"/>
        </a:xfrm>
        <a:prstGeom prst="rect">
          <a:avLst/>
        </a:prstGeom>
      </xdr:spPr>
    </xdr:pic>
    <xdr:clientData/>
  </xdr:twoCellAnchor>
  <xdr:oneCellAnchor>
    <xdr:from>
      <xdr:col>0</xdr:col>
      <xdr:colOff>238125</xdr:colOff>
      <xdr:row>77</xdr:row>
      <xdr:rowOff>76200</xdr:rowOff>
    </xdr:from>
    <xdr:ext cx="1048711" cy="513797"/>
    <xdr:pic>
      <xdr:nvPicPr>
        <xdr:cNvPr id="94" name="Рисунок 93">
          <a:extLst>
            <a:ext uri="{FF2B5EF4-FFF2-40B4-BE49-F238E27FC236}">
              <a16:creationId xmlns="" xmlns:a16="http://schemas.microsoft.com/office/drawing/2014/main" id="{00000000-0008-0000-0A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71751825"/>
          <a:ext cx="1048711" cy="513797"/>
        </a:xfrm>
        <a:prstGeom prst="rect">
          <a:avLst/>
        </a:prstGeom>
      </xdr:spPr>
    </xdr:pic>
    <xdr:clientData/>
  </xdr:oneCellAnchor>
  <xdr:oneCellAnchor>
    <xdr:from>
      <xdr:col>0</xdr:col>
      <xdr:colOff>238125</xdr:colOff>
      <xdr:row>88</xdr:row>
      <xdr:rowOff>76200</xdr:rowOff>
    </xdr:from>
    <xdr:ext cx="1048711" cy="513797"/>
    <xdr:pic>
      <xdr:nvPicPr>
        <xdr:cNvPr id="95" name="Рисунок 94">
          <a:extLst>
            <a:ext uri="{FF2B5EF4-FFF2-40B4-BE49-F238E27FC236}">
              <a16:creationId xmlns="" xmlns:a16="http://schemas.microsoft.com/office/drawing/2014/main" id="{00000000-0008-0000-0A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81991200"/>
          <a:ext cx="1048711" cy="513797"/>
        </a:xfrm>
        <a:prstGeom prst="rect">
          <a:avLst/>
        </a:prstGeom>
      </xdr:spPr>
    </xdr:pic>
    <xdr:clientData/>
  </xdr:oneCellAnchor>
  <xdr:twoCellAnchor>
    <xdr:from>
      <xdr:col>3</xdr:col>
      <xdr:colOff>739674</xdr:colOff>
      <xdr:row>93</xdr:row>
      <xdr:rowOff>1335505</xdr:rowOff>
    </xdr:from>
    <xdr:to>
      <xdr:col>3</xdr:col>
      <xdr:colOff>811674</xdr:colOff>
      <xdr:row>93</xdr:row>
      <xdr:rowOff>1407505</xdr:rowOff>
    </xdr:to>
    <xdr:sp macro="" textlink="">
      <xdr:nvSpPr>
        <xdr:cNvPr id="96" name="Овал 95">
          <a:extLst>
            <a:ext uri="{FF2B5EF4-FFF2-40B4-BE49-F238E27FC236}">
              <a16:creationId xmlns="" xmlns:a16="http://schemas.microsoft.com/office/drawing/2014/main" id="{00000000-0008-0000-0A00-000060000000}"/>
            </a:ext>
          </a:extLst>
        </xdr:cNvPr>
        <xdr:cNvSpPr/>
      </xdr:nvSpPr>
      <xdr:spPr>
        <a:xfrm>
          <a:off x="2282724" y="85650805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0</xdr:col>
      <xdr:colOff>238125</xdr:colOff>
      <xdr:row>99</xdr:row>
      <xdr:rowOff>76200</xdr:rowOff>
    </xdr:from>
    <xdr:ext cx="1048711" cy="513797"/>
    <xdr:pic>
      <xdr:nvPicPr>
        <xdr:cNvPr id="97" name="Рисунок 96">
          <a:extLst>
            <a:ext uri="{FF2B5EF4-FFF2-40B4-BE49-F238E27FC236}">
              <a16:creationId xmlns="" xmlns:a16="http://schemas.microsoft.com/office/drawing/2014/main" id="{00000000-0008-0000-0A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92230575"/>
          <a:ext cx="1048711" cy="513797"/>
        </a:xfrm>
        <a:prstGeom prst="rect">
          <a:avLst/>
        </a:prstGeom>
      </xdr:spPr>
    </xdr:pic>
    <xdr:clientData/>
  </xdr:oneCellAnchor>
  <xdr:twoCellAnchor>
    <xdr:from>
      <xdr:col>3</xdr:col>
      <xdr:colOff>812177</xdr:colOff>
      <xdr:row>105</xdr:row>
      <xdr:rowOff>66675</xdr:rowOff>
    </xdr:from>
    <xdr:to>
      <xdr:col>3</xdr:col>
      <xdr:colOff>904875</xdr:colOff>
      <xdr:row>105</xdr:row>
      <xdr:rowOff>1445559</xdr:rowOff>
    </xdr:to>
    <xdr:sp macro="" textlink="">
      <xdr:nvSpPr>
        <xdr:cNvPr id="98" name="Полилиния 97">
          <a:extLst>
            <a:ext uri="{FF2B5EF4-FFF2-40B4-BE49-F238E27FC236}">
              <a16:creationId xmlns="" xmlns:a16="http://schemas.microsoft.com/office/drawing/2014/main" id="{00000000-0008-0000-0A00-000062000000}"/>
            </a:ext>
          </a:extLst>
        </xdr:cNvPr>
        <xdr:cNvSpPr/>
      </xdr:nvSpPr>
      <xdr:spPr>
        <a:xfrm>
          <a:off x="2355227" y="96145350"/>
          <a:ext cx="92698" cy="1378884"/>
        </a:xfrm>
        <a:custGeom>
          <a:avLst/>
          <a:gdLst>
            <a:gd name="connsiteX0" fmla="*/ 0 w 76200"/>
            <a:gd name="connsiteY0" fmla="*/ 1133475 h 1133475"/>
            <a:gd name="connsiteX1" fmla="*/ 19050 w 76200"/>
            <a:gd name="connsiteY1" fmla="*/ 495300 h 1133475"/>
            <a:gd name="connsiteX2" fmla="*/ 76200 w 76200"/>
            <a:gd name="connsiteY2" fmla="*/ 0 h 11334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6200" h="1133475">
              <a:moveTo>
                <a:pt x="0" y="1133475"/>
              </a:moveTo>
              <a:cubicBezTo>
                <a:pt x="3175" y="908843"/>
                <a:pt x="6350" y="684212"/>
                <a:pt x="19050" y="495300"/>
              </a:cubicBezTo>
              <a:cubicBezTo>
                <a:pt x="31750" y="306388"/>
                <a:pt x="76200" y="0"/>
                <a:pt x="76200" y="0"/>
              </a:cubicBezTo>
            </a:path>
          </a:pathLst>
        </a:cu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53789</xdr:colOff>
      <xdr:row>105</xdr:row>
      <xdr:rowOff>761999</xdr:rowOff>
    </xdr:from>
    <xdr:to>
      <xdr:col>3</xdr:col>
      <xdr:colOff>815789</xdr:colOff>
      <xdr:row>105</xdr:row>
      <xdr:rowOff>885824</xdr:rowOff>
    </xdr:to>
    <xdr:sp macro="" textlink="">
      <xdr:nvSpPr>
        <xdr:cNvPr id="99" name="Полилиния 98">
          <a:extLst>
            <a:ext uri="{FF2B5EF4-FFF2-40B4-BE49-F238E27FC236}">
              <a16:creationId xmlns="" xmlns:a16="http://schemas.microsoft.com/office/drawing/2014/main" id="{00000000-0008-0000-0A00-000063000000}"/>
            </a:ext>
          </a:extLst>
        </xdr:cNvPr>
        <xdr:cNvSpPr/>
      </xdr:nvSpPr>
      <xdr:spPr>
        <a:xfrm>
          <a:off x="1596839" y="96840674"/>
          <a:ext cx="762000" cy="123825"/>
        </a:xfrm>
        <a:custGeom>
          <a:avLst/>
          <a:gdLst>
            <a:gd name="connsiteX0" fmla="*/ 485775 w 485775"/>
            <a:gd name="connsiteY0" fmla="*/ 0 h 133350"/>
            <a:gd name="connsiteX1" fmla="*/ 257175 w 485775"/>
            <a:gd name="connsiteY1" fmla="*/ 28575 h 133350"/>
            <a:gd name="connsiteX2" fmla="*/ 0 w 485775"/>
            <a:gd name="connsiteY2" fmla="*/ 133350 h 133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85775" h="133350">
              <a:moveTo>
                <a:pt x="485775" y="0"/>
              </a:moveTo>
              <a:cubicBezTo>
                <a:pt x="411956" y="3175"/>
                <a:pt x="338137" y="6350"/>
                <a:pt x="257175" y="28575"/>
              </a:cubicBezTo>
              <a:cubicBezTo>
                <a:pt x="176212" y="50800"/>
                <a:pt x="88106" y="92075"/>
                <a:pt x="0" y="133350"/>
              </a:cubicBezTo>
            </a:path>
          </a:pathLst>
        </a:custGeom>
        <a:noFill/>
        <a:ln w="15875">
          <a:solidFill>
            <a:schemeClr val="tx1"/>
          </a:solidFill>
          <a:prstDash val="sysDot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779369</xdr:colOff>
      <xdr:row>105</xdr:row>
      <xdr:rowOff>1363756</xdr:rowOff>
    </xdr:from>
    <xdr:to>
      <xdr:col>3</xdr:col>
      <xdr:colOff>851369</xdr:colOff>
      <xdr:row>105</xdr:row>
      <xdr:rowOff>1435756</xdr:rowOff>
    </xdr:to>
    <xdr:sp macro="" textlink="">
      <xdr:nvSpPr>
        <xdr:cNvPr id="100" name="Овал 99">
          <a:extLst>
            <a:ext uri="{FF2B5EF4-FFF2-40B4-BE49-F238E27FC236}">
              <a16:creationId xmlns="" xmlns:a16="http://schemas.microsoft.com/office/drawing/2014/main" id="{00000000-0008-0000-0A00-000064000000}"/>
            </a:ext>
          </a:extLst>
        </xdr:cNvPr>
        <xdr:cNvSpPr/>
      </xdr:nvSpPr>
      <xdr:spPr>
        <a:xfrm>
          <a:off x="2322419" y="97442431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815701</xdr:colOff>
      <xdr:row>106</xdr:row>
      <xdr:rowOff>58273</xdr:rowOff>
    </xdr:from>
    <xdr:to>
      <xdr:col>3</xdr:col>
      <xdr:colOff>815701</xdr:colOff>
      <xdr:row>106</xdr:row>
      <xdr:rowOff>1423147</xdr:rowOff>
    </xdr:to>
    <xdr:cxnSp macro="">
      <xdr:nvCxnSpPr>
        <xdr:cNvPr id="101" name="Прямая со стрелкой 100">
          <a:extLst>
            <a:ext uri="{FF2B5EF4-FFF2-40B4-BE49-F238E27FC236}">
              <a16:creationId xmlns="" xmlns:a16="http://schemas.microsoft.com/office/drawing/2014/main" id="{00000000-0008-0000-0A00-000065000000}"/>
            </a:ext>
          </a:extLst>
        </xdr:cNvPr>
        <xdr:cNvCxnSpPr/>
      </xdr:nvCxnSpPr>
      <xdr:spPr>
        <a:xfrm flipV="1">
          <a:off x="2358751" y="97660948"/>
          <a:ext cx="0" cy="1364874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144067</xdr:colOff>
      <xdr:row>106</xdr:row>
      <xdr:rowOff>744361</xdr:rowOff>
    </xdr:from>
    <xdr:to>
      <xdr:col>3</xdr:col>
      <xdr:colOff>823631</xdr:colOff>
      <xdr:row>106</xdr:row>
      <xdr:rowOff>744361</xdr:rowOff>
    </xdr:to>
    <xdr:cxnSp macro="">
      <xdr:nvCxnSpPr>
        <xdr:cNvPr id="102" name="Прямая со стрелкой 101">
          <a:extLst>
            <a:ext uri="{FF2B5EF4-FFF2-40B4-BE49-F238E27FC236}">
              <a16:creationId xmlns="" xmlns:a16="http://schemas.microsoft.com/office/drawing/2014/main" id="{00000000-0008-0000-0A00-000066000000}"/>
            </a:ext>
          </a:extLst>
        </xdr:cNvPr>
        <xdr:cNvCxnSpPr/>
      </xdr:nvCxnSpPr>
      <xdr:spPr>
        <a:xfrm flipH="1">
          <a:off x="1687117" y="98347036"/>
          <a:ext cx="679564" cy="0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777286</xdr:colOff>
      <xdr:row>106</xdr:row>
      <xdr:rowOff>1344651</xdr:rowOff>
    </xdr:from>
    <xdr:to>
      <xdr:col>3</xdr:col>
      <xdr:colOff>852599</xdr:colOff>
      <xdr:row>106</xdr:row>
      <xdr:rowOff>1416651</xdr:rowOff>
    </xdr:to>
    <xdr:sp macro="" textlink="">
      <xdr:nvSpPr>
        <xdr:cNvPr id="103" name="Овал 102">
          <a:extLst>
            <a:ext uri="{FF2B5EF4-FFF2-40B4-BE49-F238E27FC236}">
              <a16:creationId xmlns="" xmlns:a16="http://schemas.microsoft.com/office/drawing/2014/main" id="{00000000-0008-0000-0A00-000067000000}"/>
            </a:ext>
          </a:extLst>
        </xdr:cNvPr>
        <xdr:cNvSpPr/>
      </xdr:nvSpPr>
      <xdr:spPr>
        <a:xfrm>
          <a:off x="2320336" y="98947326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915134</xdr:colOff>
      <xdr:row>6</xdr:row>
      <xdr:rowOff>146539</xdr:rowOff>
    </xdr:from>
    <xdr:to>
      <xdr:col>3</xdr:col>
      <xdr:colOff>1445143</xdr:colOff>
      <xdr:row>6</xdr:row>
      <xdr:rowOff>778119</xdr:rowOff>
    </xdr:to>
    <xdr:cxnSp macro="">
      <xdr:nvCxnSpPr>
        <xdr:cNvPr id="104" name="Прямая со стрелкой 103">
          <a:extLst>
            <a:ext uri="{FF2B5EF4-FFF2-40B4-BE49-F238E27FC236}">
              <a16:creationId xmlns="" xmlns:a16="http://schemas.microsoft.com/office/drawing/2014/main" id="{00000000-0008-0000-0A00-000068000000}"/>
            </a:ext>
          </a:extLst>
        </xdr:cNvPr>
        <xdr:cNvCxnSpPr/>
      </xdr:nvCxnSpPr>
      <xdr:spPr>
        <a:xfrm flipH="1">
          <a:off x="2458184" y="4070839"/>
          <a:ext cx="530009" cy="631580"/>
        </a:xfrm>
        <a:prstGeom prst="straightConnector1">
          <a:avLst/>
        </a:prstGeom>
        <a:ln w="1587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929787</xdr:colOff>
      <xdr:row>6</xdr:row>
      <xdr:rowOff>762266</xdr:rowOff>
    </xdr:from>
    <xdr:to>
      <xdr:col>3</xdr:col>
      <xdr:colOff>1427602</xdr:colOff>
      <xdr:row>6</xdr:row>
      <xdr:rowOff>1355481</xdr:rowOff>
    </xdr:to>
    <xdr:cxnSp macro="">
      <xdr:nvCxnSpPr>
        <xdr:cNvPr id="105" name="Прямая со стрелкой 104">
          <a:extLst>
            <a:ext uri="{FF2B5EF4-FFF2-40B4-BE49-F238E27FC236}">
              <a16:creationId xmlns="" xmlns:a16="http://schemas.microsoft.com/office/drawing/2014/main" id="{00000000-0008-0000-0A00-000069000000}"/>
            </a:ext>
          </a:extLst>
        </xdr:cNvPr>
        <xdr:cNvCxnSpPr/>
      </xdr:nvCxnSpPr>
      <xdr:spPr>
        <a:xfrm flipH="1" flipV="1">
          <a:off x="2472837" y="4686566"/>
          <a:ext cx="497815" cy="593215"/>
        </a:xfrm>
        <a:prstGeom prst="straightConnector1">
          <a:avLst/>
        </a:prstGeom>
        <a:ln w="1587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974093</xdr:colOff>
      <xdr:row>4</xdr:row>
      <xdr:rowOff>761509</xdr:rowOff>
    </xdr:from>
    <xdr:to>
      <xdr:col>3</xdr:col>
      <xdr:colOff>1046093</xdr:colOff>
      <xdr:row>4</xdr:row>
      <xdr:rowOff>833509</xdr:rowOff>
    </xdr:to>
    <xdr:sp macro="" textlink="">
      <xdr:nvSpPr>
        <xdr:cNvPr id="106" name="5-конечная звезда 105">
          <a:extLst>
            <a:ext uri="{FF2B5EF4-FFF2-40B4-BE49-F238E27FC236}">
              <a16:creationId xmlns="" xmlns:a16="http://schemas.microsoft.com/office/drawing/2014/main" id="{00000000-0008-0000-0A00-00006A000000}"/>
            </a:ext>
          </a:extLst>
        </xdr:cNvPr>
        <xdr:cNvSpPr/>
      </xdr:nvSpPr>
      <xdr:spPr>
        <a:xfrm>
          <a:off x="2517143" y="1637809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539649</xdr:colOff>
      <xdr:row>4</xdr:row>
      <xdr:rowOff>768836</xdr:rowOff>
    </xdr:from>
    <xdr:to>
      <xdr:col>3</xdr:col>
      <xdr:colOff>611649</xdr:colOff>
      <xdr:row>4</xdr:row>
      <xdr:rowOff>840836</xdr:rowOff>
    </xdr:to>
    <xdr:sp macro="" textlink="">
      <xdr:nvSpPr>
        <xdr:cNvPr id="107" name="5-конечная звезда 106">
          <a:extLst>
            <a:ext uri="{FF2B5EF4-FFF2-40B4-BE49-F238E27FC236}">
              <a16:creationId xmlns="" xmlns:a16="http://schemas.microsoft.com/office/drawing/2014/main" id="{00000000-0008-0000-0A00-00006B000000}"/>
            </a:ext>
          </a:extLst>
        </xdr:cNvPr>
        <xdr:cNvSpPr/>
      </xdr:nvSpPr>
      <xdr:spPr>
        <a:xfrm>
          <a:off x="2082699" y="1645136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91043</xdr:colOff>
      <xdr:row>5</xdr:row>
      <xdr:rowOff>73269</xdr:rowOff>
    </xdr:from>
    <xdr:to>
      <xdr:col>3</xdr:col>
      <xdr:colOff>1310268</xdr:colOff>
      <xdr:row>5</xdr:row>
      <xdr:rowOff>1414096</xdr:rowOff>
    </xdr:to>
    <xdr:sp macro="" textlink="">
      <xdr:nvSpPr>
        <xdr:cNvPr id="108" name="Прямоугольник 107">
          <a:extLst>
            <a:ext uri="{FF2B5EF4-FFF2-40B4-BE49-F238E27FC236}">
              <a16:creationId xmlns="" xmlns:a16="http://schemas.microsoft.com/office/drawing/2014/main" id="{00000000-0008-0000-0A00-00006C000000}"/>
            </a:ext>
          </a:extLst>
        </xdr:cNvPr>
        <xdr:cNvSpPr/>
      </xdr:nvSpPr>
      <xdr:spPr>
        <a:xfrm>
          <a:off x="1634093" y="2473569"/>
          <a:ext cx="1219225" cy="1340827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600" b="1">
              <a:solidFill>
                <a:sysClr val="windowText" lastClr="000000"/>
              </a:solidFill>
            </a:rPr>
            <a:t>P</a:t>
          </a:r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800414</xdr:colOff>
      <xdr:row>5</xdr:row>
      <xdr:rowOff>734122</xdr:rowOff>
    </xdr:from>
    <xdr:to>
      <xdr:col>3</xdr:col>
      <xdr:colOff>800414</xdr:colOff>
      <xdr:row>5</xdr:row>
      <xdr:rowOff>1267559</xdr:rowOff>
    </xdr:to>
    <xdr:cxnSp macro="">
      <xdr:nvCxnSpPr>
        <xdr:cNvPr id="109" name="Прямая со стрелкой 108">
          <a:extLst>
            <a:ext uri="{FF2B5EF4-FFF2-40B4-BE49-F238E27FC236}">
              <a16:creationId xmlns="" xmlns:a16="http://schemas.microsoft.com/office/drawing/2014/main" id="{00000000-0008-0000-0A00-00006D000000}"/>
            </a:ext>
          </a:extLst>
        </xdr:cNvPr>
        <xdr:cNvCxnSpPr/>
      </xdr:nvCxnSpPr>
      <xdr:spPr>
        <a:xfrm flipV="1">
          <a:off x="2343464" y="3134422"/>
          <a:ext cx="0" cy="533437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759421</xdr:colOff>
      <xdr:row>5</xdr:row>
      <xdr:rowOff>1249863</xdr:rowOff>
    </xdr:from>
    <xdr:to>
      <xdr:col>3</xdr:col>
      <xdr:colOff>831421</xdr:colOff>
      <xdr:row>5</xdr:row>
      <xdr:rowOff>1321863</xdr:rowOff>
    </xdr:to>
    <xdr:sp macro="" textlink="">
      <xdr:nvSpPr>
        <xdr:cNvPr id="110" name="Овал 109">
          <a:extLst>
            <a:ext uri="{FF2B5EF4-FFF2-40B4-BE49-F238E27FC236}">
              <a16:creationId xmlns="" xmlns:a16="http://schemas.microsoft.com/office/drawing/2014/main" id="{00000000-0008-0000-0A00-00006E000000}"/>
            </a:ext>
          </a:extLst>
        </xdr:cNvPr>
        <xdr:cNvSpPr/>
      </xdr:nvSpPr>
      <xdr:spPr>
        <a:xfrm>
          <a:off x="2302471" y="365016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974093</xdr:colOff>
      <xdr:row>5</xdr:row>
      <xdr:rowOff>952011</xdr:rowOff>
    </xdr:from>
    <xdr:to>
      <xdr:col>3</xdr:col>
      <xdr:colOff>1046093</xdr:colOff>
      <xdr:row>5</xdr:row>
      <xdr:rowOff>1024011</xdr:rowOff>
    </xdr:to>
    <xdr:sp macro="" textlink="">
      <xdr:nvSpPr>
        <xdr:cNvPr id="111" name="5-конечная звезда 110">
          <a:extLst>
            <a:ext uri="{FF2B5EF4-FFF2-40B4-BE49-F238E27FC236}">
              <a16:creationId xmlns="" xmlns:a16="http://schemas.microsoft.com/office/drawing/2014/main" id="{00000000-0008-0000-0A00-00006F000000}"/>
            </a:ext>
          </a:extLst>
        </xdr:cNvPr>
        <xdr:cNvSpPr/>
      </xdr:nvSpPr>
      <xdr:spPr>
        <a:xfrm>
          <a:off x="2517143" y="335231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539649</xdr:colOff>
      <xdr:row>5</xdr:row>
      <xdr:rowOff>959338</xdr:rowOff>
    </xdr:from>
    <xdr:to>
      <xdr:col>3</xdr:col>
      <xdr:colOff>611649</xdr:colOff>
      <xdr:row>5</xdr:row>
      <xdr:rowOff>1031338</xdr:rowOff>
    </xdr:to>
    <xdr:sp macro="" textlink="">
      <xdr:nvSpPr>
        <xdr:cNvPr id="112" name="5-конечная звезда 111">
          <a:extLst>
            <a:ext uri="{FF2B5EF4-FFF2-40B4-BE49-F238E27FC236}">
              <a16:creationId xmlns="" xmlns:a16="http://schemas.microsoft.com/office/drawing/2014/main" id="{00000000-0008-0000-0A00-000070000000}"/>
            </a:ext>
          </a:extLst>
        </xdr:cNvPr>
        <xdr:cNvSpPr/>
      </xdr:nvSpPr>
      <xdr:spPr>
        <a:xfrm>
          <a:off x="2082699" y="3359638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238125</xdr:colOff>
      <xdr:row>5</xdr:row>
      <xdr:rowOff>727511</xdr:rowOff>
    </xdr:from>
    <xdr:to>
      <xdr:col>3</xdr:col>
      <xdr:colOff>1459837</xdr:colOff>
      <xdr:row>5</xdr:row>
      <xdr:rowOff>727511</xdr:rowOff>
    </xdr:to>
    <xdr:cxnSp macro="">
      <xdr:nvCxnSpPr>
        <xdr:cNvPr id="113" name="Прямая со стрелкой 112">
          <a:extLst>
            <a:ext uri="{FF2B5EF4-FFF2-40B4-BE49-F238E27FC236}">
              <a16:creationId xmlns="" xmlns:a16="http://schemas.microsoft.com/office/drawing/2014/main" id="{00000000-0008-0000-0A00-000071000000}"/>
            </a:ext>
          </a:extLst>
        </xdr:cNvPr>
        <xdr:cNvCxnSpPr/>
      </xdr:nvCxnSpPr>
      <xdr:spPr>
        <a:xfrm>
          <a:off x="1781175" y="3127811"/>
          <a:ext cx="1221712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1197433</xdr:colOff>
      <xdr:row>5</xdr:row>
      <xdr:rowOff>424368</xdr:rowOff>
    </xdr:from>
    <xdr:to>
      <xdr:col>3</xdr:col>
      <xdr:colOff>1197433</xdr:colOff>
      <xdr:row>5</xdr:row>
      <xdr:rowOff>690568</xdr:rowOff>
    </xdr:to>
    <xdr:cxnSp macro="">
      <xdr:nvCxnSpPr>
        <xdr:cNvPr id="114" name="Прямая со стрелкой 113">
          <a:extLst>
            <a:ext uri="{FF2B5EF4-FFF2-40B4-BE49-F238E27FC236}">
              <a16:creationId xmlns=""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2740483" y="2824668"/>
          <a:ext cx="0" cy="266200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1170922</xdr:colOff>
      <xdr:row>5</xdr:row>
      <xdr:rowOff>409657</xdr:rowOff>
    </xdr:from>
    <xdr:to>
      <xdr:col>3</xdr:col>
      <xdr:colOff>1222301</xdr:colOff>
      <xdr:row>5</xdr:row>
      <xdr:rowOff>456457</xdr:rowOff>
    </xdr:to>
    <xdr:sp macro="" textlink="">
      <xdr:nvSpPr>
        <xdr:cNvPr id="115" name="Овал 114">
          <a:extLst>
            <a:ext uri="{FF2B5EF4-FFF2-40B4-BE49-F238E27FC236}">
              <a16:creationId xmlns="" xmlns:a16="http://schemas.microsoft.com/office/drawing/2014/main" id="{00000000-0008-0000-0A00-000073000000}"/>
            </a:ext>
          </a:extLst>
        </xdr:cNvPr>
        <xdr:cNvSpPr/>
      </xdr:nvSpPr>
      <xdr:spPr>
        <a:xfrm rot="5400000">
          <a:off x="2716262" y="2807667"/>
          <a:ext cx="46800" cy="51379"/>
        </a:xfrm>
        <a:prstGeom prst="ellipse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ru-RU" sz="10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881428</xdr:colOff>
      <xdr:row>7</xdr:row>
      <xdr:rowOff>887534</xdr:rowOff>
    </xdr:from>
    <xdr:to>
      <xdr:col>3</xdr:col>
      <xdr:colOff>953428</xdr:colOff>
      <xdr:row>7</xdr:row>
      <xdr:rowOff>959534</xdr:rowOff>
    </xdr:to>
    <xdr:sp macro="" textlink="">
      <xdr:nvSpPr>
        <xdr:cNvPr id="119" name="5-конечная звезда 118">
          <a:extLst>
            <a:ext uri="{FF2B5EF4-FFF2-40B4-BE49-F238E27FC236}">
              <a16:creationId xmlns="" xmlns:a16="http://schemas.microsoft.com/office/drawing/2014/main" id="{00000000-0008-0000-0A00-000077000000}"/>
            </a:ext>
          </a:extLst>
        </xdr:cNvPr>
        <xdr:cNvSpPr/>
      </xdr:nvSpPr>
      <xdr:spPr>
        <a:xfrm>
          <a:off x="2424478" y="6335834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774875</xdr:colOff>
      <xdr:row>8</xdr:row>
      <xdr:rowOff>58616</xdr:rowOff>
    </xdr:from>
    <xdr:to>
      <xdr:col>3</xdr:col>
      <xdr:colOff>774875</xdr:colOff>
      <xdr:row>8</xdr:row>
      <xdr:rowOff>1349396</xdr:rowOff>
    </xdr:to>
    <xdr:cxnSp macro="">
      <xdr:nvCxnSpPr>
        <xdr:cNvPr id="120" name="Прямая со стрелкой 119">
          <a:extLst>
            <a:ext uri="{FF2B5EF4-FFF2-40B4-BE49-F238E27FC236}">
              <a16:creationId xmlns="" xmlns:a16="http://schemas.microsoft.com/office/drawing/2014/main" id="{00000000-0008-0000-0A00-000078000000}"/>
            </a:ext>
          </a:extLst>
        </xdr:cNvPr>
        <xdr:cNvCxnSpPr/>
      </xdr:nvCxnSpPr>
      <xdr:spPr>
        <a:xfrm flipV="1">
          <a:off x="2317925" y="7030916"/>
          <a:ext cx="0" cy="1290780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731684</xdr:colOff>
      <xdr:row>8</xdr:row>
      <xdr:rowOff>1317140</xdr:rowOff>
    </xdr:from>
    <xdr:to>
      <xdr:col>3</xdr:col>
      <xdr:colOff>803684</xdr:colOff>
      <xdr:row>8</xdr:row>
      <xdr:rowOff>1389140</xdr:rowOff>
    </xdr:to>
    <xdr:sp macro="" textlink="">
      <xdr:nvSpPr>
        <xdr:cNvPr id="121" name="Овал 120">
          <a:extLst>
            <a:ext uri="{FF2B5EF4-FFF2-40B4-BE49-F238E27FC236}">
              <a16:creationId xmlns="" xmlns:a16="http://schemas.microsoft.com/office/drawing/2014/main" id="{00000000-0008-0000-0A00-000079000000}"/>
            </a:ext>
          </a:extLst>
        </xdr:cNvPr>
        <xdr:cNvSpPr/>
      </xdr:nvSpPr>
      <xdr:spPr>
        <a:xfrm>
          <a:off x="2274734" y="8289440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881428</xdr:colOff>
      <xdr:row>8</xdr:row>
      <xdr:rowOff>879596</xdr:rowOff>
    </xdr:from>
    <xdr:to>
      <xdr:col>3</xdr:col>
      <xdr:colOff>953428</xdr:colOff>
      <xdr:row>8</xdr:row>
      <xdr:rowOff>951596</xdr:rowOff>
    </xdr:to>
    <xdr:sp macro="" textlink="">
      <xdr:nvSpPr>
        <xdr:cNvPr id="122" name="5-конечная звезда 121">
          <a:extLst>
            <a:ext uri="{FF2B5EF4-FFF2-40B4-BE49-F238E27FC236}">
              <a16:creationId xmlns="" xmlns:a16="http://schemas.microsoft.com/office/drawing/2014/main" id="{00000000-0008-0000-0A00-00007A000000}"/>
            </a:ext>
          </a:extLst>
        </xdr:cNvPr>
        <xdr:cNvSpPr/>
      </xdr:nvSpPr>
      <xdr:spPr>
        <a:xfrm>
          <a:off x="2424478" y="7851896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111672</xdr:colOff>
      <xdr:row>8</xdr:row>
      <xdr:rowOff>525517</xdr:rowOff>
    </xdr:from>
    <xdr:to>
      <xdr:col>3</xdr:col>
      <xdr:colOff>778565</xdr:colOff>
      <xdr:row>8</xdr:row>
      <xdr:rowOff>746288</xdr:rowOff>
    </xdr:to>
    <xdr:cxnSp macro="">
      <xdr:nvCxnSpPr>
        <xdr:cNvPr id="123" name="Прямая со стрелкой 122">
          <a:extLst>
            <a:ext uri="{FF2B5EF4-FFF2-40B4-BE49-F238E27FC236}">
              <a16:creationId xmlns="" xmlns:a16="http://schemas.microsoft.com/office/drawing/2014/main" id="{00000000-0008-0000-0A00-00007B000000}"/>
            </a:ext>
          </a:extLst>
        </xdr:cNvPr>
        <xdr:cNvCxnSpPr/>
      </xdr:nvCxnSpPr>
      <xdr:spPr>
        <a:xfrm flipH="1" flipV="1">
          <a:off x="1654722" y="7497817"/>
          <a:ext cx="666893" cy="220771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259684</xdr:colOff>
      <xdr:row>11</xdr:row>
      <xdr:rowOff>92084</xdr:rowOff>
    </xdr:from>
    <xdr:to>
      <xdr:col>2</xdr:col>
      <xdr:colOff>346370</xdr:colOff>
      <xdr:row>13</xdr:row>
      <xdr:rowOff>167728</xdr:rowOff>
    </xdr:to>
    <xdr:pic>
      <xdr:nvPicPr>
        <xdr:cNvPr id="125" name="Рисунок 124">
          <a:extLst>
            <a:ext uri="{FF2B5EF4-FFF2-40B4-BE49-F238E27FC236}">
              <a16:creationId xmlns="" xmlns:a16="http://schemas.microsoft.com/office/drawing/2014/main" id="{00000000-0008-0000-0A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9684" y="10331459"/>
          <a:ext cx="1048711" cy="513794"/>
        </a:xfrm>
        <a:prstGeom prst="rect">
          <a:avLst/>
        </a:prstGeom>
      </xdr:spPr>
    </xdr:pic>
    <xdr:clientData/>
  </xdr:twoCellAnchor>
  <xdr:twoCellAnchor editAs="oneCell">
    <xdr:from>
      <xdr:col>5</xdr:col>
      <xdr:colOff>167769</xdr:colOff>
      <xdr:row>16</xdr:row>
      <xdr:rowOff>503073</xdr:rowOff>
    </xdr:from>
    <xdr:to>
      <xdr:col>5</xdr:col>
      <xdr:colOff>718626</xdr:colOff>
      <xdr:row>16</xdr:row>
      <xdr:rowOff>1007898</xdr:rowOff>
    </xdr:to>
    <xdr:pic>
      <xdr:nvPicPr>
        <xdr:cNvPr id="126" name="Рисунок 125">
          <a:extLst>
            <a:ext uri="{FF2B5EF4-FFF2-40B4-BE49-F238E27FC236}">
              <a16:creationId xmlns="" xmlns:a16="http://schemas.microsoft.com/office/drawing/2014/main" id="{00000000-0008-0000-0A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094" y="13142748"/>
          <a:ext cx="550857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922841</xdr:colOff>
      <xdr:row>16</xdr:row>
      <xdr:rowOff>896269</xdr:rowOff>
    </xdr:from>
    <xdr:to>
      <xdr:col>3</xdr:col>
      <xdr:colOff>994841</xdr:colOff>
      <xdr:row>16</xdr:row>
      <xdr:rowOff>968269</xdr:rowOff>
    </xdr:to>
    <xdr:sp macro="" textlink="">
      <xdr:nvSpPr>
        <xdr:cNvPr id="127" name="5-конечная звезда 126">
          <a:extLst>
            <a:ext uri="{FF2B5EF4-FFF2-40B4-BE49-F238E27FC236}">
              <a16:creationId xmlns="" xmlns:a16="http://schemas.microsoft.com/office/drawing/2014/main" id="{00000000-0008-0000-0A00-00007F000000}"/>
            </a:ext>
          </a:extLst>
        </xdr:cNvPr>
        <xdr:cNvSpPr/>
      </xdr:nvSpPr>
      <xdr:spPr>
        <a:xfrm>
          <a:off x="2465891" y="13535944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492146</xdr:colOff>
      <xdr:row>17</xdr:row>
      <xdr:rowOff>542073</xdr:rowOff>
    </xdr:from>
    <xdr:to>
      <xdr:col>3</xdr:col>
      <xdr:colOff>564146</xdr:colOff>
      <xdr:row>17</xdr:row>
      <xdr:rowOff>614073</xdr:rowOff>
    </xdr:to>
    <xdr:sp macro="" textlink="">
      <xdr:nvSpPr>
        <xdr:cNvPr id="128" name="5-конечная звезда 127">
          <a:extLst>
            <a:ext uri="{FF2B5EF4-FFF2-40B4-BE49-F238E27FC236}">
              <a16:creationId xmlns="" xmlns:a16="http://schemas.microsoft.com/office/drawing/2014/main" id="{00000000-0008-0000-0A00-000080000000}"/>
            </a:ext>
          </a:extLst>
        </xdr:cNvPr>
        <xdr:cNvSpPr/>
      </xdr:nvSpPr>
      <xdr:spPr>
        <a:xfrm>
          <a:off x="2035196" y="14705748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492146</xdr:colOff>
      <xdr:row>17</xdr:row>
      <xdr:rowOff>894329</xdr:rowOff>
    </xdr:from>
    <xdr:to>
      <xdr:col>3</xdr:col>
      <xdr:colOff>564146</xdr:colOff>
      <xdr:row>17</xdr:row>
      <xdr:rowOff>966329</xdr:rowOff>
    </xdr:to>
    <xdr:sp macro="" textlink="">
      <xdr:nvSpPr>
        <xdr:cNvPr id="129" name="5-конечная звезда 128">
          <a:extLst>
            <a:ext uri="{FF2B5EF4-FFF2-40B4-BE49-F238E27FC236}">
              <a16:creationId xmlns="" xmlns:a16="http://schemas.microsoft.com/office/drawing/2014/main" id="{00000000-0008-0000-0A00-000081000000}"/>
            </a:ext>
          </a:extLst>
        </xdr:cNvPr>
        <xdr:cNvSpPr/>
      </xdr:nvSpPr>
      <xdr:spPr>
        <a:xfrm>
          <a:off x="2035196" y="15058004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552072</xdr:colOff>
      <xdr:row>18</xdr:row>
      <xdr:rowOff>1053646</xdr:rowOff>
    </xdr:from>
    <xdr:to>
      <xdr:col>3</xdr:col>
      <xdr:colOff>624072</xdr:colOff>
      <xdr:row>18</xdr:row>
      <xdr:rowOff>1125646</xdr:rowOff>
    </xdr:to>
    <xdr:sp macro="" textlink="">
      <xdr:nvSpPr>
        <xdr:cNvPr id="130" name="5-конечная звезда 129">
          <a:extLst>
            <a:ext uri="{FF2B5EF4-FFF2-40B4-BE49-F238E27FC236}">
              <a16:creationId xmlns="" xmlns:a16="http://schemas.microsoft.com/office/drawing/2014/main" id="{00000000-0008-0000-0A00-000082000000}"/>
            </a:ext>
          </a:extLst>
        </xdr:cNvPr>
        <xdr:cNvSpPr/>
      </xdr:nvSpPr>
      <xdr:spPr>
        <a:xfrm>
          <a:off x="2095122" y="1674132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887762</xdr:colOff>
      <xdr:row>18</xdr:row>
      <xdr:rowOff>1053646</xdr:rowOff>
    </xdr:from>
    <xdr:to>
      <xdr:col>3</xdr:col>
      <xdr:colOff>959762</xdr:colOff>
      <xdr:row>18</xdr:row>
      <xdr:rowOff>1125646</xdr:rowOff>
    </xdr:to>
    <xdr:sp macro="" textlink="">
      <xdr:nvSpPr>
        <xdr:cNvPr id="131" name="5-конечная звезда 130">
          <a:extLst>
            <a:ext uri="{FF2B5EF4-FFF2-40B4-BE49-F238E27FC236}">
              <a16:creationId xmlns="" xmlns:a16="http://schemas.microsoft.com/office/drawing/2014/main" id="{00000000-0008-0000-0A00-000083000000}"/>
            </a:ext>
          </a:extLst>
        </xdr:cNvPr>
        <xdr:cNvSpPr/>
      </xdr:nvSpPr>
      <xdr:spPr>
        <a:xfrm>
          <a:off x="2430812" y="1674132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0</xdr:col>
      <xdr:colOff>226067</xdr:colOff>
      <xdr:row>22</xdr:row>
      <xdr:rowOff>78442</xdr:rowOff>
    </xdr:from>
    <xdr:to>
      <xdr:col>2</xdr:col>
      <xdr:colOff>312753</xdr:colOff>
      <xdr:row>24</xdr:row>
      <xdr:rowOff>162856</xdr:rowOff>
    </xdr:to>
    <xdr:pic>
      <xdr:nvPicPr>
        <xdr:cNvPr id="132" name="Рисунок 131">
          <a:extLst>
            <a:ext uri="{FF2B5EF4-FFF2-40B4-BE49-F238E27FC236}">
              <a16:creationId xmlns="" xmlns:a16="http://schemas.microsoft.com/office/drawing/2014/main" id="{00000000-0008-0000-0A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067" y="20557192"/>
          <a:ext cx="1048711" cy="522564"/>
        </a:xfrm>
        <a:prstGeom prst="rect">
          <a:avLst/>
        </a:prstGeom>
      </xdr:spPr>
    </xdr:pic>
    <xdr:clientData/>
  </xdr:twoCellAnchor>
  <xdr:twoCellAnchor>
    <xdr:from>
      <xdr:col>3</xdr:col>
      <xdr:colOff>869832</xdr:colOff>
      <xdr:row>28</xdr:row>
      <xdr:rowOff>729796</xdr:rowOff>
    </xdr:from>
    <xdr:to>
      <xdr:col>3</xdr:col>
      <xdr:colOff>941832</xdr:colOff>
      <xdr:row>28</xdr:row>
      <xdr:rowOff>801796</xdr:rowOff>
    </xdr:to>
    <xdr:sp macro="" textlink="">
      <xdr:nvSpPr>
        <xdr:cNvPr id="133" name="5-конечная звезда 132">
          <a:extLst>
            <a:ext uri="{FF2B5EF4-FFF2-40B4-BE49-F238E27FC236}">
              <a16:creationId xmlns="" xmlns:a16="http://schemas.microsoft.com/office/drawing/2014/main" id="{00000000-0008-0000-0A00-000085000000}"/>
            </a:ext>
          </a:extLst>
        </xdr:cNvPr>
        <xdr:cNvSpPr/>
      </xdr:nvSpPr>
      <xdr:spPr>
        <a:xfrm>
          <a:off x="2412882" y="25132846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769222</xdr:colOff>
      <xdr:row>28</xdr:row>
      <xdr:rowOff>68917</xdr:rowOff>
    </xdr:from>
    <xdr:to>
      <xdr:col>3</xdr:col>
      <xdr:colOff>769222</xdr:colOff>
      <xdr:row>28</xdr:row>
      <xdr:rowOff>1362075</xdr:rowOff>
    </xdr:to>
    <xdr:cxnSp macro="">
      <xdr:nvCxnSpPr>
        <xdr:cNvPr id="134" name="Прямая со стрелкой 133">
          <a:extLst>
            <a:ext uri="{FF2B5EF4-FFF2-40B4-BE49-F238E27FC236}">
              <a16:creationId xmlns="" xmlns:a16="http://schemas.microsoft.com/office/drawing/2014/main" id="{00000000-0008-0000-0A00-000086000000}"/>
            </a:ext>
          </a:extLst>
        </xdr:cNvPr>
        <xdr:cNvCxnSpPr/>
      </xdr:nvCxnSpPr>
      <xdr:spPr>
        <a:xfrm flipV="1">
          <a:off x="2312272" y="24471967"/>
          <a:ext cx="0" cy="1293158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726031</xdr:colOff>
      <xdr:row>28</xdr:row>
      <xdr:rowOff>1311647</xdr:rowOff>
    </xdr:from>
    <xdr:to>
      <xdr:col>3</xdr:col>
      <xdr:colOff>798031</xdr:colOff>
      <xdr:row>28</xdr:row>
      <xdr:rowOff>1383647</xdr:rowOff>
    </xdr:to>
    <xdr:sp macro="" textlink="">
      <xdr:nvSpPr>
        <xdr:cNvPr id="135" name="Овал 134">
          <a:extLst>
            <a:ext uri="{FF2B5EF4-FFF2-40B4-BE49-F238E27FC236}">
              <a16:creationId xmlns="" xmlns:a16="http://schemas.microsoft.com/office/drawing/2014/main" id="{00000000-0008-0000-0A00-000087000000}"/>
            </a:ext>
          </a:extLst>
        </xdr:cNvPr>
        <xdr:cNvSpPr/>
      </xdr:nvSpPr>
      <xdr:spPr>
        <a:xfrm>
          <a:off x="2269081" y="2571469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769222</xdr:colOff>
      <xdr:row>37</xdr:row>
      <xdr:rowOff>122603</xdr:rowOff>
    </xdr:from>
    <xdr:to>
      <xdr:col>3</xdr:col>
      <xdr:colOff>769222</xdr:colOff>
      <xdr:row>37</xdr:row>
      <xdr:rowOff>1415761</xdr:rowOff>
    </xdr:to>
    <xdr:cxnSp macro="">
      <xdr:nvCxnSpPr>
        <xdr:cNvPr id="137" name="Прямая со стрелкой 136">
          <a:extLst>
            <a:ext uri="{FF2B5EF4-FFF2-40B4-BE49-F238E27FC236}">
              <a16:creationId xmlns="" xmlns:a16="http://schemas.microsoft.com/office/drawing/2014/main" id="{00000000-0008-0000-0A00-000089000000}"/>
            </a:ext>
          </a:extLst>
        </xdr:cNvPr>
        <xdr:cNvCxnSpPr/>
      </xdr:nvCxnSpPr>
      <xdr:spPr>
        <a:xfrm flipV="1">
          <a:off x="2312272" y="31717028"/>
          <a:ext cx="0" cy="1293158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726031</xdr:colOff>
      <xdr:row>37</xdr:row>
      <xdr:rowOff>1365333</xdr:rowOff>
    </xdr:from>
    <xdr:to>
      <xdr:col>3</xdr:col>
      <xdr:colOff>798031</xdr:colOff>
      <xdr:row>37</xdr:row>
      <xdr:rowOff>1437333</xdr:rowOff>
    </xdr:to>
    <xdr:sp macro="" textlink="">
      <xdr:nvSpPr>
        <xdr:cNvPr id="138" name="Овал 137">
          <a:extLst>
            <a:ext uri="{FF2B5EF4-FFF2-40B4-BE49-F238E27FC236}">
              <a16:creationId xmlns="" xmlns:a16="http://schemas.microsoft.com/office/drawing/2014/main" id="{00000000-0008-0000-0A00-00008A000000}"/>
            </a:ext>
          </a:extLst>
        </xdr:cNvPr>
        <xdr:cNvSpPr/>
      </xdr:nvSpPr>
      <xdr:spPr>
        <a:xfrm>
          <a:off x="2269081" y="32959758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861551</xdr:colOff>
      <xdr:row>41</xdr:row>
      <xdr:rowOff>909942</xdr:rowOff>
    </xdr:from>
    <xdr:to>
      <xdr:col>3</xdr:col>
      <xdr:colOff>933551</xdr:colOff>
      <xdr:row>41</xdr:row>
      <xdr:rowOff>981942</xdr:rowOff>
    </xdr:to>
    <xdr:sp macro="" textlink="">
      <xdr:nvSpPr>
        <xdr:cNvPr id="144" name="5-конечная звезда 143">
          <a:extLst>
            <a:ext uri="{FF2B5EF4-FFF2-40B4-BE49-F238E27FC236}">
              <a16:creationId xmlns="" xmlns:a16="http://schemas.microsoft.com/office/drawing/2014/main" id="{00000000-0008-0000-0A00-000090000000}"/>
            </a:ext>
          </a:extLst>
        </xdr:cNvPr>
        <xdr:cNvSpPr/>
      </xdr:nvSpPr>
      <xdr:spPr>
        <a:xfrm>
          <a:off x="2404601" y="3860036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961378</xdr:colOff>
      <xdr:row>41</xdr:row>
      <xdr:rowOff>151668</xdr:rowOff>
    </xdr:from>
    <xdr:to>
      <xdr:col>5</xdr:col>
      <xdr:colOff>131110</xdr:colOff>
      <xdr:row>41</xdr:row>
      <xdr:rowOff>656493</xdr:rowOff>
    </xdr:to>
    <xdr:pic>
      <xdr:nvPicPr>
        <xdr:cNvPr id="145" name="Рисунок 144">
          <a:extLst>
            <a:ext uri="{FF2B5EF4-FFF2-40B4-BE49-F238E27FC236}">
              <a16:creationId xmlns="" xmlns:a16="http://schemas.microsoft.com/office/drawing/2014/main" id="{00000000-0008-0000-0A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5578" y="37842093"/>
          <a:ext cx="550857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1021542</xdr:colOff>
      <xdr:row>41</xdr:row>
      <xdr:rowOff>702670</xdr:rowOff>
    </xdr:from>
    <xdr:to>
      <xdr:col>5</xdr:col>
      <xdr:colOff>104753</xdr:colOff>
      <xdr:row>41</xdr:row>
      <xdr:rowOff>1169963</xdr:rowOff>
    </xdr:to>
    <xdr:pic>
      <xdr:nvPicPr>
        <xdr:cNvPr id="146" name="Рисунок 145" descr="Картинки по запросу знак главной дороги">
          <a:extLst>
            <a:ext uri="{FF2B5EF4-FFF2-40B4-BE49-F238E27FC236}">
              <a16:creationId xmlns="" xmlns:a16="http://schemas.microsoft.com/office/drawing/2014/main" id="{00000000-0008-0000-0A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144263" y="38394574"/>
          <a:ext cx="467293" cy="464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777977</xdr:colOff>
      <xdr:row>42</xdr:row>
      <xdr:rowOff>81643</xdr:rowOff>
    </xdr:from>
    <xdr:to>
      <xdr:col>3</xdr:col>
      <xdr:colOff>777977</xdr:colOff>
      <xdr:row>42</xdr:row>
      <xdr:rowOff>1372423</xdr:rowOff>
    </xdr:to>
    <xdr:cxnSp macro="">
      <xdr:nvCxnSpPr>
        <xdr:cNvPr id="147" name="Прямая со стрелкой 146">
          <a:extLst>
            <a:ext uri="{FF2B5EF4-FFF2-40B4-BE49-F238E27FC236}">
              <a16:creationId xmlns="" xmlns:a16="http://schemas.microsoft.com/office/drawing/2014/main" id="{00000000-0008-0000-0A00-000093000000}"/>
            </a:ext>
          </a:extLst>
        </xdr:cNvPr>
        <xdr:cNvCxnSpPr/>
      </xdr:nvCxnSpPr>
      <xdr:spPr>
        <a:xfrm flipV="1">
          <a:off x="2321027" y="39296068"/>
          <a:ext cx="0" cy="1290780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734786</xdr:colOff>
      <xdr:row>42</xdr:row>
      <xdr:rowOff>1340167</xdr:rowOff>
    </xdr:from>
    <xdr:to>
      <xdr:col>3</xdr:col>
      <xdr:colOff>806786</xdr:colOff>
      <xdr:row>42</xdr:row>
      <xdr:rowOff>1412167</xdr:rowOff>
    </xdr:to>
    <xdr:sp macro="" textlink="">
      <xdr:nvSpPr>
        <xdr:cNvPr id="148" name="Овал 147">
          <a:extLst>
            <a:ext uri="{FF2B5EF4-FFF2-40B4-BE49-F238E27FC236}">
              <a16:creationId xmlns="" xmlns:a16="http://schemas.microsoft.com/office/drawing/2014/main" id="{00000000-0008-0000-0A00-000094000000}"/>
            </a:ext>
          </a:extLst>
        </xdr:cNvPr>
        <xdr:cNvSpPr/>
      </xdr:nvSpPr>
      <xdr:spPr>
        <a:xfrm>
          <a:off x="2277836" y="40554592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944402</xdr:colOff>
      <xdr:row>42</xdr:row>
      <xdr:rowOff>616752</xdr:rowOff>
    </xdr:from>
    <xdr:to>
      <xdr:col>3</xdr:col>
      <xdr:colOff>1016402</xdr:colOff>
      <xdr:row>42</xdr:row>
      <xdr:rowOff>688752</xdr:rowOff>
    </xdr:to>
    <xdr:sp macro="" textlink="">
      <xdr:nvSpPr>
        <xdr:cNvPr id="149" name="5-конечная звезда 148">
          <a:extLst>
            <a:ext uri="{FF2B5EF4-FFF2-40B4-BE49-F238E27FC236}">
              <a16:creationId xmlns="" xmlns:a16="http://schemas.microsoft.com/office/drawing/2014/main" id="{00000000-0008-0000-0A00-000095000000}"/>
            </a:ext>
          </a:extLst>
        </xdr:cNvPr>
        <xdr:cNvSpPr/>
      </xdr:nvSpPr>
      <xdr:spPr>
        <a:xfrm>
          <a:off x="2487452" y="3983117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541630</xdr:colOff>
      <xdr:row>42</xdr:row>
      <xdr:rowOff>616752</xdr:rowOff>
    </xdr:from>
    <xdr:to>
      <xdr:col>3</xdr:col>
      <xdr:colOff>613630</xdr:colOff>
      <xdr:row>42</xdr:row>
      <xdr:rowOff>688752</xdr:rowOff>
    </xdr:to>
    <xdr:sp macro="" textlink="">
      <xdr:nvSpPr>
        <xdr:cNvPr id="150" name="5-конечная звезда 149">
          <a:extLst>
            <a:ext uri="{FF2B5EF4-FFF2-40B4-BE49-F238E27FC236}">
              <a16:creationId xmlns="" xmlns:a16="http://schemas.microsoft.com/office/drawing/2014/main" id="{00000000-0008-0000-0A00-000096000000}"/>
            </a:ext>
          </a:extLst>
        </xdr:cNvPr>
        <xdr:cNvSpPr/>
      </xdr:nvSpPr>
      <xdr:spPr>
        <a:xfrm>
          <a:off x="2084680" y="3983117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777977</xdr:colOff>
      <xdr:row>49</xdr:row>
      <xdr:rowOff>70436</xdr:rowOff>
    </xdr:from>
    <xdr:to>
      <xdr:col>3</xdr:col>
      <xdr:colOff>777977</xdr:colOff>
      <xdr:row>49</xdr:row>
      <xdr:rowOff>1361216</xdr:rowOff>
    </xdr:to>
    <xdr:cxnSp macro="">
      <xdr:nvCxnSpPr>
        <xdr:cNvPr id="151" name="Прямая со стрелкой 150">
          <a:extLst>
            <a:ext uri="{FF2B5EF4-FFF2-40B4-BE49-F238E27FC236}">
              <a16:creationId xmlns="" xmlns:a16="http://schemas.microsoft.com/office/drawing/2014/main" id="{00000000-0008-0000-0A00-000097000000}"/>
            </a:ext>
          </a:extLst>
        </xdr:cNvPr>
        <xdr:cNvCxnSpPr/>
      </xdr:nvCxnSpPr>
      <xdr:spPr>
        <a:xfrm flipV="1">
          <a:off x="2321027" y="43428236"/>
          <a:ext cx="0" cy="1290780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734786</xdr:colOff>
      <xdr:row>49</xdr:row>
      <xdr:rowOff>1328960</xdr:rowOff>
    </xdr:from>
    <xdr:to>
      <xdr:col>3</xdr:col>
      <xdr:colOff>806786</xdr:colOff>
      <xdr:row>49</xdr:row>
      <xdr:rowOff>1400960</xdr:rowOff>
    </xdr:to>
    <xdr:sp macro="" textlink="">
      <xdr:nvSpPr>
        <xdr:cNvPr id="152" name="Овал 151">
          <a:extLst>
            <a:ext uri="{FF2B5EF4-FFF2-40B4-BE49-F238E27FC236}">
              <a16:creationId xmlns="" xmlns:a16="http://schemas.microsoft.com/office/drawing/2014/main" id="{00000000-0008-0000-0A00-000098000000}"/>
            </a:ext>
          </a:extLst>
        </xdr:cNvPr>
        <xdr:cNvSpPr/>
      </xdr:nvSpPr>
      <xdr:spPr>
        <a:xfrm>
          <a:off x="2277836" y="44686760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944402</xdr:colOff>
      <xdr:row>49</xdr:row>
      <xdr:rowOff>561280</xdr:rowOff>
    </xdr:from>
    <xdr:to>
      <xdr:col>3</xdr:col>
      <xdr:colOff>1016402</xdr:colOff>
      <xdr:row>49</xdr:row>
      <xdr:rowOff>633280</xdr:rowOff>
    </xdr:to>
    <xdr:sp macro="" textlink="">
      <xdr:nvSpPr>
        <xdr:cNvPr id="153" name="5-конечная звезда 152">
          <a:extLst>
            <a:ext uri="{FF2B5EF4-FFF2-40B4-BE49-F238E27FC236}">
              <a16:creationId xmlns="" xmlns:a16="http://schemas.microsoft.com/office/drawing/2014/main" id="{00000000-0008-0000-0A00-000099000000}"/>
            </a:ext>
          </a:extLst>
        </xdr:cNvPr>
        <xdr:cNvSpPr/>
      </xdr:nvSpPr>
      <xdr:spPr>
        <a:xfrm>
          <a:off x="2487452" y="4391908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541630</xdr:colOff>
      <xdr:row>49</xdr:row>
      <xdr:rowOff>561280</xdr:rowOff>
    </xdr:from>
    <xdr:to>
      <xdr:col>3</xdr:col>
      <xdr:colOff>613630</xdr:colOff>
      <xdr:row>49</xdr:row>
      <xdr:rowOff>633280</xdr:rowOff>
    </xdr:to>
    <xdr:sp macro="" textlink="">
      <xdr:nvSpPr>
        <xdr:cNvPr id="154" name="5-конечная звезда 153">
          <a:extLst>
            <a:ext uri="{FF2B5EF4-FFF2-40B4-BE49-F238E27FC236}">
              <a16:creationId xmlns="" xmlns:a16="http://schemas.microsoft.com/office/drawing/2014/main" id="{00000000-0008-0000-0A00-00009A000000}"/>
            </a:ext>
          </a:extLst>
        </xdr:cNvPr>
        <xdr:cNvSpPr/>
      </xdr:nvSpPr>
      <xdr:spPr>
        <a:xfrm>
          <a:off x="2084680" y="4391908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145676</xdr:colOff>
      <xdr:row>49</xdr:row>
      <xdr:rowOff>762000</xdr:rowOff>
    </xdr:from>
    <xdr:to>
      <xdr:col>3</xdr:col>
      <xdr:colOff>773205</xdr:colOff>
      <xdr:row>49</xdr:row>
      <xdr:rowOff>874058</xdr:rowOff>
    </xdr:to>
    <xdr:cxnSp macro="">
      <xdr:nvCxnSpPr>
        <xdr:cNvPr id="155" name="Прямая со стрелкой 154">
          <a:extLst>
            <a:ext uri="{FF2B5EF4-FFF2-40B4-BE49-F238E27FC236}">
              <a16:creationId xmlns="" xmlns:a16="http://schemas.microsoft.com/office/drawing/2014/main" id="{00000000-0008-0000-0A00-00009B000000}"/>
            </a:ext>
          </a:extLst>
        </xdr:cNvPr>
        <xdr:cNvCxnSpPr/>
      </xdr:nvCxnSpPr>
      <xdr:spPr>
        <a:xfrm flipH="1">
          <a:off x="1688726" y="44119800"/>
          <a:ext cx="627529" cy="112058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798727</xdr:colOff>
      <xdr:row>48</xdr:row>
      <xdr:rowOff>594897</xdr:rowOff>
    </xdr:from>
    <xdr:to>
      <xdr:col>3</xdr:col>
      <xdr:colOff>870727</xdr:colOff>
      <xdr:row>48</xdr:row>
      <xdr:rowOff>666897</xdr:rowOff>
    </xdr:to>
    <xdr:sp macro="" textlink="">
      <xdr:nvSpPr>
        <xdr:cNvPr id="156" name="5-конечная звезда 155">
          <a:extLst>
            <a:ext uri="{FF2B5EF4-FFF2-40B4-BE49-F238E27FC236}">
              <a16:creationId xmlns="" xmlns:a16="http://schemas.microsoft.com/office/drawing/2014/main" id="{00000000-0008-0000-0A00-00009C000000}"/>
            </a:ext>
          </a:extLst>
        </xdr:cNvPr>
        <xdr:cNvSpPr/>
      </xdr:nvSpPr>
      <xdr:spPr>
        <a:xfrm>
          <a:off x="2341777" y="4242869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944402</xdr:colOff>
      <xdr:row>51</xdr:row>
      <xdr:rowOff>807810</xdr:rowOff>
    </xdr:from>
    <xdr:to>
      <xdr:col>3</xdr:col>
      <xdr:colOff>1016402</xdr:colOff>
      <xdr:row>51</xdr:row>
      <xdr:rowOff>879810</xdr:rowOff>
    </xdr:to>
    <xdr:sp macro="" textlink="">
      <xdr:nvSpPr>
        <xdr:cNvPr id="160" name="5-конечная звезда 159">
          <a:extLst>
            <a:ext uri="{FF2B5EF4-FFF2-40B4-BE49-F238E27FC236}">
              <a16:creationId xmlns="" xmlns:a16="http://schemas.microsoft.com/office/drawing/2014/main" id="{00000000-0008-0000-0A00-0000A0000000}"/>
            </a:ext>
          </a:extLst>
        </xdr:cNvPr>
        <xdr:cNvSpPr/>
      </xdr:nvSpPr>
      <xdr:spPr>
        <a:xfrm>
          <a:off x="2487452" y="4721361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739576</xdr:colOff>
      <xdr:row>52</xdr:row>
      <xdr:rowOff>134470</xdr:rowOff>
    </xdr:from>
    <xdr:to>
      <xdr:col>3</xdr:col>
      <xdr:colOff>739576</xdr:colOff>
      <xdr:row>52</xdr:row>
      <xdr:rowOff>1397130</xdr:rowOff>
    </xdr:to>
    <xdr:cxnSp macro="">
      <xdr:nvCxnSpPr>
        <xdr:cNvPr id="161" name="Прямая со стрелкой 160">
          <a:extLst>
            <a:ext uri="{FF2B5EF4-FFF2-40B4-BE49-F238E27FC236}">
              <a16:creationId xmlns="" xmlns:a16="http://schemas.microsoft.com/office/drawing/2014/main" id="{00000000-0008-0000-0A00-0000A1000000}"/>
            </a:ext>
          </a:extLst>
        </xdr:cNvPr>
        <xdr:cNvCxnSpPr/>
      </xdr:nvCxnSpPr>
      <xdr:spPr>
        <a:xfrm flipV="1">
          <a:off x="2282626" y="48064270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705910</xdr:colOff>
      <xdr:row>52</xdr:row>
      <xdr:rowOff>1355349</xdr:rowOff>
    </xdr:from>
    <xdr:to>
      <xdr:col>3</xdr:col>
      <xdr:colOff>777910</xdr:colOff>
      <xdr:row>52</xdr:row>
      <xdr:rowOff>1427349</xdr:rowOff>
    </xdr:to>
    <xdr:sp macro="" textlink="">
      <xdr:nvSpPr>
        <xdr:cNvPr id="162" name="Овал 161">
          <a:extLst>
            <a:ext uri="{FF2B5EF4-FFF2-40B4-BE49-F238E27FC236}">
              <a16:creationId xmlns="" xmlns:a16="http://schemas.microsoft.com/office/drawing/2014/main" id="{00000000-0008-0000-0A00-0000A2000000}"/>
            </a:ext>
          </a:extLst>
        </xdr:cNvPr>
        <xdr:cNvSpPr/>
      </xdr:nvSpPr>
      <xdr:spPr>
        <a:xfrm>
          <a:off x="2248960" y="49285149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860267</xdr:colOff>
      <xdr:row>52</xdr:row>
      <xdr:rowOff>627544</xdr:rowOff>
    </xdr:from>
    <xdr:to>
      <xdr:col>3</xdr:col>
      <xdr:colOff>932267</xdr:colOff>
      <xdr:row>52</xdr:row>
      <xdr:rowOff>699544</xdr:rowOff>
    </xdr:to>
    <xdr:sp macro="" textlink="">
      <xdr:nvSpPr>
        <xdr:cNvPr id="163" name="5-конечная звезда 162">
          <a:extLst>
            <a:ext uri="{FF2B5EF4-FFF2-40B4-BE49-F238E27FC236}">
              <a16:creationId xmlns="" xmlns:a16="http://schemas.microsoft.com/office/drawing/2014/main" id="{00000000-0008-0000-0A00-0000A3000000}"/>
            </a:ext>
          </a:extLst>
        </xdr:cNvPr>
        <xdr:cNvSpPr/>
      </xdr:nvSpPr>
      <xdr:spPr>
        <a:xfrm>
          <a:off x="2403317" y="48557344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537883</xdr:colOff>
      <xdr:row>52</xdr:row>
      <xdr:rowOff>634871</xdr:rowOff>
    </xdr:from>
    <xdr:to>
      <xdr:col>3</xdr:col>
      <xdr:colOff>609883</xdr:colOff>
      <xdr:row>52</xdr:row>
      <xdr:rowOff>706871</xdr:rowOff>
    </xdr:to>
    <xdr:sp macro="" textlink="">
      <xdr:nvSpPr>
        <xdr:cNvPr id="164" name="5-конечная звезда 163">
          <a:extLst>
            <a:ext uri="{FF2B5EF4-FFF2-40B4-BE49-F238E27FC236}">
              <a16:creationId xmlns="" xmlns:a16="http://schemas.microsoft.com/office/drawing/2014/main" id="{00000000-0008-0000-0A00-0000A4000000}"/>
            </a:ext>
          </a:extLst>
        </xdr:cNvPr>
        <xdr:cNvSpPr/>
      </xdr:nvSpPr>
      <xdr:spPr>
        <a:xfrm>
          <a:off x="2080933" y="4856467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752581</xdr:colOff>
      <xdr:row>52</xdr:row>
      <xdr:rowOff>817650</xdr:rowOff>
    </xdr:from>
    <xdr:to>
      <xdr:col>3</xdr:col>
      <xdr:colOff>1413247</xdr:colOff>
      <xdr:row>52</xdr:row>
      <xdr:rowOff>817650</xdr:rowOff>
    </xdr:to>
    <xdr:cxnSp macro="">
      <xdr:nvCxnSpPr>
        <xdr:cNvPr id="165" name="Прямая со стрелкой 164">
          <a:extLst>
            <a:ext uri="{FF2B5EF4-FFF2-40B4-BE49-F238E27FC236}">
              <a16:creationId xmlns="" xmlns:a16="http://schemas.microsoft.com/office/drawing/2014/main" id="{00000000-0008-0000-0A00-0000A5000000}"/>
            </a:ext>
          </a:extLst>
        </xdr:cNvPr>
        <xdr:cNvCxnSpPr/>
      </xdr:nvCxnSpPr>
      <xdr:spPr>
        <a:xfrm>
          <a:off x="2295631" y="48747450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750782</xdr:colOff>
      <xdr:row>59</xdr:row>
      <xdr:rowOff>123264</xdr:rowOff>
    </xdr:from>
    <xdr:to>
      <xdr:col>3</xdr:col>
      <xdr:colOff>750782</xdr:colOff>
      <xdr:row>59</xdr:row>
      <xdr:rowOff>1385924</xdr:rowOff>
    </xdr:to>
    <xdr:cxnSp macro="">
      <xdr:nvCxnSpPr>
        <xdr:cNvPr id="166" name="Прямая со стрелкой 165">
          <a:extLst>
            <a:ext uri="{FF2B5EF4-FFF2-40B4-BE49-F238E27FC236}">
              <a16:creationId xmlns="" xmlns:a16="http://schemas.microsoft.com/office/drawing/2014/main" id="{00000000-0008-0000-0A00-0000A6000000}"/>
            </a:ext>
          </a:extLst>
        </xdr:cNvPr>
        <xdr:cNvCxnSpPr/>
      </xdr:nvCxnSpPr>
      <xdr:spPr>
        <a:xfrm flipV="1">
          <a:off x="2293832" y="52196439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717116</xdr:colOff>
      <xdr:row>59</xdr:row>
      <xdr:rowOff>1344143</xdr:rowOff>
    </xdr:from>
    <xdr:to>
      <xdr:col>3</xdr:col>
      <xdr:colOff>789116</xdr:colOff>
      <xdr:row>59</xdr:row>
      <xdr:rowOff>1416143</xdr:rowOff>
    </xdr:to>
    <xdr:sp macro="" textlink="">
      <xdr:nvSpPr>
        <xdr:cNvPr id="167" name="Овал 166">
          <a:extLst>
            <a:ext uri="{FF2B5EF4-FFF2-40B4-BE49-F238E27FC236}">
              <a16:creationId xmlns="" xmlns:a16="http://schemas.microsoft.com/office/drawing/2014/main" id="{00000000-0008-0000-0A00-0000A7000000}"/>
            </a:ext>
          </a:extLst>
        </xdr:cNvPr>
        <xdr:cNvSpPr/>
      </xdr:nvSpPr>
      <xdr:spPr>
        <a:xfrm>
          <a:off x="2260166" y="53417318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871473</xdr:colOff>
      <xdr:row>59</xdr:row>
      <xdr:rowOff>616338</xdr:rowOff>
    </xdr:from>
    <xdr:to>
      <xdr:col>3</xdr:col>
      <xdr:colOff>943473</xdr:colOff>
      <xdr:row>59</xdr:row>
      <xdr:rowOff>688338</xdr:rowOff>
    </xdr:to>
    <xdr:sp macro="" textlink="">
      <xdr:nvSpPr>
        <xdr:cNvPr id="168" name="5-конечная звезда 167">
          <a:extLst>
            <a:ext uri="{FF2B5EF4-FFF2-40B4-BE49-F238E27FC236}">
              <a16:creationId xmlns="" xmlns:a16="http://schemas.microsoft.com/office/drawing/2014/main" id="{00000000-0008-0000-0A00-0000A8000000}"/>
            </a:ext>
          </a:extLst>
        </xdr:cNvPr>
        <xdr:cNvSpPr/>
      </xdr:nvSpPr>
      <xdr:spPr>
        <a:xfrm>
          <a:off x="2414523" y="52689513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549089</xdr:colOff>
      <xdr:row>59</xdr:row>
      <xdr:rowOff>623665</xdr:rowOff>
    </xdr:from>
    <xdr:to>
      <xdr:col>3</xdr:col>
      <xdr:colOff>621089</xdr:colOff>
      <xdr:row>59</xdr:row>
      <xdr:rowOff>695665</xdr:rowOff>
    </xdr:to>
    <xdr:sp macro="" textlink="">
      <xdr:nvSpPr>
        <xdr:cNvPr id="169" name="5-конечная звезда 168">
          <a:extLst>
            <a:ext uri="{FF2B5EF4-FFF2-40B4-BE49-F238E27FC236}">
              <a16:creationId xmlns="" xmlns:a16="http://schemas.microsoft.com/office/drawing/2014/main" id="{00000000-0008-0000-0A00-0000A9000000}"/>
            </a:ext>
          </a:extLst>
        </xdr:cNvPr>
        <xdr:cNvSpPr/>
      </xdr:nvSpPr>
      <xdr:spPr>
        <a:xfrm>
          <a:off x="2092139" y="5269684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763787</xdr:colOff>
      <xdr:row>59</xdr:row>
      <xdr:rowOff>806444</xdr:rowOff>
    </xdr:from>
    <xdr:to>
      <xdr:col>3</xdr:col>
      <xdr:colOff>1424453</xdr:colOff>
      <xdr:row>59</xdr:row>
      <xdr:rowOff>806444</xdr:rowOff>
    </xdr:to>
    <xdr:cxnSp macro="">
      <xdr:nvCxnSpPr>
        <xdr:cNvPr id="170" name="Прямая со стрелкой 169">
          <a:extLst>
            <a:ext uri="{FF2B5EF4-FFF2-40B4-BE49-F238E27FC236}">
              <a16:creationId xmlns="" xmlns:a16="http://schemas.microsoft.com/office/drawing/2014/main" id="{00000000-0008-0000-0A00-0000AA000000}"/>
            </a:ext>
          </a:extLst>
        </xdr:cNvPr>
        <xdr:cNvCxnSpPr/>
      </xdr:nvCxnSpPr>
      <xdr:spPr>
        <a:xfrm>
          <a:off x="2306837" y="52879619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745979</xdr:colOff>
      <xdr:row>75</xdr:row>
      <xdr:rowOff>136072</xdr:rowOff>
    </xdr:from>
    <xdr:to>
      <xdr:col>3</xdr:col>
      <xdr:colOff>745979</xdr:colOff>
      <xdr:row>75</xdr:row>
      <xdr:rowOff>1398732</xdr:rowOff>
    </xdr:to>
    <xdr:cxnSp macro="">
      <xdr:nvCxnSpPr>
        <xdr:cNvPr id="171" name="Прямая со стрелкой 170">
          <a:extLst>
            <a:ext uri="{FF2B5EF4-FFF2-40B4-BE49-F238E27FC236}">
              <a16:creationId xmlns="" xmlns:a16="http://schemas.microsoft.com/office/drawing/2014/main" id="{00000000-0008-0000-0A00-0000AB000000}"/>
            </a:ext>
          </a:extLst>
        </xdr:cNvPr>
        <xdr:cNvCxnSpPr/>
      </xdr:nvCxnSpPr>
      <xdr:spPr>
        <a:xfrm flipV="1">
          <a:off x="2289029" y="70068622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712313</xdr:colOff>
      <xdr:row>75</xdr:row>
      <xdr:rowOff>1356951</xdr:rowOff>
    </xdr:from>
    <xdr:to>
      <xdr:col>3</xdr:col>
      <xdr:colOff>784313</xdr:colOff>
      <xdr:row>75</xdr:row>
      <xdr:rowOff>1428951</xdr:rowOff>
    </xdr:to>
    <xdr:sp macro="" textlink="">
      <xdr:nvSpPr>
        <xdr:cNvPr id="172" name="Овал 171">
          <a:extLst>
            <a:ext uri="{FF2B5EF4-FFF2-40B4-BE49-F238E27FC236}">
              <a16:creationId xmlns="" xmlns:a16="http://schemas.microsoft.com/office/drawing/2014/main" id="{00000000-0008-0000-0A00-0000AC000000}"/>
            </a:ext>
          </a:extLst>
        </xdr:cNvPr>
        <xdr:cNvSpPr/>
      </xdr:nvSpPr>
      <xdr:spPr>
        <a:xfrm>
          <a:off x="2255363" y="71289501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527720</xdr:colOff>
      <xdr:row>75</xdr:row>
      <xdr:rowOff>790340</xdr:rowOff>
    </xdr:from>
    <xdr:to>
      <xdr:col>3</xdr:col>
      <xdr:colOff>599720</xdr:colOff>
      <xdr:row>75</xdr:row>
      <xdr:rowOff>862340</xdr:rowOff>
    </xdr:to>
    <xdr:sp macro="" textlink="">
      <xdr:nvSpPr>
        <xdr:cNvPr id="173" name="5-конечная звезда 172">
          <a:extLst>
            <a:ext uri="{FF2B5EF4-FFF2-40B4-BE49-F238E27FC236}">
              <a16:creationId xmlns="" xmlns:a16="http://schemas.microsoft.com/office/drawing/2014/main" id="{00000000-0008-0000-0A00-0000AD000000}"/>
            </a:ext>
          </a:extLst>
        </xdr:cNvPr>
        <xdr:cNvSpPr/>
      </xdr:nvSpPr>
      <xdr:spPr>
        <a:xfrm>
          <a:off x="2070770" y="7072289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745979</xdr:colOff>
      <xdr:row>74</xdr:row>
      <xdr:rowOff>68036</xdr:rowOff>
    </xdr:from>
    <xdr:to>
      <xdr:col>3</xdr:col>
      <xdr:colOff>745979</xdr:colOff>
      <xdr:row>74</xdr:row>
      <xdr:rowOff>1330696</xdr:rowOff>
    </xdr:to>
    <xdr:cxnSp macro="">
      <xdr:nvCxnSpPr>
        <xdr:cNvPr id="174" name="Прямая со стрелкой 173">
          <a:extLst>
            <a:ext uri="{FF2B5EF4-FFF2-40B4-BE49-F238E27FC236}">
              <a16:creationId xmlns="" xmlns:a16="http://schemas.microsoft.com/office/drawing/2014/main" id="{00000000-0008-0000-0A00-0000AE000000}"/>
            </a:ext>
          </a:extLst>
        </xdr:cNvPr>
        <xdr:cNvCxnSpPr/>
      </xdr:nvCxnSpPr>
      <xdr:spPr>
        <a:xfrm flipV="1">
          <a:off x="2289029" y="68476586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712313</xdr:colOff>
      <xdr:row>74</xdr:row>
      <xdr:rowOff>1288915</xdr:rowOff>
    </xdr:from>
    <xdr:to>
      <xdr:col>3</xdr:col>
      <xdr:colOff>784313</xdr:colOff>
      <xdr:row>74</xdr:row>
      <xdr:rowOff>1360915</xdr:rowOff>
    </xdr:to>
    <xdr:sp macro="" textlink="">
      <xdr:nvSpPr>
        <xdr:cNvPr id="175" name="Овал 174">
          <a:extLst>
            <a:ext uri="{FF2B5EF4-FFF2-40B4-BE49-F238E27FC236}">
              <a16:creationId xmlns="" xmlns:a16="http://schemas.microsoft.com/office/drawing/2014/main" id="{00000000-0008-0000-0A00-0000AF000000}"/>
            </a:ext>
          </a:extLst>
        </xdr:cNvPr>
        <xdr:cNvSpPr/>
      </xdr:nvSpPr>
      <xdr:spPr>
        <a:xfrm>
          <a:off x="2255363" y="69697465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768456</xdr:colOff>
      <xdr:row>92</xdr:row>
      <xdr:rowOff>95250</xdr:rowOff>
    </xdr:from>
    <xdr:to>
      <xdr:col>3</xdr:col>
      <xdr:colOff>768456</xdr:colOff>
      <xdr:row>92</xdr:row>
      <xdr:rowOff>1357910</xdr:rowOff>
    </xdr:to>
    <xdr:cxnSp macro="">
      <xdr:nvCxnSpPr>
        <xdr:cNvPr id="176" name="Прямая со стрелкой 175">
          <a:extLst>
            <a:ext uri="{FF2B5EF4-FFF2-40B4-BE49-F238E27FC236}">
              <a16:creationId xmlns="" xmlns:a16="http://schemas.microsoft.com/office/drawing/2014/main" id="{00000000-0008-0000-0A00-0000B0000000}"/>
            </a:ext>
          </a:extLst>
        </xdr:cNvPr>
        <xdr:cNvCxnSpPr/>
      </xdr:nvCxnSpPr>
      <xdr:spPr>
        <a:xfrm flipV="1">
          <a:off x="2311506" y="82886550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92</xdr:row>
      <xdr:rowOff>1316129</xdr:rowOff>
    </xdr:from>
    <xdr:to>
      <xdr:col>3</xdr:col>
      <xdr:colOff>806790</xdr:colOff>
      <xdr:row>92</xdr:row>
      <xdr:rowOff>1388129</xdr:rowOff>
    </xdr:to>
    <xdr:sp macro="" textlink="">
      <xdr:nvSpPr>
        <xdr:cNvPr id="177" name="Овал 176">
          <a:extLst>
            <a:ext uri="{FF2B5EF4-FFF2-40B4-BE49-F238E27FC236}">
              <a16:creationId xmlns="" xmlns:a16="http://schemas.microsoft.com/office/drawing/2014/main" id="{00000000-0008-0000-0A00-0000B1000000}"/>
            </a:ext>
          </a:extLst>
        </xdr:cNvPr>
        <xdr:cNvSpPr/>
      </xdr:nvSpPr>
      <xdr:spPr>
        <a:xfrm>
          <a:off x="2277840" y="84107429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875592</xdr:colOff>
      <xdr:row>75</xdr:row>
      <xdr:rowOff>790340</xdr:rowOff>
    </xdr:from>
    <xdr:to>
      <xdr:col>3</xdr:col>
      <xdr:colOff>947592</xdr:colOff>
      <xdr:row>75</xdr:row>
      <xdr:rowOff>862340</xdr:rowOff>
    </xdr:to>
    <xdr:sp macro="" textlink="">
      <xdr:nvSpPr>
        <xdr:cNvPr id="178" name="5-конечная звезда 177">
          <a:extLst>
            <a:ext uri="{FF2B5EF4-FFF2-40B4-BE49-F238E27FC236}">
              <a16:creationId xmlns="" xmlns:a16="http://schemas.microsoft.com/office/drawing/2014/main" id="{00000000-0008-0000-0A00-0000B2000000}"/>
            </a:ext>
          </a:extLst>
        </xdr:cNvPr>
        <xdr:cNvSpPr/>
      </xdr:nvSpPr>
      <xdr:spPr>
        <a:xfrm>
          <a:off x="2418642" y="7072289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784460</xdr:colOff>
      <xdr:row>103</xdr:row>
      <xdr:rowOff>78442</xdr:rowOff>
    </xdr:from>
    <xdr:to>
      <xdr:col>3</xdr:col>
      <xdr:colOff>784460</xdr:colOff>
      <xdr:row>103</xdr:row>
      <xdr:rowOff>1341102</xdr:rowOff>
    </xdr:to>
    <xdr:cxnSp macro="">
      <xdr:nvCxnSpPr>
        <xdr:cNvPr id="179" name="Прямая со стрелкой 178">
          <a:extLst>
            <a:ext uri="{FF2B5EF4-FFF2-40B4-BE49-F238E27FC236}">
              <a16:creationId xmlns="" xmlns:a16="http://schemas.microsoft.com/office/drawing/2014/main" id="{00000000-0008-0000-0A00-0000B3000000}"/>
            </a:ext>
          </a:extLst>
        </xdr:cNvPr>
        <xdr:cNvCxnSpPr/>
      </xdr:nvCxnSpPr>
      <xdr:spPr>
        <a:xfrm flipV="1">
          <a:off x="2327510" y="93109117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103</xdr:row>
      <xdr:rowOff>1299321</xdr:rowOff>
    </xdr:from>
    <xdr:to>
      <xdr:col>3</xdr:col>
      <xdr:colOff>822794</xdr:colOff>
      <xdr:row>103</xdr:row>
      <xdr:rowOff>1371321</xdr:rowOff>
    </xdr:to>
    <xdr:sp macro="" textlink="">
      <xdr:nvSpPr>
        <xdr:cNvPr id="180" name="Овал 179">
          <a:extLst>
            <a:ext uri="{FF2B5EF4-FFF2-40B4-BE49-F238E27FC236}">
              <a16:creationId xmlns="" xmlns:a16="http://schemas.microsoft.com/office/drawing/2014/main" id="{00000000-0008-0000-0A00-0000B4000000}"/>
            </a:ext>
          </a:extLst>
        </xdr:cNvPr>
        <xdr:cNvSpPr/>
      </xdr:nvSpPr>
      <xdr:spPr>
        <a:xfrm>
          <a:off x="2293844" y="94329996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784460</xdr:colOff>
      <xdr:row>104</xdr:row>
      <xdr:rowOff>100854</xdr:rowOff>
    </xdr:from>
    <xdr:to>
      <xdr:col>3</xdr:col>
      <xdr:colOff>784460</xdr:colOff>
      <xdr:row>104</xdr:row>
      <xdr:rowOff>1363514</xdr:rowOff>
    </xdr:to>
    <xdr:cxnSp macro="">
      <xdr:nvCxnSpPr>
        <xdr:cNvPr id="181" name="Прямая со стрелкой 180">
          <a:extLst>
            <a:ext uri="{FF2B5EF4-FFF2-40B4-BE49-F238E27FC236}">
              <a16:creationId xmlns="" xmlns:a16="http://schemas.microsoft.com/office/drawing/2014/main" id="{00000000-0008-0000-0A00-0000B5000000}"/>
            </a:ext>
          </a:extLst>
        </xdr:cNvPr>
        <xdr:cNvCxnSpPr/>
      </xdr:nvCxnSpPr>
      <xdr:spPr>
        <a:xfrm flipV="1">
          <a:off x="2327510" y="94655529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104</xdr:row>
      <xdr:rowOff>1321733</xdr:rowOff>
    </xdr:from>
    <xdr:to>
      <xdr:col>3</xdr:col>
      <xdr:colOff>822794</xdr:colOff>
      <xdr:row>104</xdr:row>
      <xdr:rowOff>1393733</xdr:rowOff>
    </xdr:to>
    <xdr:sp macro="" textlink="">
      <xdr:nvSpPr>
        <xdr:cNvPr id="182" name="Овал 181">
          <a:extLst>
            <a:ext uri="{FF2B5EF4-FFF2-40B4-BE49-F238E27FC236}">
              <a16:creationId xmlns="" xmlns:a16="http://schemas.microsoft.com/office/drawing/2014/main" id="{00000000-0008-0000-0A00-0000B6000000}"/>
            </a:ext>
          </a:extLst>
        </xdr:cNvPr>
        <xdr:cNvSpPr/>
      </xdr:nvSpPr>
      <xdr:spPr>
        <a:xfrm>
          <a:off x="2293844" y="95876408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571500</xdr:colOff>
      <xdr:row>104</xdr:row>
      <xdr:rowOff>733425</xdr:rowOff>
    </xdr:from>
    <xdr:to>
      <xdr:col>3</xdr:col>
      <xdr:colOff>643500</xdr:colOff>
      <xdr:row>104</xdr:row>
      <xdr:rowOff>805425</xdr:rowOff>
    </xdr:to>
    <xdr:sp macro="" textlink="">
      <xdr:nvSpPr>
        <xdr:cNvPr id="183" name="5-конечная звезда 182">
          <a:extLst>
            <a:ext uri="{FF2B5EF4-FFF2-40B4-BE49-F238E27FC236}">
              <a16:creationId xmlns="" xmlns:a16="http://schemas.microsoft.com/office/drawing/2014/main" id="{00000000-0008-0000-0A00-0000B7000000}"/>
            </a:ext>
          </a:extLst>
        </xdr:cNvPr>
        <xdr:cNvSpPr/>
      </xdr:nvSpPr>
      <xdr:spPr>
        <a:xfrm>
          <a:off x="2114550" y="9528810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919372</xdr:colOff>
      <xdr:row>104</xdr:row>
      <xdr:rowOff>733425</xdr:rowOff>
    </xdr:from>
    <xdr:to>
      <xdr:col>3</xdr:col>
      <xdr:colOff>991372</xdr:colOff>
      <xdr:row>104</xdr:row>
      <xdr:rowOff>805425</xdr:rowOff>
    </xdr:to>
    <xdr:sp macro="" textlink="">
      <xdr:nvSpPr>
        <xdr:cNvPr id="184" name="5-конечная звезда 183">
          <a:extLst>
            <a:ext uri="{FF2B5EF4-FFF2-40B4-BE49-F238E27FC236}">
              <a16:creationId xmlns="" xmlns:a16="http://schemas.microsoft.com/office/drawing/2014/main" id="{00000000-0008-0000-0A00-0000B8000000}"/>
            </a:ext>
          </a:extLst>
        </xdr:cNvPr>
        <xdr:cNvSpPr/>
      </xdr:nvSpPr>
      <xdr:spPr>
        <a:xfrm>
          <a:off x="2462422" y="9528810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600075</xdr:colOff>
      <xdr:row>105</xdr:row>
      <xdr:rowOff>971550</xdr:rowOff>
    </xdr:from>
    <xdr:to>
      <xdr:col>3</xdr:col>
      <xdr:colOff>672075</xdr:colOff>
      <xdr:row>105</xdr:row>
      <xdr:rowOff>1043550</xdr:rowOff>
    </xdr:to>
    <xdr:sp macro="" textlink="">
      <xdr:nvSpPr>
        <xdr:cNvPr id="185" name="5-конечная звезда 184">
          <a:extLst>
            <a:ext uri="{FF2B5EF4-FFF2-40B4-BE49-F238E27FC236}">
              <a16:creationId xmlns="" xmlns:a16="http://schemas.microsoft.com/office/drawing/2014/main" id="{00000000-0008-0000-0A00-0000B9000000}"/>
            </a:ext>
          </a:extLst>
        </xdr:cNvPr>
        <xdr:cNvSpPr/>
      </xdr:nvSpPr>
      <xdr:spPr>
        <a:xfrm>
          <a:off x="2143125" y="9705022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947947</xdr:colOff>
      <xdr:row>105</xdr:row>
      <xdr:rowOff>971550</xdr:rowOff>
    </xdr:from>
    <xdr:to>
      <xdr:col>3</xdr:col>
      <xdr:colOff>1019947</xdr:colOff>
      <xdr:row>105</xdr:row>
      <xdr:rowOff>1043550</xdr:rowOff>
    </xdr:to>
    <xdr:sp macro="" textlink="">
      <xdr:nvSpPr>
        <xdr:cNvPr id="186" name="5-конечная звезда 185">
          <a:extLst>
            <a:ext uri="{FF2B5EF4-FFF2-40B4-BE49-F238E27FC236}">
              <a16:creationId xmlns="" xmlns:a16="http://schemas.microsoft.com/office/drawing/2014/main" id="{00000000-0008-0000-0A00-0000BA000000}"/>
            </a:ext>
          </a:extLst>
        </xdr:cNvPr>
        <xdr:cNvSpPr/>
      </xdr:nvSpPr>
      <xdr:spPr>
        <a:xfrm>
          <a:off x="2490997" y="9705022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207062</xdr:colOff>
      <xdr:row>37</xdr:row>
      <xdr:rowOff>687456</xdr:rowOff>
    </xdr:from>
    <xdr:to>
      <xdr:col>3</xdr:col>
      <xdr:colOff>1312792</xdr:colOff>
      <xdr:row>37</xdr:row>
      <xdr:rowOff>922893</xdr:rowOff>
    </xdr:to>
    <xdr:grpSp>
      <xdr:nvGrpSpPr>
        <xdr:cNvPr id="187" name="Группа 186">
          <a:extLst>
            <a:ext uri="{FF2B5EF4-FFF2-40B4-BE49-F238E27FC236}">
              <a16:creationId xmlns="" xmlns:a16="http://schemas.microsoft.com/office/drawing/2014/main" id="{00000000-0008-0000-0A00-0000BB000000}"/>
            </a:ext>
          </a:extLst>
        </xdr:cNvPr>
        <xdr:cNvGrpSpPr/>
      </xdr:nvGrpSpPr>
      <xdr:grpSpPr>
        <a:xfrm rot="5400000">
          <a:off x="2187375" y="31907060"/>
          <a:ext cx="235437" cy="1105730"/>
          <a:chOff x="2276355" y="169337185"/>
          <a:chExt cx="182327" cy="1037451"/>
        </a:xfrm>
      </xdr:grpSpPr>
      <xdr:cxnSp macro="">
        <xdr:nvCxnSpPr>
          <xdr:cNvPr id="188" name="Прямая со стрелкой 187">
            <a:extLst>
              <a:ext uri="{FF2B5EF4-FFF2-40B4-BE49-F238E27FC236}">
                <a16:creationId xmlns="" xmlns:a16="http://schemas.microsoft.com/office/drawing/2014/main" id="{00000000-0008-0000-0A00-0000BC000000}"/>
              </a:ext>
            </a:extLst>
          </xdr:cNvPr>
          <xdr:cNvCxnSpPr/>
        </xdr:nvCxnSpPr>
        <xdr:spPr>
          <a:xfrm>
            <a:off x="2311502" y="169341511"/>
            <a:ext cx="0" cy="1033125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9" name="Прямая со стрелкой 188">
            <a:extLst>
              <a:ext uri="{FF2B5EF4-FFF2-40B4-BE49-F238E27FC236}">
                <a16:creationId xmlns="" xmlns:a16="http://schemas.microsoft.com/office/drawing/2014/main" id="{00000000-0008-0000-0A00-0000BD000000}"/>
              </a:ext>
            </a:extLst>
          </xdr:cNvPr>
          <xdr:cNvCxnSpPr/>
        </xdr:nvCxnSpPr>
        <xdr:spPr>
          <a:xfrm>
            <a:off x="2423538" y="169337185"/>
            <a:ext cx="0" cy="1037451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0" name="Прямая со стрелкой 189">
            <a:extLst>
              <a:ext uri="{FF2B5EF4-FFF2-40B4-BE49-F238E27FC236}">
                <a16:creationId xmlns="" xmlns:a16="http://schemas.microsoft.com/office/drawing/2014/main" id="{00000000-0008-0000-0A00-0000BE000000}"/>
              </a:ext>
            </a:extLst>
          </xdr:cNvPr>
          <xdr:cNvCxnSpPr/>
        </xdr:nvCxnSpPr>
        <xdr:spPr>
          <a:xfrm rot="5400000" flipV="1">
            <a:off x="2367519" y="16928577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1" name="Прямая со стрелкой 190">
            <a:extLst>
              <a:ext uri="{FF2B5EF4-FFF2-40B4-BE49-F238E27FC236}">
                <a16:creationId xmlns="" xmlns:a16="http://schemas.microsoft.com/office/drawing/2014/main" id="{00000000-0008-0000-0A00-0000BF000000}"/>
              </a:ext>
            </a:extLst>
          </xdr:cNvPr>
          <xdr:cNvCxnSpPr/>
        </xdr:nvCxnSpPr>
        <xdr:spPr>
          <a:xfrm rot="5400000" flipV="1">
            <a:off x="2367519" y="16934793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2" name="Прямая со стрелкой 191">
            <a:extLst>
              <a:ext uri="{FF2B5EF4-FFF2-40B4-BE49-F238E27FC236}">
                <a16:creationId xmlns="" xmlns:a16="http://schemas.microsoft.com/office/drawing/2014/main" id="{00000000-0008-0000-0A00-0000C0000000}"/>
              </a:ext>
            </a:extLst>
          </xdr:cNvPr>
          <xdr:cNvCxnSpPr/>
        </xdr:nvCxnSpPr>
        <xdr:spPr>
          <a:xfrm rot="5400000" flipV="1">
            <a:off x="2367519" y="16941009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3" name="Прямая со стрелкой 192">
            <a:extLst>
              <a:ext uri="{FF2B5EF4-FFF2-40B4-BE49-F238E27FC236}">
                <a16:creationId xmlns="" xmlns:a16="http://schemas.microsoft.com/office/drawing/2014/main" id="{00000000-0008-0000-0A00-0000C1000000}"/>
              </a:ext>
            </a:extLst>
          </xdr:cNvPr>
          <xdr:cNvCxnSpPr/>
        </xdr:nvCxnSpPr>
        <xdr:spPr>
          <a:xfrm rot="5400000" flipV="1">
            <a:off x="2367519" y="16947225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4" name="Прямая со стрелкой 193">
            <a:extLst>
              <a:ext uri="{FF2B5EF4-FFF2-40B4-BE49-F238E27FC236}">
                <a16:creationId xmlns="" xmlns:a16="http://schemas.microsoft.com/office/drawing/2014/main" id="{00000000-0008-0000-0A00-0000C2000000}"/>
              </a:ext>
            </a:extLst>
          </xdr:cNvPr>
          <xdr:cNvCxnSpPr/>
        </xdr:nvCxnSpPr>
        <xdr:spPr>
          <a:xfrm rot="5400000" flipV="1">
            <a:off x="2367519" y="16953442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5" name="Прямая со стрелкой 194">
            <a:extLst>
              <a:ext uri="{FF2B5EF4-FFF2-40B4-BE49-F238E27FC236}">
                <a16:creationId xmlns="" xmlns:a16="http://schemas.microsoft.com/office/drawing/2014/main" id="{00000000-0008-0000-0A00-0000C3000000}"/>
              </a:ext>
            </a:extLst>
          </xdr:cNvPr>
          <xdr:cNvCxnSpPr/>
        </xdr:nvCxnSpPr>
        <xdr:spPr>
          <a:xfrm rot="5400000" flipV="1">
            <a:off x="2367519" y="169596581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6" name="Прямая со стрелкой 195">
            <a:extLst>
              <a:ext uri="{FF2B5EF4-FFF2-40B4-BE49-F238E27FC236}">
                <a16:creationId xmlns="" xmlns:a16="http://schemas.microsoft.com/office/drawing/2014/main" id="{00000000-0008-0000-0A00-0000C4000000}"/>
              </a:ext>
            </a:extLst>
          </xdr:cNvPr>
          <xdr:cNvCxnSpPr/>
        </xdr:nvCxnSpPr>
        <xdr:spPr>
          <a:xfrm rot="5400000" flipV="1">
            <a:off x="2367519" y="16965874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7" name="Прямая со стрелкой 196">
            <a:extLst>
              <a:ext uri="{FF2B5EF4-FFF2-40B4-BE49-F238E27FC236}">
                <a16:creationId xmlns="" xmlns:a16="http://schemas.microsoft.com/office/drawing/2014/main" id="{00000000-0008-0000-0A00-0000C5000000}"/>
              </a:ext>
            </a:extLst>
          </xdr:cNvPr>
          <xdr:cNvCxnSpPr/>
        </xdr:nvCxnSpPr>
        <xdr:spPr>
          <a:xfrm rot="5400000" flipV="1">
            <a:off x="2367519" y="169720903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8" name="Прямая со стрелкой 197">
            <a:extLst>
              <a:ext uri="{FF2B5EF4-FFF2-40B4-BE49-F238E27FC236}">
                <a16:creationId xmlns="" xmlns:a16="http://schemas.microsoft.com/office/drawing/2014/main" id="{00000000-0008-0000-0A00-0000C6000000}"/>
              </a:ext>
            </a:extLst>
          </xdr:cNvPr>
          <xdr:cNvCxnSpPr/>
        </xdr:nvCxnSpPr>
        <xdr:spPr>
          <a:xfrm rot="5400000" flipV="1">
            <a:off x="2367519" y="169783064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9" name="Прямая со стрелкой 198">
            <a:extLst>
              <a:ext uri="{FF2B5EF4-FFF2-40B4-BE49-F238E27FC236}">
                <a16:creationId xmlns="" xmlns:a16="http://schemas.microsoft.com/office/drawing/2014/main" id="{00000000-0008-0000-0A00-0000C7000000}"/>
              </a:ext>
            </a:extLst>
          </xdr:cNvPr>
          <xdr:cNvCxnSpPr/>
        </xdr:nvCxnSpPr>
        <xdr:spPr>
          <a:xfrm rot="5400000" flipV="1">
            <a:off x="2367519" y="169845225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0" name="Прямая со стрелкой 199">
            <a:extLst>
              <a:ext uri="{FF2B5EF4-FFF2-40B4-BE49-F238E27FC236}">
                <a16:creationId xmlns="" xmlns:a16="http://schemas.microsoft.com/office/drawing/2014/main" id="{00000000-0008-0000-0A00-0000C8000000}"/>
              </a:ext>
            </a:extLst>
          </xdr:cNvPr>
          <xdr:cNvCxnSpPr/>
        </xdr:nvCxnSpPr>
        <xdr:spPr>
          <a:xfrm rot="5400000" flipV="1">
            <a:off x="2367519" y="16990738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1" name="Прямая со стрелкой 200">
            <a:extLst>
              <a:ext uri="{FF2B5EF4-FFF2-40B4-BE49-F238E27FC236}">
                <a16:creationId xmlns="" xmlns:a16="http://schemas.microsoft.com/office/drawing/2014/main" id="{00000000-0008-0000-0A00-0000C9000000}"/>
              </a:ext>
            </a:extLst>
          </xdr:cNvPr>
          <xdr:cNvCxnSpPr/>
        </xdr:nvCxnSpPr>
        <xdr:spPr>
          <a:xfrm rot="5400000" flipV="1">
            <a:off x="2367519" y="16996954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2" name="Прямая со стрелкой 201">
            <a:extLst>
              <a:ext uri="{FF2B5EF4-FFF2-40B4-BE49-F238E27FC236}">
                <a16:creationId xmlns="" xmlns:a16="http://schemas.microsoft.com/office/drawing/2014/main" id="{00000000-0008-0000-0A00-0000CA000000}"/>
              </a:ext>
            </a:extLst>
          </xdr:cNvPr>
          <xdr:cNvCxnSpPr/>
        </xdr:nvCxnSpPr>
        <xdr:spPr>
          <a:xfrm rot="5400000" flipV="1">
            <a:off x="2367519" y="17003170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3" name="Прямая со стрелкой 202">
            <a:extLst>
              <a:ext uri="{FF2B5EF4-FFF2-40B4-BE49-F238E27FC236}">
                <a16:creationId xmlns="" xmlns:a16="http://schemas.microsoft.com/office/drawing/2014/main" id="{00000000-0008-0000-0A00-0000CB000000}"/>
              </a:ext>
            </a:extLst>
          </xdr:cNvPr>
          <xdr:cNvCxnSpPr/>
        </xdr:nvCxnSpPr>
        <xdr:spPr>
          <a:xfrm rot="5400000" flipV="1">
            <a:off x="2367519" y="17009386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4" name="Прямая со стрелкой 203">
            <a:extLst>
              <a:ext uri="{FF2B5EF4-FFF2-40B4-BE49-F238E27FC236}">
                <a16:creationId xmlns="" xmlns:a16="http://schemas.microsoft.com/office/drawing/2014/main" id="{00000000-0008-0000-0A00-0000CC000000}"/>
              </a:ext>
            </a:extLst>
          </xdr:cNvPr>
          <xdr:cNvCxnSpPr/>
        </xdr:nvCxnSpPr>
        <xdr:spPr>
          <a:xfrm rot="5400000" flipV="1">
            <a:off x="2367519" y="17015603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5" name="Прямая со стрелкой 204">
            <a:extLst>
              <a:ext uri="{FF2B5EF4-FFF2-40B4-BE49-F238E27FC236}">
                <a16:creationId xmlns="" xmlns:a16="http://schemas.microsoft.com/office/drawing/2014/main" id="{00000000-0008-0000-0A00-0000CD000000}"/>
              </a:ext>
            </a:extLst>
          </xdr:cNvPr>
          <xdr:cNvCxnSpPr/>
        </xdr:nvCxnSpPr>
        <xdr:spPr>
          <a:xfrm rot="5400000" flipV="1">
            <a:off x="2367519" y="17021819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785667</xdr:colOff>
      <xdr:row>62</xdr:row>
      <xdr:rowOff>103174</xdr:rowOff>
    </xdr:from>
    <xdr:to>
      <xdr:col>3</xdr:col>
      <xdr:colOff>785667</xdr:colOff>
      <xdr:row>62</xdr:row>
      <xdr:rowOff>1390650</xdr:rowOff>
    </xdr:to>
    <xdr:cxnSp macro="">
      <xdr:nvCxnSpPr>
        <xdr:cNvPr id="206" name="Прямая со стрелкой 205">
          <a:extLst>
            <a:ext uri="{FF2B5EF4-FFF2-40B4-BE49-F238E27FC236}">
              <a16:creationId xmlns="" xmlns:a16="http://schemas.microsoft.com/office/drawing/2014/main" id="{00000000-0008-0000-0A00-0000CE000000}"/>
            </a:ext>
          </a:extLst>
        </xdr:cNvPr>
        <xdr:cNvCxnSpPr/>
      </xdr:nvCxnSpPr>
      <xdr:spPr>
        <a:xfrm flipV="1">
          <a:off x="2328717" y="56748349"/>
          <a:ext cx="0" cy="1287476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742476</xdr:colOff>
      <xdr:row>62</xdr:row>
      <xdr:rowOff>1336378</xdr:rowOff>
    </xdr:from>
    <xdr:to>
      <xdr:col>3</xdr:col>
      <xdr:colOff>814476</xdr:colOff>
      <xdr:row>62</xdr:row>
      <xdr:rowOff>1408378</xdr:rowOff>
    </xdr:to>
    <xdr:sp macro="" textlink="">
      <xdr:nvSpPr>
        <xdr:cNvPr id="207" name="Овал 206">
          <a:extLst>
            <a:ext uri="{FF2B5EF4-FFF2-40B4-BE49-F238E27FC236}">
              <a16:creationId xmlns="" xmlns:a16="http://schemas.microsoft.com/office/drawing/2014/main" id="{00000000-0008-0000-0A00-0000CF000000}"/>
            </a:ext>
          </a:extLst>
        </xdr:cNvPr>
        <xdr:cNvSpPr/>
      </xdr:nvSpPr>
      <xdr:spPr>
        <a:xfrm>
          <a:off x="2285526" y="5798155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549089</xdr:colOff>
      <xdr:row>62</xdr:row>
      <xdr:rowOff>740206</xdr:rowOff>
    </xdr:from>
    <xdr:to>
      <xdr:col>3</xdr:col>
      <xdr:colOff>621089</xdr:colOff>
      <xdr:row>62</xdr:row>
      <xdr:rowOff>812206</xdr:rowOff>
    </xdr:to>
    <xdr:sp macro="" textlink="">
      <xdr:nvSpPr>
        <xdr:cNvPr id="208" name="5-конечная звезда 207">
          <a:extLst>
            <a:ext uri="{FF2B5EF4-FFF2-40B4-BE49-F238E27FC236}">
              <a16:creationId xmlns="" xmlns:a16="http://schemas.microsoft.com/office/drawing/2014/main" id="{00000000-0008-0000-0A00-0000D0000000}"/>
            </a:ext>
          </a:extLst>
        </xdr:cNvPr>
        <xdr:cNvSpPr/>
      </xdr:nvSpPr>
      <xdr:spPr>
        <a:xfrm>
          <a:off x="2092139" y="5738538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930089</xdr:colOff>
      <xdr:row>62</xdr:row>
      <xdr:rowOff>740206</xdr:rowOff>
    </xdr:from>
    <xdr:to>
      <xdr:col>3</xdr:col>
      <xdr:colOff>1002089</xdr:colOff>
      <xdr:row>62</xdr:row>
      <xdr:rowOff>812206</xdr:rowOff>
    </xdr:to>
    <xdr:sp macro="" textlink="">
      <xdr:nvSpPr>
        <xdr:cNvPr id="209" name="5-конечная звезда 208">
          <a:extLst>
            <a:ext uri="{FF2B5EF4-FFF2-40B4-BE49-F238E27FC236}">
              <a16:creationId xmlns="" xmlns:a16="http://schemas.microsoft.com/office/drawing/2014/main" id="{00000000-0008-0000-0A00-0000D1000000}"/>
            </a:ext>
          </a:extLst>
        </xdr:cNvPr>
        <xdr:cNvSpPr/>
      </xdr:nvSpPr>
      <xdr:spPr>
        <a:xfrm>
          <a:off x="2473139" y="5738538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358588</xdr:colOff>
      <xdr:row>4</xdr:row>
      <xdr:rowOff>212912</xdr:rowOff>
    </xdr:from>
    <xdr:to>
      <xdr:col>4</xdr:col>
      <xdr:colOff>968241</xdr:colOff>
      <xdr:row>4</xdr:row>
      <xdr:rowOff>822565</xdr:rowOff>
    </xdr:to>
    <xdr:pic>
      <xdr:nvPicPr>
        <xdr:cNvPr id="210" name="Рисунок 209">
          <a:extLst>
            <a:ext uri="{FF2B5EF4-FFF2-40B4-BE49-F238E27FC236}">
              <a16:creationId xmlns="" xmlns:a16="http://schemas.microsoft.com/office/drawing/2014/main" id="{00000000-0008-0000-0A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788" y="1089212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5</xdr:col>
      <xdr:colOff>201706</xdr:colOff>
      <xdr:row>4</xdr:row>
      <xdr:rowOff>212912</xdr:rowOff>
    </xdr:from>
    <xdr:to>
      <xdr:col>5</xdr:col>
      <xdr:colOff>811359</xdr:colOff>
      <xdr:row>4</xdr:row>
      <xdr:rowOff>822565</xdr:rowOff>
    </xdr:to>
    <xdr:pic>
      <xdr:nvPicPr>
        <xdr:cNvPr id="211" name="Рисунок 210">
          <a:extLst>
            <a:ext uri="{FF2B5EF4-FFF2-40B4-BE49-F238E27FC236}">
              <a16:creationId xmlns="" xmlns:a16="http://schemas.microsoft.com/office/drawing/2014/main" id="{00000000-0008-0000-0A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7031" y="1089212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904875</xdr:colOff>
      <xdr:row>5</xdr:row>
      <xdr:rowOff>133350</xdr:rowOff>
    </xdr:from>
    <xdr:to>
      <xdr:col>5</xdr:col>
      <xdr:colOff>133403</xdr:colOff>
      <xdr:row>5</xdr:row>
      <xdr:rowOff>743003</xdr:rowOff>
    </xdr:to>
    <xdr:pic>
      <xdr:nvPicPr>
        <xdr:cNvPr id="212" name="Рисунок 211">
          <a:extLst>
            <a:ext uri="{FF2B5EF4-FFF2-40B4-BE49-F238E27FC236}">
              <a16:creationId xmlns="" xmlns:a16="http://schemas.microsoft.com/office/drawing/2014/main" id="{00000000-0008-0000-0A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2533650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909918</xdr:colOff>
      <xdr:row>17</xdr:row>
      <xdr:rowOff>180975</xdr:rowOff>
    </xdr:from>
    <xdr:to>
      <xdr:col>5</xdr:col>
      <xdr:colOff>138446</xdr:colOff>
      <xdr:row>17</xdr:row>
      <xdr:rowOff>790628</xdr:rowOff>
    </xdr:to>
    <xdr:pic>
      <xdr:nvPicPr>
        <xdr:cNvPr id="213" name="Рисунок 212">
          <a:extLst>
            <a:ext uri="{FF2B5EF4-FFF2-40B4-BE49-F238E27FC236}">
              <a16:creationId xmlns="" xmlns:a16="http://schemas.microsoft.com/office/drawing/2014/main" id="{00000000-0008-0000-0A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14344650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890308</xdr:colOff>
      <xdr:row>18</xdr:row>
      <xdr:rowOff>146797</xdr:rowOff>
    </xdr:from>
    <xdr:to>
      <xdr:col>5</xdr:col>
      <xdr:colOff>121637</xdr:colOff>
      <xdr:row>18</xdr:row>
      <xdr:rowOff>756450</xdr:rowOff>
    </xdr:to>
    <xdr:pic>
      <xdr:nvPicPr>
        <xdr:cNvPr id="214" name="Рисунок 213">
          <a:extLst>
            <a:ext uri="{FF2B5EF4-FFF2-40B4-BE49-F238E27FC236}">
              <a16:creationId xmlns="" xmlns:a16="http://schemas.microsoft.com/office/drawing/2014/main" id="{00000000-0008-0000-0A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508" y="15834472"/>
          <a:ext cx="612454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944657</xdr:colOff>
      <xdr:row>19</xdr:row>
      <xdr:rowOff>137272</xdr:rowOff>
    </xdr:from>
    <xdr:to>
      <xdr:col>5</xdr:col>
      <xdr:colOff>175986</xdr:colOff>
      <xdr:row>19</xdr:row>
      <xdr:rowOff>746925</xdr:rowOff>
    </xdr:to>
    <xdr:pic>
      <xdr:nvPicPr>
        <xdr:cNvPr id="215" name="Рисунок 214">
          <a:extLst>
            <a:ext uri="{FF2B5EF4-FFF2-40B4-BE49-F238E27FC236}">
              <a16:creationId xmlns="" xmlns:a16="http://schemas.microsoft.com/office/drawing/2014/main" id="{00000000-0008-0000-0A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8857" y="17348947"/>
          <a:ext cx="612454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895911</xdr:colOff>
      <xdr:row>42</xdr:row>
      <xdr:rowOff>104775</xdr:rowOff>
    </xdr:from>
    <xdr:to>
      <xdr:col>5</xdr:col>
      <xdr:colOff>124439</xdr:colOff>
      <xdr:row>42</xdr:row>
      <xdr:rowOff>714428</xdr:rowOff>
    </xdr:to>
    <xdr:pic>
      <xdr:nvPicPr>
        <xdr:cNvPr id="216" name="Рисунок 215">
          <a:extLst>
            <a:ext uri="{FF2B5EF4-FFF2-40B4-BE49-F238E27FC236}">
              <a16:creationId xmlns="" xmlns:a16="http://schemas.microsoft.com/office/drawing/2014/main" id="{00000000-0008-0000-0A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0111" y="39319200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889187</xdr:colOff>
      <xdr:row>49</xdr:row>
      <xdr:rowOff>158563</xdr:rowOff>
    </xdr:from>
    <xdr:to>
      <xdr:col>5</xdr:col>
      <xdr:colOff>117715</xdr:colOff>
      <xdr:row>49</xdr:row>
      <xdr:rowOff>768216</xdr:rowOff>
    </xdr:to>
    <xdr:pic>
      <xdr:nvPicPr>
        <xdr:cNvPr id="217" name="Рисунок 216">
          <a:extLst>
            <a:ext uri="{FF2B5EF4-FFF2-40B4-BE49-F238E27FC236}">
              <a16:creationId xmlns="" xmlns:a16="http://schemas.microsoft.com/office/drawing/2014/main" id="{00000000-0008-0000-0A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387" y="43516363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914400</xdr:colOff>
      <xdr:row>52</xdr:row>
      <xdr:rowOff>200025</xdr:rowOff>
    </xdr:from>
    <xdr:to>
      <xdr:col>5</xdr:col>
      <xdr:colOff>142928</xdr:colOff>
      <xdr:row>52</xdr:row>
      <xdr:rowOff>809678</xdr:rowOff>
    </xdr:to>
    <xdr:pic>
      <xdr:nvPicPr>
        <xdr:cNvPr id="218" name="Рисунок 217">
          <a:extLst>
            <a:ext uri="{FF2B5EF4-FFF2-40B4-BE49-F238E27FC236}">
              <a16:creationId xmlns="" xmlns:a16="http://schemas.microsoft.com/office/drawing/2014/main" id="{00000000-0008-0000-0A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48129825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914400</xdr:colOff>
      <xdr:row>59</xdr:row>
      <xdr:rowOff>200025</xdr:rowOff>
    </xdr:from>
    <xdr:to>
      <xdr:col>5</xdr:col>
      <xdr:colOff>142928</xdr:colOff>
      <xdr:row>59</xdr:row>
      <xdr:rowOff>809678</xdr:rowOff>
    </xdr:to>
    <xdr:pic>
      <xdr:nvPicPr>
        <xdr:cNvPr id="219" name="Рисунок 218">
          <a:extLst>
            <a:ext uri="{FF2B5EF4-FFF2-40B4-BE49-F238E27FC236}">
              <a16:creationId xmlns="" xmlns:a16="http://schemas.microsoft.com/office/drawing/2014/main" id="{00000000-0008-0000-0A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2273200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963706</xdr:colOff>
      <xdr:row>62</xdr:row>
      <xdr:rowOff>76200</xdr:rowOff>
    </xdr:from>
    <xdr:to>
      <xdr:col>5</xdr:col>
      <xdr:colOff>192234</xdr:colOff>
      <xdr:row>62</xdr:row>
      <xdr:rowOff>685853</xdr:rowOff>
    </xdr:to>
    <xdr:pic>
      <xdr:nvPicPr>
        <xdr:cNvPr id="220" name="Рисунок 219">
          <a:extLst>
            <a:ext uri="{FF2B5EF4-FFF2-40B4-BE49-F238E27FC236}">
              <a16:creationId xmlns="" xmlns:a16="http://schemas.microsoft.com/office/drawing/2014/main" id="{00000000-0008-0000-0A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7906" y="56721375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914400</xdr:colOff>
      <xdr:row>75</xdr:row>
      <xdr:rowOff>247650</xdr:rowOff>
    </xdr:from>
    <xdr:to>
      <xdr:col>5</xdr:col>
      <xdr:colOff>142928</xdr:colOff>
      <xdr:row>75</xdr:row>
      <xdr:rowOff>857303</xdr:rowOff>
    </xdr:to>
    <xdr:pic>
      <xdr:nvPicPr>
        <xdr:cNvPr id="221" name="Рисунок 220">
          <a:extLst>
            <a:ext uri="{FF2B5EF4-FFF2-40B4-BE49-F238E27FC236}">
              <a16:creationId xmlns="" xmlns:a16="http://schemas.microsoft.com/office/drawing/2014/main" id="{00000000-0008-0000-0A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70180200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881343</xdr:colOff>
      <xdr:row>104</xdr:row>
      <xdr:rowOff>152400</xdr:rowOff>
    </xdr:from>
    <xdr:to>
      <xdr:col>5</xdr:col>
      <xdr:colOff>109871</xdr:colOff>
      <xdr:row>104</xdr:row>
      <xdr:rowOff>762053</xdr:rowOff>
    </xdr:to>
    <xdr:pic>
      <xdr:nvPicPr>
        <xdr:cNvPr id="222" name="Рисунок 221">
          <a:extLst>
            <a:ext uri="{FF2B5EF4-FFF2-40B4-BE49-F238E27FC236}">
              <a16:creationId xmlns="" xmlns:a16="http://schemas.microsoft.com/office/drawing/2014/main" id="{00000000-0008-0000-0A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5543" y="94707075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889187</xdr:colOff>
      <xdr:row>105</xdr:row>
      <xdr:rowOff>206188</xdr:rowOff>
    </xdr:from>
    <xdr:to>
      <xdr:col>5</xdr:col>
      <xdr:colOff>117715</xdr:colOff>
      <xdr:row>105</xdr:row>
      <xdr:rowOff>815841</xdr:rowOff>
    </xdr:to>
    <xdr:pic>
      <xdr:nvPicPr>
        <xdr:cNvPr id="223" name="Рисунок 222">
          <a:extLst>
            <a:ext uri="{FF2B5EF4-FFF2-40B4-BE49-F238E27FC236}">
              <a16:creationId xmlns="" xmlns:a16="http://schemas.microsoft.com/office/drawing/2014/main" id="{00000000-0008-0000-0A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387" y="96284863"/>
          <a:ext cx="609653" cy="609653"/>
        </a:xfrm>
        <a:prstGeom prst="rect">
          <a:avLst/>
        </a:prstGeom>
      </xdr:spPr>
    </xdr:pic>
    <xdr:clientData/>
  </xdr:twoCellAnchor>
  <xdr:twoCellAnchor>
    <xdr:from>
      <xdr:col>3</xdr:col>
      <xdr:colOff>571506</xdr:colOff>
      <xdr:row>19</xdr:row>
      <xdr:rowOff>907686</xdr:rowOff>
    </xdr:from>
    <xdr:to>
      <xdr:col>3</xdr:col>
      <xdr:colOff>643506</xdr:colOff>
      <xdr:row>19</xdr:row>
      <xdr:rowOff>979686</xdr:rowOff>
    </xdr:to>
    <xdr:sp macro="" textlink="">
      <xdr:nvSpPr>
        <xdr:cNvPr id="224" name="5-конечная звезда 223">
          <a:extLst>
            <a:ext uri="{FF2B5EF4-FFF2-40B4-BE49-F238E27FC236}">
              <a16:creationId xmlns="" xmlns:a16="http://schemas.microsoft.com/office/drawing/2014/main" id="{00000000-0008-0000-0A00-0000E0000000}"/>
            </a:ext>
          </a:extLst>
        </xdr:cNvPr>
        <xdr:cNvSpPr/>
      </xdr:nvSpPr>
      <xdr:spPr>
        <a:xfrm>
          <a:off x="2114556" y="1811936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571506</xdr:colOff>
      <xdr:row>19</xdr:row>
      <xdr:rowOff>537891</xdr:rowOff>
    </xdr:from>
    <xdr:to>
      <xdr:col>3</xdr:col>
      <xdr:colOff>643506</xdr:colOff>
      <xdr:row>19</xdr:row>
      <xdr:rowOff>609891</xdr:rowOff>
    </xdr:to>
    <xdr:sp macro="" textlink="">
      <xdr:nvSpPr>
        <xdr:cNvPr id="225" name="5-конечная звезда 224">
          <a:extLst>
            <a:ext uri="{FF2B5EF4-FFF2-40B4-BE49-F238E27FC236}">
              <a16:creationId xmlns="" xmlns:a16="http://schemas.microsoft.com/office/drawing/2014/main" id="{00000000-0008-0000-0A00-0000E1000000}"/>
            </a:ext>
          </a:extLst>
        </xdr:cNvPr>
        <xdr:cNvSpPr/>
      </xdr:nvSpPr>
      <xdr:spPr>
        <a:xfrm>
          <a:off x="2114556" y="17749566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767613</xdr:colOff>
      <xdr:row>63</xdr:row>
      <xdr:rowOff>100853</xdr:rowOff>
    </xdr:from>
    <xdr:to>
      <xdr:col>3</xdr:col>
      <xdr:colOff>767613</xdr:colOff>
      <xdr:row>63</xdr:row>
      <xdr:rowOff>1401278</xdr:rowOff>
    </xdr:to>
    <xdr:cxnSp macro="">
      <xdr:nvCxnSpPr>
        <xdr:cNvPr id="226" name="Прямая со стрелкой 225">
          <a:extLst>
            <a:ext uri="{FF2B5EF4-FFF2-40B4-BE49-F238E27FC236}">
              <a16:creationId xmlns="" xmlns:a16="http://schemas.microsoft.com/office/drawing/2014/main" id="{00000000-0008-0000-0A00-0000E2000000}"/>
            </a:ext>
          </a:extLst>
        </xdr:cNvPr>
        <xdr:cNvCxnSpPr/>
      </xdr:nvCxnSpPr>
      <xdr:spPr>
        <a:xfrm flipV="1">
          <a:off x="2310663" y="58270028"/>
          <a:ext cx="0" cy="1300425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778347</xdr:colOff>
      <xdr:row>63</xdr:row>
      <xdr:rowOff>702293</xdr:rowOff>
    </xdr:from>
    <xdr:to>
      <xdr:col>3</xdr:col>
      <xdr:colOff>1416326</xdr:colOff>
      <xdr:row>63</xdr:row>
      <xdr:rowOff>935935</xdr:rowOff>
    </xdr:to>
    <xdr:cxnSp macro="">
      <xdr:nvCxnSpPr>
        <xdr:cNvPr id="227" name="Прямая со стрелкой 226">
          <a:extLst>
            <a:ext uri="{FF2B5EF4-FFF2-40B4-BE49-F238E27FC236}">
              <a16:creationId xmlns="" xmlns:a16="http://schemas.microsoft.com/office/drawing/2014/main" id="{00000000-0008-0000-0A00-0000E3000000}"/>
            </a:ext>
          </a:extLst>
        </xdr:cNvPr>
        <xdr:cNvCxnSpPr/>
      </xdr:nvCxnSpPr>
      <xdr:spPr>
        <a:xfrm>
          <a:off x="2321397" y="58871468"/>
          <a:ext cx="637979" cy="233642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727473</xdr:colOff>
      <xdr:row>63</xdr:row>
      <xdr:rowOff>1334002</xdr:rowOff>
    </xdr:from>
    <xdr:to>
      <xdr:col>3</xdr:col>
      <xdr:colOff>802786</xdr:colOff>
      <xdr:row>63</xdr:row>
      <xdr:rowOff>1406002</xdr:rowOff>
    </xdr:to>
    <xdr:sp macro="" textlink="">
      <xdr:nvSpPr>
        <xdr:cNvPr id="228" name="Овал 227">
          <a:extLst>
            <a:ext uri="{FF2B5EF4-FFF2-40B4-BE49-F238E27FC236}">
              <a16:creationId xmlns="" xmlns:a16="http://schemas.microsoft.com/office/drawing/2014/main" id="{00000000-0008-0000-0A00-0000E4000000}"/>
            </a:ext>
          </a:extLst>
        </xdr:cNvPr>
        <xdr:cNvSpPr/>
      </xdr:nvSpPr>
      <xdr:spPr>
        <a:xfrm>
          <a:off x="2270523" y="59503177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518918</xdr:colOff>
      <xdr:row>63</xdr:row>
      <xdr:rowOff>551298</xdr:rowOff>
    </xdr:from>
    <xdr:to>
      <xdr:col>3</xdr:col>
      <xdr:colOff>590918</xdr:colOff>
      <xdr:row>63</xdr:row>
      <xdr:rowOff>623298</xdr:rowOff>
    </xdr:to>
    <xdr:sp macro="" textlink="">
      <xdr:nvSpPr>
        <xdr:cNvPr id="229" name="5-конечная звезда 228">
          <a:extLst>
            <a:ext uri="{FF2B5EF4-FFF2-40B4-BE49-F238E27FC236}">
              <a16:creationId xmlns="" xmlns:a16="http://schemas.microsoft.com/office/drawing/2014/main" id="{00000000-0008-0000-0A00-0000E5000000}"/>
            </a:ext>
          </a:extLst>
        </xdr:cNvPr>
        <xdr:cNvSpPr/>
      </xdr:nvSpPr>
      <xdr:spPr>
        <a:xfrm>
          <a:off x="2061968" y="58720473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52617</xdr:colOff>
      <xdr:row>63</xdr:row>
      <xdr:rowOff>620705</xdr:rowOff>
    </xdr:from>
    <xdr:to>
      <xdr:col>5</xdr:col>
      <xdr:colOff>985017</xdr:colOff>
      <xdr:row>63</xdr:row>
      <xdr:rowOff>890705</xdr:rowOff>
    </xdr:to>
    <xdr:sp macro="" textlink="">
      <xdr:nvSpPr>
        <xdr:cNvPr id="230" name="Прямоугольник 229">
          <a:extLst>
            <a:ext uri="{FF2B5EF4-FFF2-40B4-BE49-F238E27FC236}">
              <a16:creationId xmlns="" xmlns:a16="http://schemas.microsoft.com/office/drawing/2014/main" id="{00000000-0008-0000-0A00-0000E6000000}"/>
            </a:ext>
          </a:extLst>
        </xdr:cNvPr>
        <xdr:cNvSpPr/>
      </xdr:nvSpPr>
      <xdr:spPr>
        <a:xfrm>
          <a:off x="4557942" y="58789880"/>
          <a:ext cx="932400" cy="270000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900" b="1">
              <a:solidFill>
                <a:schemeClr val="bg1"/>
              </a:solidFill>
            </a:rPr>
            <a:t>??????   </a:t>
          </a:r>
          <a:r>
            <a:rPr lang="ru-RU" sz="900" b="1" baseline="0">
              <a:solidFill>
                <a:schemeClr val="bg1"/>
              </a:solidFill>
            </a:rPr>
            <a:t> </a:t>
          </a:r>
          <a:r>
            <a:rPr lang="ru-RU" sz="900" b="1">
              <a:solidFill>
                <a:schemeClr val="bg1"/>
              </a:solidFill>
            </a:rPr>
            <a:t>?.?</a:t>
          </a:r>
        </a:p>
      </xdr:txBody>
    </xdr:sp>
    <xdr:clientData/>
  </xdr:twoCellAnchor>
  <xdr:twoCellAnchor>
    <xdr:from>
      <xdr:col>5</xdr:col>
      <xdr:colOff>847045</xdr:colOff>
      <xdr:row>63</xdr:row>
      <xdr:rowOff>688169</xdr:rowOff>
    </xdr:from>
    <xdr:to>
      <xdr:col>5</xdr:col>
      <xdr:colOff>963464</xdr:colOff>
      <xdr:row>63</xdr:row>
      <xdr:rowOff>827381</xdr:rowOff>
    </xdr:to>
    <xdr:sp macro="" textlink="">
      <xdr:nvSpPr>
        <xdr:cNvPr id="231" name="Стрелка вправо 230">
          <a:extLst>
            <a:ext uri="{FF2B5EF4-FFF2-40B4-BE49-F238E27FC236}">
              <a16:creationId xmlns="" xmlns:a16="http://schemas.microsoft.com/office/drawing/2014/main" id="{00000000-0008-0000-0A00-0000E7000000}"/>
            </a:ext>
          </a:extLst>
        </xdr:cNvPr>
        <xdr:cNvSpPr/>
      </xdr:nvSpPr>
      <xdr:spPr>
        <a:xfrm>
          <a:off x="5352370" y="58857344"/>
          <a:ext cx="116419" cy="139212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178319</xdr:colOff>
      <xdr:row>63</xdr:row>
      <xdr:rowOff>230936</xdr:rowOff>
    </xdr:from>
    <xdr:to>
      <xdr:col>4</xdr:col>
      <xdr:colOff>1109870</xdr:colOff>
      <xdr:row>63</xdr:row>
      <xdr:rowOff>499390</xdr:rowOff>
    </xdr:to>
    <xdr:sp macro="" textlink="">
      <xdr:nvSpPr>
        <xdr:cNvPr id="232" name="Прямоугольник 231">
          <a:extLst>
            <a:ext uri="{FF2B5EF4-FFF2-40B4-BE49-F238E27FC236}">
              <a16:creationId xmlns="" xmlns:a16="http://schemas.microsoft.com/office/drawing/2014/main" id="{00000000-0008-0000-0A00-0000E8000000}"/>
            </a:ext>
          </a:extLst>
        </xdr:cNvPr>
        <xdr:cNvSpPr/>
      </xdr:nvSpPr>
      <xdr:spPr>
        <a:xfrm>
          <a:off x="3302519" y="58400111"/>
          <a:ext cx="931551" cy="26845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ru-RU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891635</xdr:colOff>
      <xdr:row>63</xdr:row>
      <xdr:rowOff>890886</xdr:rowOff>
    </xdr:from>
    <xdr:to>
      <xdr:col>3</xdr:col>
      <xdr:colOff>963635</xdr:colOff>
      <xdr:row>63</xdr:row>
      <xdr:rowOff>962886</xdr:rowOff>
    </xdr:to>
    <xdr:sp macro="" textlink="">
      <xdr:nvSpPr>
        <xdr:cNvPr id="233" name="5-конечная звезда 232">
          <a:extLst>
            <a:ext uri="{FF2B5EF4-FFF2-40B4-BE49-F238E27FC236}">
              <a16:creationId xmlns="" xmlns:a16="http://schemas.microsoft.com/office/drawing/2014/main" id="{00000000-0008-0000-0A00-0000E9000000}"/>
            </a:ext>
          </a:extLst>
        </xdr:cNvPr>
        <xdr:cNvSpPr/>
      </xdr:nvSpPr>
      <xdr:spPr>
        <a:xfrm>
          <a:off x="2434685" y="5906006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377190</xdr:colOff>
      <xdr:row>63</xdr:row>
      <xdr:rowOff>389066</xdr:rowOff>
    </xdr:from>
    <xdr:to>
      <xdr:col>4</xdr:col>
      <xdr:colOff>377190</xdr:colOff>
      <xdr:row>63</xdr:row>
      <xdr:rowOff>651956</xdr:rowOff>
    </xdr:to>
    <xdr:cxnSp macro="">
      <xdr:nvCxnSpPr>
        <xdr:cNvPr id="234" name="Прямая соединительная линия 233">
          <a:extLst>
            <a:ext uri="{FF2B5EF4-FFF2-40B4-BE49-F238E27FC236}">
              <a16:creationId xmlns="" xmlns:a16="http://schemas.microsoft.com/office/drawing/2014/main" id="{00000000-0008-0000-0A00-0000EA000000}"/>
            </a:ext>
          </a:extLst>
        </xdr:cNvPr>
        <xdr:cNvCxnSpPr/>
      </xdr:nvCxnSpPr>
      <xdr:spPr>
        <a:xfrm>
          <a:off x="3501390" y="58558241"/>
          <a:ext cx="0" cy="262890"/>
        </a:xfrm>
        <a:prstGeom prst="line">
          <a:avLst/>
        </a:prstGeom>
        <a:ln w="22225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925830</xdr:colOff>
      <xdr:row>63</xdr:row>
      <xdr:rowOff>389066</xdr:rowOff>
    </xdr:from>
    <xdr:to>
      <xdr:col>4</xdr:col>
      <xdr:colOff>925830</xdr:colOff>
      <xdr:row>63</xdr:row>
      <xdr:rowOff>651956</xdr:rowOff>
    </xdr:to>
    <xdr:cxnSp macro="">
      <xdr:nvCxnSpPr>
        <xdr:cNvPr id="235" name="Прямая соединительная линия 234">
          <a:extLst>
            <a:ext uri="{FF2B5EF4-FFF2-40B4-BE49-F238E27FC236}">
              <a16:creationId xmlns="" xmlns:a16="http://schemas.microsoft.com/office/drawing/2014/main" id="{00000000-0008-0000-0A00-0000EB000000}"/>
            </a:ext>
          </a:extLst>
        </xdr:cNvPr>
        <xdr:cNvCxnSpPr/>
      </xdr:nvCxnSpPr>
      <xdr:spPr>
        <a:xfrm>
          <a:off x="4050030" y="58558241"/>
          <a:ext cx="0" cy="262890"/>
        </a:xfrm>
        <a:prstGeom prst="line">
          <a:avLst/>
        </a:prstGeom>
        <a:ln w="22225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515471</xdr:colOff>
      <xdr:row>64</xdr:row>
      <xdr:rowOff>291353</xdr:rowOff>
    </xdr:from>
    <xdr:to>
      <xdr:col>5</xdr:col>
      <xdr:colOff>668812</xdr:colOff>
      <xdr:row>64</xdr:row>
      <xdr:rowOff>727939</xdr:rowOff>
    </xdr:to>
    <xdr:sp macro="" textlink="">
      <xdr:nvSpPr>
        <xdr:cNvPr id="236" name="Прямоугольник 235">
          <a:extLst>
            <a:ext uri="{FF2B5EF4-FFF2-40B4-BE49-F238E27FC236}">
              <a16:creationId xmlns="" xmlns:a16="http://schemas.microsoft.com/office/drawing/2014/main" id="{00000000-0008-0000-0A00-0000EC000000}"/>
            </a:ext>
          </a:extLst>
        </xdr:cNvPr>
        <xdr:cNvSpPr/>
      </xdr:nvSpPr>
      <xdr:spPr>
        <a:xfrm>
          <a:off x="3639671" y="59984528"/>
          <a:ext cx="1534466" cy="436586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ЗАМОЩЬЕ</a:t>
          </a:r>
        </a:p>
      </xdr:txBody>
    </xdr:sp>
    <xdr:clientData/>
  </xdr:twoCellAnchor>
  <xdr:twoCellAnchor>
    <xdr:from>
      <xdr:col>3</xdr:col>
      <xdr:colOff>767613</xdr:colOff>
      <xdr:row>64</xdr:row>
      <xdr:rowOff>100853</xdr:rowOff>
    </xdr:from>
    <xdr:to>
      <xdr:col>3</xdr:col>
      <xdr:colOff>767613</xdr:colOff>
      <xdr:row>64</xdr:row>
      <xdr:rowOff>1401278</xdr:rowOff>
    </xdr:to>
    <xdr:cxnSp macro="">
      <xdr:nvCxnSpPr>
        <xdr:cNvPr id="237" name="Прямая со стрелкой 236">
          <a:extLst>
            <a:ext uri="{FF2B5EF4-FFF2-40B4-BE49-F238E27FC236}">
              <a16:creationId xmlns="" xmlns:a16="http://schemas.microsoft.com/office/drawing/2014/main" id="{00000000-0008-0000-0A00-0000ED000000}"/>
            </a:ext>
          </a:extLst>
        </xdr:cNvPr>
        <xdr:cNvCxnSpPr/>
      </xdr:nvCxnSpPr>
      <xdr:spPr>
        <a:xfrm flipV="1">
          <a:off x="2310663" y="59794028"/>
          <a:ext cx="0" cy="1300425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727473</xdr:colOff>
      <xdr:row>64</xdr:row>
      <xdr:rowOff>1334002</xdr:rowOff>
    </xdr:from>
    <xdr:to>
      <xdr:col>3</xdr:col>
      <xdr:colOff>802786</xdr:colOff>
      <xdr:row>64</xdr:row>
      <xdr:rowOff>1406002</xdr:rowOff>
    </xdr:to>
    <xdr:sp macro="" textlink="">
      <xdr:nvSpPr>
        <xdr:cNvPr id="238" name="Овал 237">
          <a:extLst>
            <a:ext uri="{FF2B5EF4-FFF2-40B4-BE49-F238E27FC236}">
              <a16:creationId xmlns="" xmlns:a16="http://schemas.microsoft.com/office/drawing/2014/main" id="{00000000-0008-0000-0A00-0000EE000000}"/>
            </a:ext>
          </a:extLst>
        </xdr:cNvPr>
        <xdr:cNvSpPr/>
      </xdr:nvSpPr>
      <xdr:spPr>
        <a:xfrm>
          <a:off x="2270523" y="61027177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586154</xdr:colOff>
      <xdr:row>64</xdr:row>
      <xdr:rowOff>685768</xdr:rowOff>
    </xdr:from>
    <xdr:to>
      <xdr:col>3</xdr:col>
      <xdr:colOff>658154</xdr:colOff>
      <xdr:row>64</xdr:row>
      <xdr:rowOff>757768</xdr:rowOff>
    </xdr:to>
    <xdr:sp macro="" textlink="">
      <xdr:nvSpPr>
        <xdr:cNvPr id="239" name="5-конечная звезда 238">
          <a:extLst>
            <a:ext uri="{FF2B5EF4-FFF2-40B4-BE49-F238E27FC236}">
              <a16:creationId xmlns="" xmlns:a16="http://schemas.microsoft.com/office/drawing/2014/main" id="{00000000-0008-0000-0A00-0000EF000000}"/>
            </a:ext>
          </a:extLst>
        </xdr:cNvPr>
        <xdr:cNvSpPr/>
      </xdr:nvSpPr>
      <xdr:spPr>
        <a:xfrm>
          <a:off x="2129204" y="60378943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527957</xdr:colOff>
      <xdr:row>64</xdr:row>
      <xdr:rowOff>299357</xdr:rowOff>
    </xdr:from>
    <xdr:to>
      <xdr:col>5</xdr:col>
      <xdr:colOff>680357</xdr:colOff>
      <xdr:row>64</xdr:row>
      <xdr:rowOff>729343</xdr:rowOff>
    </xdr:to>
    <xdr:cxnSp macro="">
      <xdr:nvCxnSpPr>
        <xdr:cNvPr id="240" name="Прямая соединительная линия 239">
          <a:extLst>
            <a:ext uri="{FF2B5EF4-FFF2-40B4-BE49-F238E27FC236}">
              <a16:creationId xmlns="" xmlns:a16="http://schemas.microsoft.com/office/drawing/2014/main" id="{00000000-0008-0000-0A00-0000F0000000}"/>
            </a:ext>
          </a:extLst>
        </xdr:cNvPr>
        <xdr:cNvCxnSpPr/>
      </xdr:nvCxnSpPr>
      <xdr:spPr>
        <a:xfrm flipV="1">
          <a:off x="3652157" y="59992532"/>
          <a:ext cx="1533525" cy="42998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768456</xdr:colOff>
      <xdr:row>81</xdr:row>
      <xdr:rowOff>95250</xdr:rowOff>
    </xdr:from>
    <xdr:to>
      <xdr:col>3</xdr:col>
      <xdr:colOff>768456</xdr:colOff>
      <xdr:row>81</xdr:row>
      <xdr:rowOff>1357910</xdr:rowOff>
    </xdr:to>
    <xdr:cxnSp macro="">
      <xdr:nvCxnSpPr>
        <xdr:cNvPr id="241" name="Прямая со стрелкой 240">
          <a:extLst>
            <a:ext uri="{FF2B5EF4-FFF2-40B4-BE49-F238E27FC236}">
              <a16:creationId xmlns="" xmlns:a16="http://schemas.microsoft.com/office/drawing/2014/main" id="{00000000-0008-0000-0A00-0000F1000000}"/>
            </a:ext>
          </a:extLst>
        </xdr:cNvPr>
        <xdr:cNvCxnSpPr/>
      </xdr:nvCxnSpPr>
      <xdr:spPr>
        <a:xfrm flipV="1">
          <a:off x="2311506" y="72647175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81</xdr:row>
      <xdr:rowOff>1316129</xdr:rowOff>
    </xdr:from>
    <xdr:to>
      <xdr:col>3</xdr:col>
      <xdr:colOff>806790</xdr:colOff>
      <xdr:row>81</xdr:row>
      <xdr:rowOff>1388129</xdr:rowOff>
    </xdr:to>
    <xdr:sp macro="" textlink="">
      <xdr:nvSpPr>
        <xdr:cNvPr id="242" name="Овал 241">
          <a:extLst>
            <a:ext uri="{FF2B5EF4-FFF2-40B4-BE49-F238E27FC236}">
              <a16:creationId xmlns="" xmlns:a16="http://schemas.microsoft.com/office/drawing/2014/main" id="{00000000-0008-0000-0A00-0000F2000000}"/>
            </a:ext>
          </a:extLst>
        </xdr:cNvPr>
        <xdr:cNvSpPr/>
      </xdr:nvSpPr>
      <xdr:spPr>
        <a:xfrm>
          <a:off x="2277840" y="7386805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4</xdr:col>
      <xdr:colOff>914400</xdr:colOff>
      <xdr:row>81</xdr:row>
      <xdr:rowOff>247650</xdr:rowOff>
    </xdr:from>
    <xdr:ext cx="609653" cy="609653"/>
    <xdr:pic>
      <xdr:nvPicPr>
        <xdr:cNvPr id="243" name="Рисунок 242">
          <a:extLst>
            <a:ext uri="{FF2B5EF4-FFF2-40B4-BE49-F238E27FC236}">
              <a16:creationId xmlns="" xmlns:a16="http://schemas.microsoft.com/office/drawing/2014/main" id="{00000000-0008-0000-0A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72799575"/>
          <a:ext cx="609653" cy="609653"/>
        </a:xfrm>
        <a:prstGeom prst="rect">
          <a:avLst/>
        </a:prstGeom>
      </xdr:spPr>
    </xdr:pic>
    <xdr:clientData/>
  </xdr:oneCellAnchor>
  <xdr:twoCellAnchor>
    <xdr:from>
      <xdr:col>3</xdr:col>
      <xdr:colOff>551793</xdr:colOff>
      <xdr:row>81</xdr:row>
      <xdr:rowOff>726856</xdr:rowOff>
    </xdr:from>
    <xdr:to>
      <xdr:col>3</xdr:col>
      <xdr:colOff>623793</xdr:colOff>
      <xdr:row>81</xdr:row>
      <xdr:rowOff>798856</xdr:rowOff>
    </xdr:to>
    <xdr:sp macro="" textlink="">
      <xdr:nvSpPr>
        <xdr:cNvPr id="244" name="5-конечная звезда 243">
          <a:extLst>
            <a:ext uri="{FF2B5EF4-FFF2-40B4-BE49-F238E27FC236}">
              <a16:creationId xmlns="" xmlns:a16="http://schemas.microsoft.com/office/drawing/2014/main" id="{00000000-0008-0000-0A00-0000F4000000}"/>
            </a:ext>
          </a:extLst>
        </xdr:cNvPr>
        <xdr:cNvSpPr/>
      </xdr:nvSpPr>
      <xdr:spPr>
        <a:xfrm>
          <a:off x="2094843" y="7327878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899665</xdr:colOff>
      <xdr:row>81</xdr:row>
      <xdr:rowOff>726856</xdr:rowOff>
    </xdr:from>
    <xdr:to>
      <xdr:col>3</xdr:col>
      <xdr:colOff>971665</xdr:colOff>
      <xdr:row>81</xdr:row>
      <xdr:rowOff>798856</xdr:rowOff>
    </xdr:to>
    <xdr:sp macro="" textlink="">
      <xdr:nvSpPr>
        <xdr:cNvPr id="245" name="5-конечная звезда 244">
          <a:extLst>
            <a:ext uri="{FF2B5EF4-FFF2-40B4-BE49-F238E27FC236}">
              <a16:creationId xmlns="" xmlns:a16="http://schemas.microsoft.com/office/drawing/2014/main" id="{00000000-0008-0000-0A00-0000F5000000}"/>
            </a:ext>
          </a:extLst>
        </xdr:cNvPr>
        <xdr:cNvSpPr/>
      </xdr:nvSpPr>
      <xdr:spPr>
        <a:xfrm>
          <a:off x="2442715" y="7327878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768456</xdr:colOff>
      <xdr:row>82</xdr:row>
      <xdr:rowOff>95250</xdr:rowOff>
    </xdr:from>
    <xdr:to>
      <xdr:col>3</xdr:col>
      <xdr:colOff>768456</xdr:colOff>
      <xdr:row>82</xdr:row>
      <xdr:rowOff>1357910</xdr:rowOff>
    </xdr:to>
    <xdr:cxnSp macro="">
      <xdr:nvCxnSpPr>
        <xdr:cNvPr id="246" name="Прямая со стрелкой 245">
          <a:extLst>
            <a:ext uri="{FF2B5EF4-FFF2-40B4-BE49-F238E27FC236}">
              <a16:creationId xmlns="" xmlns:a16="http://schemas.microsoft.com/office/drawing/2014/main" id="{00000000-0008-0000-0A00-0000F6000000}"/>
            </a:ext>
          </a:extLst>
        </xdr:cNvPr>
        <xdr:cNvCxnSpPr/>
      </xdr:nvCxnSpPr>
      <xdr:spPr>
        <a:xfrm flipV="1">
          <a:off x="2311506" y="74171175"/>
          <a:ext cx="0" cy="126266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82</xdr:row>
      <xdr:rowOff>1316129</xdr:rowOff>
    </xdr:from>
    <xdr:to>
      <xdr:col>3</xdr:col>
      <xdr:colOff>806790</xdr:colOff>
      <xdr:row>82</xdr:row>
      <xdr:rowOff>1388129</xdr:rowOff>
    </xdr:to>
    <xdr:sp macro="" textlink="">
      <xdr:nvSpPr>
        <xdr:cNvPr id="247" name="Овал 246">
          <a:extLst>
            <a:ext uri="{FF2B5EF4-FFF2-40B4-BE49-F238E27FC236}">
              <a16:creationId xmlns="" xmlns:a16="http://schemas.microsoft.com/office/drawing/2014/main" id="{00000000-0008-0000-0A00-0000F7000000}"/>
            </a:ext>
          </a:extLst>
        </xdr:cNvPr>
        <xdr:cNvSpPr/>
      </xdr:nvSpPr>
      <xdr:spPr>
        <a:xfrm>
          <a:off x="2277840" y="7539205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768456</xdr:colOff>
      <xdr:row>83</xdr:row>
      <xdr:rowOff>95250</xdr:rowOff>
    </xdr:from>
    <xdr:to>
      <xdr:col>3</xdr:col>
      <xdr:colOff>768456</xdr:colOff>
      <xdr:row>83</xdr:row>
      <xdr:rowOff>1357910</xdr:rowOff>
    </xdr:to>
    <xdr:cxnSp macro="">
      <xdr:nvCxnSpPr>
        <xdr:cNvPr id="248" name="Прямая со стрелкой 247">
          <a:extLst>
            <a:ext uri="{FF2B5EF4-FFF2-40B4-BE49-F238E27FC236}">
              <a16:creationId xmlns="" xmlns:a16="http://schemas.microsoft.com/office/drawing/2014/main" id="{00000000-0008-0000-0A00-0000F8000000}"/>
            </a:ext>
          </a:extLst>
        </xdr:cNvPr>
        <xdr:cNvCxnSpPr/>
      </xdr:nvCxnSpPr>
      <xdr:spPr>
        <a:xfrm flipV="1">
          <a:off x="2311506" y="75695175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83</xdr:row>
      <xdr:rowOff>1316129</xdr:rowOff>
    </xdr:from>
    <xdr:to>
      <xdr:col>3</xdr:col>
      <xdr:colOff>806790</xdr:colOff>
      <xdr:row>83</xdr:row>
      <xdr:rowOff>1388129</xdr:rowOff>
    </xdr:to>
    <xdr:sp macro="" textlink="">
      <xdr:nvSpPr>
        <xdr:cNvPr id="249" name="Овал 248">
          <a:extLst>
            <a:ext uri="{FF2B5EF4-FFF2-40B4-BE49-F238E27FC236}">
              <a16:creationId xmlns="" xmlns:a16="http://schemas.microsoft.com/office/drawing/2014/main" id="{00000000-0008-0000-0A00-0000F9000000}"/>
            </a:ext>
          </a:extLst>
        </xdr:cNvPr>
        <xdr:cNvSpPr/>
      </xdr:nvSpPr>
      <xdr:spPr>
        <a:xfrm>
          <a:off x="2277840" y="7691605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231322</xdr:colOff>
      <xdr:row>82</xdr:row>
      <xdr:rowOff>217715</xdr:rowOff>
    </xdr:from>
    <xdr:to>
      <xdr:col>3</xdr:col>
      <xdr:colOff>1374322</xdr:colOff>
      <xdr:row>82</xdr:row>
      <xdr:rowOff>1192272</xdr:rowOff>
    </xdr:to>
    <xdr:cxnSp macro="">
      <xdr:nvCxnSpPr>
        <xdr:cNvPr id="250" name="Прямая со стрелкой 249">
          <a:extLst>
            <a:ext uri="{FF2B5EF4-FFF2-40B4-BE49-F238E27FC236}">
              <a16:creationId xmlns="" xmlns:a16="http://schemas.microsoft.com/office/drawing/2014/main" id="{00000000-0008-0000-0A00-0000FA000000}"/>
            </a:ext>
          </a:extLst>
        </xdr:cNvPr>
        <xdr:cNvCxnSpPr/>
      </xdr:nvCxnSpPr>
      <xdr:spPr>
        <a:xfrm flipV="1">
          <a:off x="1774372" y="74293640"/>
          <a:ext cx="1143000" cy="974557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107674</xdr:colOff>
      <xdr:row>83</xdr:row>
      <xdr:rowOff>749813</xdr:rowOff>
    </xdr:from>
    <xdr:to>
      <xdr:col>3</xdr:col>
      <xdr:colOff>768340</xdr:colOff>
      <xdr:row>83</xdr:row>
      <xdr:rowOff>749813</xdr:rowOff>
    </xdr:to>
    <xdr:cxnSp macro="">
      <xdr:nvCxnSpPr>
        <xdr:cNvPr id="251" name="Прямая со стрелкой 250">
          <a:extLst>
            <a:ext uri="{FF2B5EF4-FFF2-40B4-BE49-F238E27FC236}">
              <a16:creationId xmlns="" xmlns:a16="http://schemas.microsoft.com/office/drawing/2014/main" id="{00000000-0008-0000-0A00-0000FB000000}"/>
            </a:ext>
          </a:extLst>
        </xdr:cNvPr>
        <xdr:cNvCxnSpPr/>
      </xdr:nvCxnSpPr>
      <xdr:spPr>
        <a:xfrm>
          <a:off x="1650724" y="76349738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139970</xdr:colOff>
      <xdr:row>93</xdr:row>
      <xdr:rowOff>501809</xdr:rowOff>
    </xdr:from>
    <xdr:to>
      <xdr:col>3</xdr:col>
      <xdr:colOff>1505995</xdr:colOff>
      <xdr:row>93</xdr:row>
      <xdr:rowOff>998968</xdr:rowOff>
    </xdr:to>
    <xdr:cxnSp macro="">
      <xdr:nvCxnSpPr>
        <xdr:cNvPr id="252" name="Прямая со стрелкой 251">
          <a:extLst>
            <a:ext uri="{FF2B5EF4-FFF2-40B4-BE49-F238E27FC236}">
              <a16:creationId xmlns="" xmlns:a16="http://schemas.microsoft.com/office/drawing/2014/main" id="{00000000-0008-0000-0A00-0000FC000000}"/>
            </a:ext>
          </a:extLst>
        </xdr:cNvPr>
        <xdr:cNvCxnSpPr/>
      </xdr:nvCxnSpPr>
      <xdr:spPr>
        <a:xfrm>
          <a:off x="1683020" y="84817109"/>
          <a:ext cx="1366025" cy="497159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783879</xdr:colOff>
      <xdr:row>93</xdr:row>
      <xdr:rowOff>78522</xdr:rowOff>
    </xdr:from>
    <xdr:to>
      <xdr:col>3</xdr:col>
      <xdr:colOff>783879</xdr:colOff>
      <xdr:row>93</xdr:row>
      <xdr:rowOff>738915</xdr:rowOff>
    </xdr:to>
    <xdr:cxnSp macro="">
      <xdr:nvCxnSpPr>
        <xdr:cNvPr id="253" name="Прямая со стрелкой 252">
          <a:extLst>
            <a:ext uri="{FF2B5EF4-FFF2-40B4-BE49-F238E27FC236}">
              <a16:creationId xmlns="" xmlns:a16="http://schemas.microsoft.com/office/drawing/2014/main" id="{00000000-0008-0000-0A00-0000FD000000}"/>
            </a:ext>
          </a:extLst>
        </xdr:cNvPr>
        <xdr:cNvCxnSpPr/>
      </xdr:nvCxnSpPr>
      <xdr:spPr>
        <a:xfrm rot="5400000">
          <a:off x="1996732" y="84724019"/>
          <a:ext cx="660393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776549</xdr:colOff>
      <xdr:row>93</xdr:row>
      <xdr:rowOff>736934</xdr:rowOff>
    </xdr:from>
    <xdr:to>
      <xdr:col>3</xdr:col>
      <xdr:colOff>776549</xdr:colOff>
      <xdr:row>93</xdr:row>
      <xdr:rowOff>1367502</xdr:rowOff>
    </xdr:to>
    <xdr:cxnSp macro="">
      <xdr:nvCxnSpPr>
        <xdr:cNvPr id="254" name="Прямая со стрелкой 253">
          <a:extLst>
            <a:ext uri="{FF2B5EF4-FFF2-40B4-BE49-F238E27FC236}">
              <a16:creationId xmlns="" xmlns:a16="http://schemas.microsoft.com/office/drawing/2014/main" id="{00000000-0008-0000-0A00-0000FE000000}"/>
            </a:ext>
          </a:extLst>
        </xdr:cNvPr>
        <xdr:cNvCxnSpPr/>
      </xdr:nvCxnSpPr>
      <xdr:spPr>
        <a:xfrm flipV="1">
          <a:off x="2319599" y="85052234"/>
          <a:ext cx="0" cy="630568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866670</xdr:colOff>
      <xdr:row>95</xdr:row>
      <xdr:rowOff>786320</xdr:rowOff>
    </xdr:from>
    <xdr:to>
      <xdr:col>3</xdr:col>
      <xdr:colOff>938670</xdr:colOff>
      <xdr:row>95</xdr:row>
      <xdr:rowOff>858320</xdr:rowOff>
    </xdr:to>
    <xdr:sp macro="" textlink="">
      <xdr:nvSpPr>
        <xdr:cNvPr id="255" name="5-конечная звезда 254">
          <a:extLst>
            <a:ext uri="{FF2B5EF4-FFF2-40B4-BE49-F238E27FC236}">
              <a16:creationId xmlns="" xmlns:a16="http://schemas.microsoft.com/office/drawing/2014/main" id="{00000000-0008-0000-0A00-0000FF000000}"/>
            </a:ext>
          </a:extLst>
        </xdr:cNvPr>
        <xdr:cNvSpPr/>
      </xdr:nvSpPr>
      <xdr:spPr>
        <a:xfrm>
          <a:off x="2409720" y="8814962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768456</xdr:colOff>
      <xdr:row>95</xdr:row>
      <xdr:rowOff>144946</xdr:rowOff>
    </xdr:from>
    <xdr:to>
      <xdr:col>3</xdr:col>
      <xdr:colOff>768456</xdr:colOff>
      <xdr:row>95</xdr:row>
      <xdr:rowOff>1407606</xdr:rowOff>
    </xdr:to>
    <xdr:cxnSp macro="">
      <xdr:nvCxnSpPr>
        <xdr:cNvPr id="256" name="Прямая со стрелкой 255">
          <a:extLst>
            <a:ext uri="{FF2B5EF4-FFF2-40B4-BE49-F238E27FC236}">
              <a16:creationId xmlns="" xmlns:a16="http://schemas.microsoft.com/office/drawing/2014/main" id="{00000000-0008-0000-0A00-000000010000}"/>
            </a:ext>
          </a:extLst>
        </xdr:cNvPr>
        <xdr:cNvCxnSpPr/>
      </xdr:nvCxnSpPr>
      <xdr:spPr>
        <a:xfrm flipV="1">
          <a:off x="2311506" y="87508246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95</xdr:row>
      <xdr:rowOff>1365825</xdr:rowOff>
    </xdr:from>
    <xdr:to>
      <xdr:col>3</xdr:col>
      <xdr:colOff>806790</xdr:colOff>
      <xdr:row>95</xdr:row>
      <xdr:rowOff>1437825</xdr:rowOff>
    </xdr:to>
    <xdr:sp macro="" textlink="">
      <xdr:nvSpPr>
        <xdr:cNvPr id="257" name="Овал 256">
          <a:extLst>
            <a:ext uri="{FF2B5EF4-FFF2-40B4-BE49-F238E27FC236}">
              <a16:creationId xmlns="" xmlns:a16="http://schemas.microsoft.com/office/drawing/2014/main" id="{00000000-0008-0000-0A00-000001010000}"/>
            </a:ext>
          </a:extLst>
        </xdr:cNvPr>
        <xdr:cNvSpPr/>
      </xdr:nvSpPr>
      <xdr:spPr>
        <a:xfrm>
          <a:off x="2277840" y="88729125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483963</xdr:colOff>
      <xdr:row>95</xdr:row>
      <xdr:rowOff>386253</xdr:rowOff>
    </xdr:from>
    <xdr:to>
      <xdr:col>5</xdr:col>
      <xdr:colOff>637304</xdr:colOff>
      <xdr:row>95</xdr:row>
      <xdr:rowOff>822839</xdr:rowOff>
    </xdr:to>
    <xdr:sp macro="" textlink="">
      <xdr:nvSpPr>
        <xdr:cNvPr id="258" name="Прямоугольник 257">
          <a:extLst>
            <a:ext uri="{FF2B5EF4-FFF2-40B4-BE49-F238E27FC236}">
              <a16:creationId xmlns="" xmlns:a16="http://schemas.microsoft.com/office/drawing/2014/main" id="{00000000-0008-0000-0A00-000002010000}"/>
            </a:ext>
          </a:extLst>
        </xdr:cNvPr>
        <xdr:cNvSpPr/>
      </xdr:nvSpPr>
      <xdr:spPr>
        <a:xfrm>
          <a:off x="3608163" y="87749553"/>
          <a:ext cx="1534466" cy="436586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НИКАСИЦЫ</a:t>
          </a:r>
        </a:p>
      </xdr:txBody>
    </xdr:sp>
    <xdr:clientData/>
  </xdr:twoCellAnchor>
  <xdr:twoCellAnchor>
    <xdr:from>
      <xdr:col>3</xdr:col>
      <xdr:colOff>768456</xdr:colOff>
      <xdr:row>94</xdr:row>
      <xdr:rowOff>95250</xdr:rowOff>
    </xdr:from>
    <xdr:to>
      <xdr:col>3</xdr:col>
      <xdr:colOff>768456</xdr:colOff>
      <xdr:row>94</xdr:row>
      <xdr:rowOff>1357910</xdr:rowOff>
    </xdr:to>
    <xdr:cxnSp macro="">
      <xdr:nvCxnSpPr>
        <xdr:cNvPr id="259" name="Прямая со стрелкой 258">
          <a:extLst>
            <a:ext uri="{FF2B5EF4-FFF2-40B4-BE49-F238E27FC236}">
              <a16:creationId xmlns="" xmlns:a16="http://schemas.microsoft.com/office/drawing/2014/main" id="{00000000-0008-0000-0A00-000003010000}"/>
            </a:ext>
          </a:extLst>
        </xdr:cNvPr>
        <xdr:cNvCxnSpPr/>
      </xdr:nvCxnSpPr>
      <xdr:spPr>
        <a:xfrm flipV="1">
          <a:off x="2311506" y="85934550"/>
          <a:ext cx="0" cy="126266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739674</xdr:colOff>
      <xdr:row>94</xdr:row>
      <xdr:rowOff>1294092</xdr:rowOff>
    </xdr:from>
    <xdr:to>
      <xdr:col>3</xdr:col>
      <xdr:colOff>811674</xdr:colOff>
      <xdr:row>94</xdr:row>
      <xdr:rowOff>1366092</xdr:rowOff>
    </xdr:to>
    <xdr:sp macro="" textlink="">
      <xdr:nvSpPr>
        <xdr:cNvPr id="260" name="Овал 259">
          <a:extLst>
            <a:ext uri="{FF2B5EF4-FFF2-40B4-BE49-F238E27FC236}">
              <a16:creationId xmlns="" xmlns:a16="http://schemas.microsoft.com/office/drawing/2014/main" id="{00000000-0008-0000-0A00-000004010000}"/>
            </a:ext>
          </a:extLst>
        </xdr:cNvPr>
        <xdr:cNvSpPr/>
      </xdr:nvSpPr>
      <xdr:spPr>
        <a:xfrm>
          <a:off x="2282724" y="87133392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770283</xdr:colOff>
      <xdr:row>94</xdr:row>
      <xdr:rowOff>612913</xdr:rowOff>
    </xdr:from>
    <xdr:to>
      <xdr:col>3</xdr:col>
      <xdr:colOff>1482587</xdr:colOff>
      <xdr:row>94</xdr:row>
      <xdr:rowOff>753716</xdr:rowOff>
    </xdr:to>
    <xdr:cxnSp macro="">
      <xdr:nvCxnSpPr>
        <xdr:cNvPr id="261" name="Прямая со стрелкой 260">
          <a:extLst>
            <a:ext uri="{FF2B5EF4-FFF2-40B4-BE49-F238E27FC236}">
              <a16:creationId xmlns="" xmlns:a16="http://schemas.microsoft.com/office/drawing/2014/main" id="{00000000-0008-0000-0A00-000005010000}"/>
            </a:ext>
          </a:extLst>
        </xdr:cNvPr>
        <xdr:cNvCxnSpPr/>
      </xdr:nvCxnSpPr>
      <xdr:spPr>
        <a:xfrm flipV="1">
          <a:off x="2313333" y="86452213"/>
          <a:ext cx="712304" cy="140803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107674</xdr:colOff>
      <xdr:row>94</xdr:row>
      <xdr:rowOff>753712</xdr:rowOff>
    </xdr:from>
    <xdr:to>
      <xdr:col>3</xdr:col>
      <xdr:colOff>768340</xdr:colOff>
      <xdr:row>94</xdr:row>
      <xdr:rowOff>753712</xdr:rowOff>
    </xdr:to>
    <xdr:cxnSp macro="">
      <xdr:nvCxnSpPr>
        <xdr:cNvPr id="262" name="Прямая со стрелкой 261">
          <a:extLst>
            <a:ext uri="{FF2B5EF4-FFF2-40B4-BE49-F238E27FC236}">
              <a16:creationId xmlns="" xmlns:a16="http://schemas.microsoft.com/office/drawing/2014/main" id="{00000000-0008-0000-0A00-000006010000}"/>
            </a:ext>
          </a:extLst>
        </xdr:cNvPr>
        <xdr:cNvCxnSpPr/>
      </xdr:nvCxnSpPr>
      <xdr:spPr>
        <a:xfrm>
          <a:off x="1650724" y="86593012"/>
          <a:ext cx="660666" cy="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787297</xdr:colOff>
      <xdr:row>61</xdr:row>
      <xdr:rowOff>446942</xdr:rowOff>
    </xdr:from>
    <xdr:to>
      <xdr:col>3</xdr:col>
      <xdr:colOff>1468701</xdr:colOff>
      <xdr:row>61</xdr:row>
      <xdr:rowOff>1348154</xdr:rowOff>
    </xdr:to>
    <xdr:sp macro="" textlink="">
      <xdr:nvSpPr>
        <xdr:cNvPr id="263" name="Дуга 262">
          <a:extLst>
            <a:ext uri="{FF2B5EF4-FFF2-40B4-BE49-F238E27FC236}">
              <a16:creationId xmlns="" xmlns:a16="http://schemas.microsoft.com/office/drawing/2014/main" id="{00000000-0008-0000-0A00-000007010000}"/>
            </a:ext>
          </a:extLst>
        </xdr:cNvPr>
        <xdr:cNvSpPr/>
      </xdr:nvSpPr>
      <xdr:spPr>
        <a:xfrm>
          <a:off x="2330347" y="55568117"/>
          <a:ext cx="681404" cy="901212"/>
        </a:xfrm>
        <a:prstGeom prst="arc">
          <a:avLst>
            <a:gd name="adj1" fmla="val 10775912"/>
            <a:gd name="adj2" fmla="val 16831850"/>
          </a:avLst>
        </a:prstGeom>
        <a:ln w="15875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104775</xdr:colOff>
      <xdr:row>7</xdr:row>
      <xdr:rowOff>685800</xdr:rowOff>
    </xdr:from>
    <xdr:to>
      <xdr:col>3</xdr:col>
      <xdr:colOff>1495425</xdr:colOff>
      <xdr:row>7</xdr:row>
      <xdr:rowOff>870386</xdr:rowOff>
    </xdr:to>
    <xdr:cxnSp macro="">
      <xdr:nvCxnSpPr>
        <xdr:cNvPr id="264" name="Прямая со стрелкой 263">
          <a:extLst>
            <a:ext uri="{FF2B5EF4-FFF2-40B4-BE49-F238E27FC236}">
              <a16:creationId xmlns="" xmlns:a16="http://schemas.microsoft.com/office/drawing/2014/main" id="{00000000-0008-0000-0A00-000008010000}"/>
            </a:ext>
          </a:extLst>
        </xdr:cNvPr>
        <xdr:cNvCxnSpPr/>
      </xdr:nvCxnSpPr>
      <xdr:spPr>
        <a:xfrm flipV="1">
          <a:off x="1647825" y="6134100"/>
          <a:ext cx="1390650" cy="184586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40</xdr:row>
      <xdr:rowOff>819150</xdr:rowOff>
    </xdr:from>
    <xdr:to>
      <xdr:col>3</xdr:col>
      <xdr:colOff>752475</xdr:colOff>
      <xdr:row>40</xdr:row>
      <xdr:rowOff>1428750</xdr:rowOff>
    </xdr:to>
    <xdr:sp macro="" textlink="">
      <xdr:nvSpPr>
        <xdr:cNvPr id="265" name="Полилиния 264">
          <a:extLst>
            <a:ext uri="{FF2B5EF4-FFF2-40B4-BE49-F238E27FC236}">
              <a16:creationId xmlns="" xmlns:a16="http://schemas.microsoft.com/office/drawing/2014/main" id="{00000000-0008-0000-0A00-000009010000}"/>
            </a:ext>
          </a:extLst>
        </xdr:cNvPr>
        <xdr:cNvSpPr/>
      </xdr:nvSpPr>
      <xdr:spPr>
        <a:xfrm>
          <a:off x="2124075" y="36985575"/>
          <a:ext cx="171450" cy="609600"/>
        </a:xfrm>
        <a:custGeom>
          <a:avLst/>
          <a:gdLst>
            <a:gd name="connsiteX0" fmla="*/ 171450 w 171450"/>
            <a:gd name="connsiteY0" fmla="*/ 0 h 609600"/>
            <a:gd name="connsiteX1" fmla="*/ 133350 w 171450"/>
            <a:gd name="connsiteY1" fmla="*/ 323850 h 609600"/>
            <a:gd name="connsiteX2" fmla="*/ 0 w 171450"/>
            <a:gd name="connsiteY2" fmla="*/ 609600 h 609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1450" h="609600">
              <a:moveTo>
                <a:pt x="171450" y="0"/>
              </a:moveTo>
              <a:cubicBezTo>
                <a:pt x="166687" y="111125"/>
                <a:pt x="161925" y="222250"/>
                <a:pt x="133350" y="323850"/>
              </a:cubicBezTo>
              <a:cubicBezTo>
                <a:pt x="104775" y="425450"/>
                <a:pt x="23812" y="560388"/>
                <a:pt x="0" y="609600"/>
              </a:cubicBezTo>
            </a:path>
          </a:pathLst>
        </a:cu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558052</xdr:colOff>
      <xdr:row>40</xdr:row>
      <xdr:rowOff>564216</xdr:rowOff>
    </xdr:from>
    <xdr:to>
      <xdr:col>5</xdr:col>
      <xdr:colOff>653302</xdr:colOff>
      <xdr:row>40</xdr:row>
      <xdr:rowOff>945216</xdr:rowOff>
    </xdr:to>
    <xdr:sp macro="" textlink="">
      <xdr:nvSpPr>
        <xdr:cNvPr id="266" name="Прямоугольник 265">
          <a:extLst>
            <a:ext uri="{FF2B5EF4-FFF2-40B4-BE49-F238E27FC236}">
              <a16:creationId xmlns="" xmlns:a16="http://schemas.microsoft.com/office/drawing/2014/main" id="{00000000-0008-0000-0A00-00000A010000}"/>
            </a:ext>
          </a:extLst>
        </xdr:cNvPr>
        <xdr:cNvSpPr/>
      </xdr:nvSpPr>
      <xdr:spPr>
        <a:xfrm>
          <a:off x="3684493" y="36826451"/>
          <a:ext cx="1473574" cy="381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dash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100" b="1">
              <a:solidFill>
                <a:sysClr val="windowText" lastClr="000000"/>
              </a:solidFill>
            </a:rPr>
            <a:t>НАСЕЛЕННЫЙ</a:t>
          </a:r>
          <a:r>
            <a:rPr lang="ru-RU" sz="1100" b="1" baseline="0">
              <a:solidFill>
                <a:sysClr val="windowText" lastClr="000000"/>
              </a:solidFill>
            </a:rPr>
            <a:t> ПУНКТ</a:t>
          </a:r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</xdr:col>
      <xdr:colOff>971549</xdr:colOff>
      <xdr:row>51</xdr:row>
      <xdr:rowOff>539427</xdr:rowOff>
    </xdr:from>
    <xdr:to>
      <xdr:col>5</xdr:col>
      <xdr:colOff>133349</xdr:colOff>
      <xdr:row>51</xdr:row>
      <xdr:rowOff>1019175</xdr:rowOff>
    </xdr:to>
    <xdr:pic>
      <xdr:nvPicPr>
        <xdr:cNvPr id="267" name="Рисунок 266" descr="Картинки по запросу знак уступи дорогу">
          <a:extLst>
            <a:ext uri="{FF2B5EF4-FFF2-40B4-BE49-F238E27FC236}">
              <a16:creationId xmlns="" xmlns:a16="http://schemas.microsoft.com/office/drawing/2014/main" id="{00000000-0008-0000-0A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9" y="46945227"/>
          <a:ext cx="542925" cy="479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752475</xdr:colOff>
      <xdr:row>74</xdr:row>
      <xdr:rowOff>733425</xdr:rowOff>
    </xdr:from>
    <xdr:to>
      <xdr:col>3</xdr:col>
      <xdr:colOff>1413141</xdr:colOff>
      <xdr:row>74</xdr:row>
      <xdr:rowOff>733425</xdr:rowOff>
    </xdr:to>
    <xdr:cxnSp macro="">
      <xdr:nvCxnSpPr>
        <xdr:cNvPr id="268" name="Прямая со стрелкой 267">
          <a:extLst>
            <a:ext uri="{FF2B5EF4-FFF2-40B4-BE49-F238E27FC236}">
              <a16:creationId xmlns="" xmlns:a16="http://schemas.microsoft.com/office/drawing/2014/main" id="{00000000-0008-0000-0A00-00000C010000}"/>
            </a:ext>
          </a:extLst>
        </xdr:cNvPr>
        <xdr:cNvCxnSpPr/>
      </xdr:nvCxnSpPr>
      <xdr:spPr>
        <a:xfrm>
          <a:off x="2295525" y="69141975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74</xdr:row>
      <xdr:rowOff>733425</xdr:rowOff>
    </xdr:from>
    <xdr:to>
      <xdr:col>3</xdr:col>
      <xdr:colOff>717816</xdr:colOff>
      <xdr:row>74</xdr:row>
      <xdr:rowOff>733425</xdr:rowOff>
    </xdr:to>
    <xdr:cxnSp macro="">
      <xdr:nvCxnSpPr>
        <xdr:cNvPr id="269" name="Прямая со стрелкой 268">
          <a:extLst>
            <a:ext uri="{FF2B5EF4-FFF2-40B4-BE49-F238E27FC236}">
              <a16:creationId xmlns="" xmlns:a16="http://schemas.microsoft.com/office/drawing/2014/main" id="{00000000-0008-0000-0A00-00000D010000}"/>
            </a:ext>
          </a:extLst>
        </xdr:cNvPr>
        <xdr:cNvCxnSpPr/>
      </xdr:nvCxnSpPr>
      <xdr:spPr>
        <a:xfrm>
          <a:off x="1600200" y="69141975"/>
          <a:ext cx="660666" cy="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866067</xdr:colOff>
      <xdr:row>74</xdr:row>
      <xdr:rowOff>837965</xdr:rowOff>
    </xdr:from>
    <xdr:to>
      <xdr:col>3</xdr:col>
      <xdr:colOff>938067</xdr:colOff>
      <xdr:row>74</xdr:row>
      <xdr:rowOff>909965</xdr:rowOff>
    </xdr:to>
    <xdr:sp macro="" textlink="">
      <xdr:nvSpPr>
        <xdr:cNvPr id="270" name="5-конечная звезда 269">
          <a:extLst>
            <a:ext uri="{FF2B5EF4-FFF2-40B4-BE49-F238E27FC236}">
              <a16:creationId xmlns="" xmlns:a16="http://schemas.microsoft.com/office/drawing/2014/main" id="{00000000-0008-0000-0A00-00000E010000}"/>
            </a:ext>
          </a:extLst>
        </xdr:cNvPr>
        <xdr:cNvSpPr/>
      </xdr:nvSpPr>
      <xdr:spPr>
        <a:xfrm>
          <a:off x="2409117" y="6924651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899665</xdr:colOff>
      <xdr:row>83</xdr:row>
      <xdr:rowOff>869731</xdr:rowOff>
    </xdr:from>
    <xdr:to>
      <xdr:col>3</xdr:col>
      <xdr:colOff>971665</xdr:colOff>
      <xdr:row>83</xdr:row>
      <xdr:rowOff>941731</xdr:rowOff>
    </xdr:to>
    <xdr:sp macro="" textlink="">
      <xdr:nvSpPr>
        <xdr:cNvPr id="271" name="5-конечная звезда 270">
          <a:extLst>
            <a:ext uri="{FF2B5EF4-FFF2-40B4-BE49-F238E27FC236}">
              <a16:creationId xmlns="" xmlns:a16="http://schemas.microsoft.com/office/drawing/2014/main" id="{00000000-0008-0000-0A00-00000F010000}"/>
            </a:ext>
          </a:extLst>
        </xdr:cNvPr>
        <xdr:cNvSpPr/>
      </xdr:nvSpPr>
      <xdr:spPr>
        <a:xfrm>
          <a:off x="2442715" y="76469656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1014013</xdr:colOff>
      <xdr:row>83</xdr:row>
      <xdr:rowOff>95250</xdr:rowOff>
    </xdr:from>
    <xdr:to>
      <xdr:col>5</xdr:col>
      <xdr:colOff>136702</xdr:colOff>
      <xdr:row>83</xdr:row>
      <xdr:rowOff>599250</xdr:rowOff>
    </xdr:to>
    <xdr:pic>
      <xdr:nvPicPr>
        <xdr:cNvPr id="272" name="Рисунок 271" descr="Картинки по запросу знак обгон запрещен">
          <a:extLst>
            <a:ext uri="{FF2B5EF4-FFF2-40B4-BE49-F238E27FC236}">
              <a16:creationId xmlns="" xmlns:a16="http://schemas.microsoft.com/office/drawing/2014/main" id="{00000000-0008-0000-0A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8213" y="75695175"/>
          <a:ext cx="503814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895350</xdr:colOff>
      <xdr:row>83</xdr:row>
      <xdr:rowOff>683314</xdr:rowOff>
    </xdr:from>
    <xdr:to>
      <xdr:col>5</xdr:col>
      <xdr:colOff>237259</xdr:colOff>
      <xdr:row>83</xdr:row>
      <xdr:rowOff>915228</xdr:rowOff>
    </xdr:to>
    <xdr:sp macro="" textlink="">
      <xdr:nvSpPr>
        <xdr:cNvPr id="273" name="Прямоугольник 272">
          <a:extLst>
            <a:ext uri="{FF2B5EF4-FFF2-40B4-BE49-F238E27FC236}">
              <a16:creationId xmlns="" xmlns:a16="http://schemas.microsoft.com/office/drawing/2014/main" id="{00000000-0008-0000-0A00-000011010000}"/>
            </a:ext>
          </a:extLst>
        </xdr:cNvPr>
        <xdr:cNvSpPr/>
      </xdr:nvSpPr>
      <xdr:spPr>
        <a:xfrm>
          <a:off x="4019550" y="76283239"/>
          <a:ext cx="723034" cy="23191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000" b="1">
              <a:solidFill>
                <a:sysClr val="windowText" lastClr="000000"/>
              </a:solidFill>
            </a:rPr>
            <a:t>400 м</a:t>
          </a:r>
        </a:p>
      </xdr:txBody>
    </xdr:sp>
    <xdr:clientData/>
  </xdr:twoCellAnchor>
  <xdr:twoCellAnchor>
    <xdr:from>
      <xdr:col>4</xdr:col>
      <xdr:colOff>973281</xdr:colOff>
      <xdr:row>83</xdr:row>
      <xdr:rowOff>710798</xdr:rowOff>
    </xdr:from>
    <xdr:to>
      <xdr:col>4</xdr:col>
      <xdr:colOff>1047826</xdr:colOff>
      <xdr:row>83</xdr:row>
      <xdr:rowOff>883300</xdr:rowOff>
    </xdr:to>
    <xdr:sp macro="" textlink="">
      <xdr:nvSpPr>
        <xdr:cNvPr id="274" name="Стрелка вправо 273">
          <a:extLst>
            <a:ext uri="{FF2B5EF4-FFF2-40B4-BE49-F238E27FC236}">
              <a16:creationId xmlns="" xmlns:a16="http://schemas.microsoft.com/office/drawing/2014/main" id="{00000000-0008-0000-0A00-000012010000}"/>
            </a:ext>
          </a:extLst>
        </xdr:cNvPr>
        <xdr:cNvSpPr/>
      </xdr:nvSpPr>
      <xdr:spPr>
        <a:xfrm rot="5400000" flipH="1">
          <a:off x="4048503" y="76359701"/>
          <a:ext cx="172502" cy="74545"/>
        </a:xfrm>
        <a:prstGeom prst="rightArrow">
          <a:avLst/>
        </a:prstGeom>
        <a:solidFill>
          <a:schemeClr val="tx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72735</xdr:colOff>
      <xdr:row>83</xdr:row>
      <xdr:rowOff>710799</xdr:rowOff>
    </xdr:from>
    <xdr:to>
      <xdr:col>5</xdr:col>
      <xdr:colOff>147280</xdr:colOff>
      <xdr:row>83</xdr:row>
      <xdr:rowOff>883301</xdr:rowOff>
    </xdr:to>
    <xdr:sp macro="" textlink="">
      <xdr:nvSpPr>
        <xdr:cNvPr id="275" name="Стрелка вправо 274">
          <a:extLst>
            <a:ext uri="{FF2B5EF4-FFF2-40B4-BE49-F238E27FC236}">
              <a16:creationId xmlns="" xmlns:a16="http://schemas.microsoft.com/office/drawing/2014/main" id="{00000000-0008-0000-0A00-000013010000}"/>
            </a:ext>
          </a:extLst>
        </xdr:cNvPr>
        <xdr:cNvSpPr/>
      </xdr:nvSpPr>
      <xdr:spPr>
        <a:xfrm rot="5400000" flipH="1">
          <a:off x="4529082" y="76359702"/>
          <a:ext cx="172502" cy="74545"/>
        </a:xfrm>
        <a:prstGeom prst="rightArrow">
          <a:avLst/>
        </a:prstGeom>
        <a:solidFill>
          <a:schemeClr val="tx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990600</xdr:colOff>
      <xdr:row>92</xdr:row>
      <xdr:rowOff>323850</xdr:rowOff>
    </xdr:from>
    <xdr:to>
      <xdr:col>5</xdr:col>
      <xdr:colOff>160332</xdr:colOff>
      <xdr:row>92</xdr:row>
      <xdr:rowOff>828675</xdr:rowOff>
    </xdr:to>
    <xdr:pic>
      <xdr:nvPicPr>
        <xdr:cNvPr id="276" name="Рисунок 275">
          <a:extLst>
            <a:ext uri="{FF2B5EF4-FFF2-40B4-BE49-F238E27FC236}">
              <a16:creationId xmlns="" xmlns:a16="http://schemas.microsoft.com/office/drawing/2014/main" id="{00000000-0008-0000-0A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83115150"/>
          <a:ext cx="550857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774424</xdr:colOff>
      <xdr:row>92</xdr:row>
      <xdr:rowOff>761580</xdr:rowOff>
    </xdr:from>
    <xdr:to>
      <xdr:col>3</xdr:col>
      <xdr:colOff>1435090</xdr:colOff>
      <xdr:row>92</xdr:row>
      <xdr:rowOff>761580</xdr:rowOff>
    </xdr:to>
    <xdr:cxnSp macro="">
      <xdr:nvCxnSpPr>
        <xdr:cNvPr id="277" name="Прямая со стрелкой 276">
          <a:extLst>
            <a:ext uri="{FF2B5EF4-FFF2-40B4-BE49-F238E27FC236}">
              <a16:creationId xmlns="" xmlns:a16="http://schemas.microsoft.com/office/drawing/2014/main" id="{00000000-0008-0000-0A00-000015010000}"/>
            </a:ext>
          </a:extLst>
        </xdr:cNvPr>
        <xdr:cNvCxnSpPr/>
      </xdr:nvCxnSpPr>
      <xdr:spPr>
        <a:xfrm>
          <a:off x="2317474" y="83552880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885720</xdr:colOff>
      <xdr:row>92</xdr:row>
      <xdr:rowOff>900620</xdr:rowOff>
    </xdr:from>
    <xdr:to>
      <xdr:col>3</xdr:col>
      <xdr:colOff>957720</xdr:colOff>
      <xdr:row>92</xdr:row>
      <xdr:rowOff>972620</xdr:rowOff>
    </xdr:to>
    <xdr:sp macro="" textlink="">
      <xdr:nvSpPr>
        <xdr:cNvPr id="278" name="5-конечная звезда 277">
          <a:extLst>
            <a:ext uri="{FF2B5EF4-FFF2-40B4-BE49-F238E27FC236}">
              <a16:creationId xmlns="" xmlns:a16="http://schemas.microsoft.com/office/drawing/2014/main" id="{00000000-0008-0000-0A00-000016010000}"/>
            </a:ext>
          </a:extLst>
        </xdr:cNvPr>
        <xdr:cNvSpPr/>
      </xdr:nvSpPr>
      <xdr:spPr>
        <a:xfrm>
          <a:off x="2428770" y="8369192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466725</xdr:colOff>
      <xdr:row>107</xdr:row>
      <xdr:rowOff>619125</xdr:rowOff>
    </xdr:from>
    <xdr:to>
      <xdr:col>3</xdr:col>
      <xdr:colOff>809625</xdr:colOff>
      <xdr:row>107</xdr:row>
      <xdr:rowOff>942975</xdr:rowOff>
    </xdr:to>
    <xdr:sp macro="" textlink="">
      <xdr:nvSpPr>
        <xdr:cNvPr id="279" name="Прямоугольник 278">
          <a:extLst>
            <a:ext uri="{FF2B5EF4-FFF2-40B4-BE49-F238E27FC236}">
              <a16:creationId xmlns="" xmlns:a16="http://schemas.microsoft.com/office/drawing/2014/main" id="{00000000-0008-0000-0A00-000017010000}"/>
            </a:ext>
          </a:extLst>
        </xdr:cNvPr>
        <xdr:cNvSpPr/>
      </xdr:nvSpPr>
      <xdr:spPr>
        <a:xfrm>
          <a:off x="2009775" y="99745800"/>
          <a:ext cx="342900" cy="323850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815701</xdr:colOff>
      <xdr:row>107</xdr:row>
      <xdr:rowOff>58273</xdr:rowOff>
    </xdr:from>
    <xdr:to>
      <xdr:col>3</xdr:col>
      <xdr:colOff>815701</xdr:colOff>
      <xdr:row>107</xdr:row>
      <xdr:rowOff>1423147</xdr:rowOff>
    </xdr:to>
    <xdr:cxnSp macro="">
      <xdr:nvCxnSpPr>
        <xdr:cNvPr id="280" name="Прямая со стрелкой 279">
          <a:extLst>
            <a:ext uri="{FF2B5EF4-FFF2-40B4-BE49-F238E27FC236}">
              <a16:creationId xmlns="" xmlns:a16="http://schemas.microsoft.com/office/drawing/2014/main" id="{00000000-0008-0000-0A00-000018010000}"/>
            </a:ext>
          </a:extLst>
        </xdr:cNvPr>
        <xdr:cNvCxnSpPr/>
      </xdr:nvCxnSpPr>
      <xdr:spPr>
        <a:xfrm flipV="1">
          <a:off x="2358751" y="99184948"/>
          <a:ext cx="0" cy="1364874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777286</xdr:colOff>
      <xdr:row>107</xdr:row>
      <xdr:rowOff>1344651</xdr:rowOff>
    </xdr:from>
    <xdr:to>
      <xdr:col>3</xdr:col>
      <xdr:colOff>852599</xdr:colOff>
      <xdr:row>107</xdr:row>
      <xdr:rowOff>1416651</xdr:rowOff>
    </xdr:to>
    <xdr:sp macro="" textlink="">
      <xdr:nvSpPr>
        <xdr:cNvPr id="281" name="Овал 280">
          <a:extLst>
            <a:ext uri="{FF2B5EF4-FFF2-40B4-BE49-F238E27FC236}">
              <a16:creationId xmlns="" xmlns:a16="http://schemas.microsoft.com/office/drawing/2014/main" id="{00000000-0008-0000-0A00-000019010000}"/>
            </a:ext>
          </a:extLst>
        </xdr:cNvPr>
        <xdr:cNvSpPr/>
      </xdr:nvSpPr>
      <xdr:spPr>
        <a:xfrm>
          <a:off x="2320336" y="100471326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619125</xdr:colOff>
      <xdr:row>107</xdr:row>
      <xdr:rowOff>762000</xdr:rowOff>
    </xdr:from>
    <xdr:to>
      <xdr:col>3</xdr:col>
      <xdr:colOff>691125</xdr:colOff>
      <xdr:row>107</xdr:row>
      <xdr:rowOff>834000</xdr:rowOff>
    </xdr:to>
    <xdr:sp macro="" textlink="">
      <xdr:nvSpPr>
        <xdr:cNvPr id="282" name="5-конечная звезда 281">
          <a:extLst>
            <a:ext uri="{FF2B5EF4-FFF2-40B4-BE49-F238E27FC236}">
              <a16:creationId xmlns="" xmlns:a16="http://schemas.microsoft.com/office/drawing/2014/main" id="{00000000-0008-0000-0A00-00001A010000}"/>
            </a:ext>
          </a:extLst>
        </xdr:cNvPr>
        <xdr:cNvSpPr/>
      </xdr:nvSpPr>
      <xdr:spPr>
        <a:xfrm>
          <a:off x="2162175" y="9988867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4</xdr:col>
      <xdr:colOff>904875</xdr:colOff>
      <xdr:row>107</xdr:row>
      <xdr:rowOff>190500</xdr:rowOff>
    </xdr:from>
    <xdr:ext cx="609653" cy="609653"/>
    <xdr:pic>
      <xdr:nvPicPr>
        <xdr:cNvPr id="283" name="Рисунок 282">
          <a:extLst>
            <a:ext uri="{FF2B5EF4-FFF2-40B4-BE49-F238E27FC236}">
              <a16:creationId xmlns="" xmlns:a16="http://schemas.microsoft.com/office/drawing/2014/main" id="{00000000-0008-0000-0A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99317175"/>
          <a:ext cx="609653" cy="609653"/>
        </a:xfrm>
        <a:prstGeom prst="rect">
          <a:avLst/>
        </a:prstGeom>
      </xdr:spPr>
    </xdr:pic>
    <xdr:clientData/>
  </xdr:oneCellAnchor>
  <xdr:twoCellAnchor>
    <xdr:from>
      <xdr:col>3</xdr:col>
      <xdr:colOff>933450</xdr:colOff>
      <xdr:row>107</xdr:row>
      <xdr:rowOff>762000</xdr:rowOff>
    </xdr:from>
    <xdr:to>
      <xdr:col>3</xdr:col>
      <xdr:colOff>1005450</xdr:colOff>
      <xdr:row>107</xdr:row>
      <xdr:rowOff>834000</xdr:rowOff>
    </xdr:to>
    <xdr:sp macro="" textlink="">
      <xdr:nvSpPr>
        <xdr:cNvPr id="284" name="5-конечная звезда 283">
          <a:extLst>
            <a:ext uri="{FF2B5EF4-FFF2-40B4-BE49-F238E27FC236}">
              <a16:creationId xmlns="" xmlns:a16="http://schemas.microsoft.com/office/drawing/2014/main" id="{00000000-0008-0000-0A00-00001C010000}"/>
            </a:ext>
          </a:extLst>
        </xdr:cNvPr>
        <xdr:cNvSpPr/>
      </xdr:nvSpPr>
      <xdr:spPr>
        <a:xfrm>
          <a:off x="2476500" y="9988867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782373</xdr:colOff>
      <xdr:row>9</xdr:row>
      <xdr:rowOff>726319</xdr:rowOff>
    </xdr:from>
    <xdr:to>
      <xdr:col>3</xdr:col>
      <xdr:colOff>1472712</xdr:colOff>
      <xdr:row>9</xdr:row>
      <xdr:rowOff>743649</xdr:rowOff>
    </xdr:to>
    <xdr:cxnSp macro="">
      <xdr:nvCxnSpPr>
        <xdr:cNvPr id="285" name="Прямая со стрелкой 284">
          <a:extLst>
            <a:ext uri="{FF2B5EF4-FFF2-40B4-BE49-F238E27FC236}">
              <a16:creationId xmlns="" xmlns:a16="http://schemas.microsoft.com/office/drawing/2014/main" id="{00000000-0008-0000-0A00-00001D010000}"/>
            </a:ext>
          </a:extLst>
        </xdr:cNvPr>
        <xdr:cNvCxnSpPr/>
      </xdr:nvCxnSpPr>
      <xdr:spPr>
        <a:xfrm flipH="1">
          <a:off x="2325423" y="9222619"/>
          <a:ext cx="690339" cy="17330"/>
        </a:xfrm>
        <a:prstGeom prst="straightConnector1">
          <a:avLst/>
        </a:prstGeom>
        <a:ln w="1587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774875</xdr:colOff>
      <xdr:row>9</xdr:row>
      <xdr:rowOff>58616</xdr:rowOff>
    </xdr:from>
    <xdr:to>
      <xdr:col>3</xdr:col>
      <xdr:colOff>774875</xdr:colOff>
      <xdr:row>9</xdr:row>
      <xdr:rowOff>1349396</xdr:rowOff>
    </xdr:to>
    <xdr:cxnSp macro="">
      <xdr:nvCxnSpPr>
        <xdr:cNvPr id="286" name="Прямая со стрелкой 285">
          <a:extLst>
            <a:ext uri="{FF2B5EF4-FFF2-40B4-BE49-F238E27FC236}">
              <a16:creationId xmlns="" xmlns:a16="http://schemas.microsoft.com/office/drawing/2014/main" id="{00000000-0008-0000-0A00-00001E010000}"/>
            </a:ext>
          </a:extLst>
        </xdr:cNvPr>
        <xdr:cNvCxnSpPr/>
      </xdr:nvCxnSpPr>
      <xdr:spPr>
        <a:xfrm flipV="1">
          <a:off x="2317925" y="8554916"/>
          <a:ext cx="0" cy="1290780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731684</xdr:colOff>
      <xdr:row>9</xdr:row>
      <xdr:rowOff>1317140</xdr:rowOff>
    </xdr:from>
    <xdr:to>
      <xdr:col>3</xdr:col>
      <xdr:colOff>803684</xdr:colOff>
      <xdr:row>9</xdr:row>
      <xdr:rowOff>1389140</xdr:rowOff>
    </xdr:to>
    <xdr:sp macro="" textlink="">
      <xdr:nvSpPr>
        <xdr:cNvPr id="287" name="Овал 286">
          <a:extLst>
            <a:ext uri="{FF2B5EF4-FFF2-40B4-BE49-F238E27FC236}">
              <a16:creationId xmlns="" xmlns:a16="http://schemas.microsoft.com/office/drawing/2014/main" id="{00000000-0008-0000-0A00-00001F010000}"/>
            </a:ext>
          </a:extLst>
        </xdr:cNvPr>
        <xdr:cNvSpPr/>
      </xdr:nvSpPr>
      <xdr:spPr>
        <a:xfrm>
          <a:off x="2274734" y="9813440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881428</xdr:colOff>
      <xdr:row>9</xdr:row>
      <xdr:rowOff>978131</xdr:rowOff>
    </xdr:from>
    <xdr:to>
      <xdr:col>3</xdr:col>
      <xdr:colOff>953428</xdr:colOff>
      <xdr:row>9</xdr:row>
      <xdr:rowOff>1050131</xdr:rowOff>
    </xdr:to>
    <xdr:sp macro="" textlink="">
      <xdr:nvSpPr>
        <xdr:cNvPr id="288" name="5-конечная звезда 287">
          <a:extLst>
            <a:ext uri="{FF2B5EF4-FFF2-40B4-BE49-F238E27FC236}">
              <a16:creationId xmlns="" xmlns:a16="http://schemas.microsoft.com/office/drawing/2014/main" id="{00000000-0008-0000-0A00-000020010000}"/>
            </a:ext>
          </a:extLst>
        </xdr:cNvPr>
        <xdr:cNvSpPr/>
      </xdr:nvSpPr>
      <xdr:spPr>
        <a:xfrm>
          <a:off x="2424478" y="947443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88209</xdr:colOff>
      <xdr:row>9</xdr:row>
      <xdr:rowOff>666715</xdr:rowOff>
    </xdr:from>
    <xdr:to>
      <xdr:col>3</xdr:col>
      <xdr:colOff>778565</xdr:colOff>
      <xdr:row>9</xdr:row>
      <xdr:rowOff>844822</xdr:rowOff>
    </xdr:to>
    <xdr:cxnSp macro="">
      <xdr:nvCxnSpPr>
        <xdr:cNvPr id="289" name="Прямая со стрелкой 288">
          <a:extLst>
            <a:ext uri="{FF2B5EF4-FFF2-40B4-BE49-F238E27FC236}">
              <a16:creationId xmlns="" xmlns:a16="http://schemas.microsoft.com/office/drawing/2014/main" id="{00000000-0008-0000-0A00-000021010000}"/>
            </a:ext>
          </a:extLst>
        </xdr:cNvPr>
        <xdr:cNvCxnSpPr/>
      </xdr:nvCxnSpPr>
      <xdr:spPr>
        <a:xfrm flipH="1" flipV="1">
          <a:off x="1631259" y="9163015"/>
          <a:ext cx="690356" cy="178107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781050</xdr:colOff>
      <xdr:row>42</xdr:row>
      <xdr:rowOff>819150</xdr:rowOff>
    </xdr:from>
    <xdr:to>
      <xdr:col>3</xdr:col>
      <xdr:colOff>1441716</xdr:colOff>
      <xdr:row>42</xdr:row>
      <xdr:rowOff>819150</xdr:rowOff>
    </xdr:to>
    <xdr:cxnSp macro="">
      <xdr:nvCxnSpPr>
        <xdr:cNvPr id="297" name="Прямая со стрелкой 296">
          <a:extLst>
            <a:ext uri="{FF2B5EF4-FFF2-40B4-BE49-F238E27FC236}">
              <a16:creationId xmlns="" xmlns:a16="http://schemas.microsoft.com/office/drawing/2014/main" id="{00000000-0008-0000-0A00-000029010000}"/>
            </a:ext>
          </a:extLst>
        </xdr:cNvPr>
        <xdr:cNvCxnSpPr/>
      </xdr:nvCxnSpPr>
      <xdr:spPr>
        <a:xfrm>
          <a:off x="2324100" y="40033575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7</xdr:row>
      <xdr:rowOff>342900</xdr:rowOff>
    </xdr:from>
    <xdr:to>
      <xdr:col>5</xdr:col>
      <xdr:colOff>879964</xdr:colOff>
      <xdr:row>7</xdr:row>
      <xdr:rowOff>743402</xdr:rowOff>
    </xdr:to>
    <xdr:sp macro="" textlink="">
      <xdr:nvSpPr>
        <xdr:cNvPr id="298" name="Прямоугольник 297">
          <a:extLst>
            <a:ext uri="{FF2B5EF4-FFF2-40B4-BE49-F238E27FC236}">
              <a16:creationId xmlns="" xmlns:a16="http://schemas.microsoft.com/office/drawing/2014/main" id="{00000000-0008-0000-0A00-00002A010000}"/>
            </a:ext>
          </a:extLst>
        </xdr:cNvPr>
        <xdr:cNvSpPr/>
      </xdr:nvSpPr>
      <xdr:spPr>
        <a:xfrm>
          <a:off x="3362325" y="5791200"/>
          <a:ext cx="2022964" cy="40050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????????      ?.?</a:t>
          </a:r>
        </a:p>
      </xdr:txBody>
    </xdr:sp>
    <xdr:clientData/>
  </xdr:twoCellAnchor>
  <xdr:twoCellAnchor>
    <xdr:from>
      <xdr:col>4</xdr:col>
      <xdr:colOff>240846</xdr:colOff>
      <xdr:row>7</xdr:row>
      <xdr:rowOff>782515</xdr:rowOff>
    </xdr:from>
    <xdr:to>
      <xdr:col>5</xdr:col>
      <xdr:colOff>881324</xdr:colOff>
      <xdr:row>7</xdr:row>
      <xdr:rowOff>1183017</xdr:rowOff>
    </xdr:to>
    <xdr:sp macro="" textlink="">
      <xdr:nvSpPr>
        <xdr:cNvPr id="299" name="Прямоугольник 298">
          <a:extLst>
            <a:ext uri="{FF2B5EF4-FFF2-40B4-BE49-F238E27FC236}">
              <a16:creationId xmlns="" xmlns:a16="http://schemas.microsoft.com/office/drawing/2014/main" id="{00000000-0008-0000-0A00-00002B010000}"/>
            </a:ext>
          </a:extLst>
        </xdr:cNvPr>
        <xdr:cNvSpPr/>
      </xdr:nvSpPr>
      <xdr:spPr>
        <a:xfrm>
          <a:off x="3365046" y="6230815"/>
          <a:ext cx="2021603" cy="40050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??????????  ?</a:t>
          </a:r>
        </a:p>
      </xdr:txBody>
    </xdr:sp>
    <xdr:clientData/>
  </xdr:twoCellAnchor>
  <xdr:twoCellAnchor>
    <xdr:from>
      <xdr:col>4</xdr:col>
      <xdr:colOff>310533</xdr:colOff>
      <xdr:row>7</xdr:row>
      <xdr:rowOff>407157</xdr:rowOff>
    </xdr:from>
    <xdr:to>
      <xdr:col>4</xdr:col>
      <xdr:colOff>561975</xdr:colOff>
      <xdr:row>7</xdr:row>
      <xdr:rowOff>685580</xdr:rowOff>
    </xdr:to>
    <xdr:sp macro="" textlink="">
      <xdr:nvSpPr>
        <xdr:cNvPr id="300" name="Стрелка вправо 299">
          <a:extLst>
            <a:ext uri="{FF2B5EF4-FFF2-40B4-BE49-F238E27FC236}">
              <a16:creationId xmlns="" xmlns:a16="http://schemas.microsoft.com/office/drawing/2014/main" id="{00000000-0008-0000-0A00-00002C010000}"/>
            </a:ext>
          </a:extLst>
        </xdr:cNvPr>
        <xdr:cNvSpPr/>
      </xdr:nvSpPr>
      <xdr:spPr>
        <a:xfrm flipH="1">
          <a:off x="3434733" y="5855457"/>
          <a:ext cx="251442" cy="278423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560195</xdr:colOff>
      <xdr:row>7</xdr:row>
      <xdr:rowOff>832118</xdr:rowOff>
    </xdr:from>
    <xdr:to>
      <xdr:col>5</xdr:col>
      <xdr:colOff>816618</xdr:colOff>
      <xdr:row>7</xdr:row>
      <xdr:rowOff>1110541</xdr:rowOff>
    </xdr:to>
    <xdr:sp macro="" textlink="">
      <xdr:nvSpPr>
        <xdr:cNvPr id="301" name="Стрелка вправо 300">
          <a:extLst>
            <a:ext uri="{FF2B5EF4-FFF2-40B4-BE49-F238E27FC236}">
              <a16:creationId xmlns="" xmlns:a16="http://schemas.microsoft.com/office/drawing/2014/main" id="{00000000-0008-0000-0A00-00002D010000}"/>
            </a:ext>
          </a:extLst>
        </xdr:cNvPr>
        <xdr:cNvSpPr/>
      </xdr:nvSpPr>
      <xdr:spPr>
        <a:xfrm>
          <a:off x="5065520" y="6280418"/>
          <a:ext cx="256423" cy="278423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240847</xdr:colOff>
      <xdr:row>8</xdr:row>
      <xdr:rowOff>499783</xdr:rowOff>
    </xdr:from>
    <xdr:to>
      <xdr:col>5</xdr:col>
      <xdr:colOff>875881</xdr:colOff>
      <xdr:row>8</xdr:row>
      <xdr:rowOff>900285</xdr:rowOff>
    </xdr:to>
    <xdr:sp macro="" textlink="">
      <xdr:nvSpPr>
        <xdr:cNvPr id="302" name="Прямоугольник 301">
          <a:extLst>
            <a:ext uri="{FF2B5EF4-FFF2-40B4-BE49-F238E27FC236}">
              <a16:creationId xmlns="" xmlns:a16="http://schemas.microsoft.com/office/drawing/2014/main" id="{00000000-0008-0000-0A00-00002E010000}"/>
            </a:ext>
          </a:extLst>
        </xdr:cNvPr>
        <xdr:cNvSpPr/>
      </xdr:nvSpPr>
      <xdr:spPr>
        <a:xfrm>
          <a:off x="3365047" y="7472083"/>
          <a:ext cx="2016159" cy="40050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?????????   ?.?</a:t>
          </a:r>
        </a:p>
      </xdr:txBody>
    </xdr:sp>
    <xdr:clientData/>
  </xdr:twoCellAnchor>
  <xdr:twoCellAnchor>
    <xdr:from>
      <xdr:col>4</xdr:col>
      <xdr:colOff>310533</xdr:colOff>
      <xdr:row>8</xdr:row>
      <xdr:rowOff>570443</xdr:rowOff>
    </xdr:from>
    <xdr:to>
      <xdr:col>4</xdr:col>
      <xdr:colOff>561975</xdr:colOff>
      <xdr:row>8</xdr:row>
      <xdr:rowOff>848866</xdr:rowOff>
    </xdr:to>
    <xdr:sp macro="" textlink="">
      <xdr:nvSpPr>
        <xdr:cNvPr id="303" name="Стрелка вправо 302">
          <a:extLst>
            <a:ext uri="{FF2B5EF4-FFF2-40B4-BE49-F238E27FC236}">
              <a16:creationId xmlns="" xmlns:a16="http://schemas.microsoft.com/office/drawing/2014/main" id="{00000000-0008-0000-0A00-00002F010000}"/>
            </a:ext>
          </a:extLst>
        </xdr:cNvPr>
        <xdr:cNvSpPr/>
      </xdr:nvSpPr>
      <xdr:spPr>
        <a:xfrm flipH="1">
          <a:off x="3434733" y="7542743"/>
          <a:ext cx="251442" cy="278423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496658</xdr:colOff>
      <xdr:row>9</xdr:row>
      <xdr:rowOff>434469</xdr:rowOff>
    </xdr:from>
    <xdr:to>
      <xdr:col>5</xdr:col>
      <xdr:colOff>712594</xdr:colOff>
      <xdr:row>9</xdr:row>
      <xdr:rowOff>834971</xdr:rowOff>
    </xdr:to>
    <xdr:sp macro="" textlink="">
      <xdr:nvSpPr>
        <xdr:cNvPr id="304" name="Прямоугольник 303">
          <a:extLst>
            <a:ext uri="{FF2B5EF4-FFF2-40B4-BE49-F238E27FC236}">
              <a16:creationId xmlns="" xmlns:a16="http://schemas.microsoft.com/office/drawing/2014/main" id="{00000000-0008-0000-0A00-000030010000}"/>
            </a:ext>
          </a:extLst>
        </xdr:cNvPr>
        <xdr:cNvSpPr/>
      </xdr:nvSpPr>
      <xdr:spPr>
        <a:xfrm>
          <a:off x="3620858" y="8930769"/>
          <a:ext cx="1597061" cy="40050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??????   ?.?</a:t>
          </a:r>
        </a:p>
      </xdr:txBody>
    </xdr:sp>
    <xdr:clientData/>
  </xdr:twoCellAnchor>
  <xdr:twoCellAnchor>
    <xdr:from>
      <xdr:col>4</xdr:col>
      <xdr:colOff>555460</xdr:colOff>
      <xdr:row>9</xdr:row>
      <xdr:rowOff>505129</xdr:rowOff>
    </xdr:from>
    <xdr:to>
      <xdr:col>4</xdr:col>
      <xdr:colOff>806902</xdr:colOff>
      <xdr:row>9</xdr:row>
      <xdr:rowOff>783552</xdr:rowOff>
    </xdr:to>
    <xdr:sp macro="" textlink="">
      <xdr:nvSpPr>
        <xdr:cNvPr id="305" name="Стрелка вправо 304">
          <a:extLst>
            <a:ext uri="{FF2B5EF4-FFF2-40B4-BE49-F238E27FC236}">
              <a16:creationId xmlns="" xmlns:a16="http://schemas.microsoft.com/office/drawing/2014/main" id="{00000000-0008-0000-0A00-000031010000}"/>
            </a:ext>
          </a:extLst>
        </xdr:cNvPr>
        <xdr:cNvSpPr/>
      </xdr:nvSpPr>
      <xdr:spPr>
        <a:xfrm flipH="1">
          <a:off x="3679660" y="9001429"/>
          <a:ext cx="251442" cy="278423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487974</xdr:colOff>
      <xdr:row>15</xdr:row>
      <xdr:rowOff>268534</xdr:rowOff>
    </xdr:from>
    <xdr:to>
      <xdr:col>5</xdr:col>
      <xdr:colOff>526549</xdr:colOff>
      <xdr:row>15</xdr:row>
      <xdr:rowOff>694358</xdr:rowOff>
    </xdr:to>
    <xdr:sp macro="" textlink="">
      <xdr:nvSpPr>
        <xdr:cNvPr id="306" name="Прямоугольник 305">
          <a:extLst>
            <a:ext uri="{FF2B5EF4-FFF2-40B4-BE49-F238E27FC236}">
              <a16:creationId xmlns="" xmlns:a16="http://schemas.microsoft.com/office/drawing/2014/main" id="{00000000-0008-0000-0A00-000032010000}"/>
            </a:ext>
          </a:extLst>
        </xdr:cNvPr>
        <xdr:cNvSpPr/>
      </xdr:nvSpPr>
      <xdr:spPr>
        <a:xfrm>
          <a:off x="3612174" y="11384209"/>
          <a:ext cx="1419700" cy="42582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r"/>
          <a:r>
            <a:rPr lang="ru-RU" sz="1400" b="1" baseline="0">
              <a:solidFill>
                <a:sysClr val="windowText" lastClr="000000"/>
              </a:solidFill>
            </a:rPr>
            <a:t>?</a:t>
          </a:r>
          <a:r>
            <a:rPr lang="ru-RU" sz="1400" b="1" baseline="0">
              <a:solidFill>
                <a:schemeClr val="bg1"/>
              </a:solidFill>
            </a:rPr>
            <a:t>...</a:t>
          </a:r>
          <a:r>
            <a:rPr lang="ru-RU" sz="1400" b="1" baseline="0">
              <a:solidFill>
                <a:sysClr val="windowText" lastClr="000000"/>
              </a:solidFill>
            </a:rPr>
            <a:t> </a:t>
          </a:r>
          <a:endParaRPr lang="ru-R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763691</xdr:colOff>
      <xdr:row>15</xdr:row>
      <xdr:rowOff>171450</xdr:rowOff>
    </xdr:from>
    <xdr:to>
      <xdr:col>3</xdr:col>
      <xdr:colOff>763691</xdr:colOff>
      <xdr:row>15</xdr:row>
      <xdr:rowOff>1164143</xdr:rowOff>
    </xdr:to>
    <xdr:cxnSp macro="">
      <xdr:nvCxnSpPr>
        <xdr:cNvPr id="307" name="Прямая со стрелкой 306">
          <a:extLst>
            <a:ext uri="{FF2B5EF4-FFF2-40B4-BE49-F238E27FC236}">
              <a16:creationId xmlns="" xmlns:a16="http://schemas.microsoft.com/office/drawing/2014/main" id="{00000000-0008-0000-0A00-000033010000}"/>
            </a:ext>
          </a:extLst>
        </xdr:cNvPr>
        <xdr:cNvCxnSpPr/>
      </xdr:nvCxnSpPr>
      <xdr:spPr>
        <a:xfrm flipV="1">
          <a:off x="2306741" y="11287125"/>
          <a:ext cx="0" cy="992693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15</xdr:row>
      <xdr:rowOff>514246</xdr:rowOff>
    </xdr:from>
    <xdr:to>
      <xdr:col>3</xdr:col>
      <xdr:colOff>763219</xdr:colOff>
      <xdr:row>15</xdr:row>
      <xdr:rowOff>639714</xdr:rowOff>
    </xdr:to>
    <xdr:cxnSp macro="">
      <xdr:nvCxnSpPr>
        <xdr:cNvPr id="308" name="Прямая со стрелкой 307">
          <a:extLst>
            <a:ext uri="{FF2B5EF4-FFF2-40B4-BE49-F238E27FC236}">
              <a16:creationId xmlns="" xmlns:a16="http://schemas.microsoft.com/office/drawing/2014/main" id="{00000000-0008-0000-0A00-000034010000}"/>
            </a:ext>
          </a:extLst>
        </xdr:cNvPr>
        <xdr:cNvCxnSpPr/>
      </xdr:nvCxnSpPr>
      <xdr:spPr>
        <a:xfrm flipH="1" flipV="1">
          <a:off x="1628775" y="11629921"/>
          <a:ext cx="677494" cy="125468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723551</xdr:colOff>
      <xdr:row>15</xdr:row>
      <xdr:rowOff>1111521</xdr:rowOff>
    </xdr:from>
    <xdr:to>
      <xdr:col>3</xdr:col>
      <xdr:colOff>798864</xdr:colOff>
      <xdr:row>15</xdr:row>
      <xdr:rowOff>1183521</xdr:rowOff>
    </xdr:to>
    <xdr:sp macro="" textlink="">
      <xdr:nvSpPr>
        <xdr:cNvPr id="309" name="Овал 308">
          <a:extLst>
            <a:ext uri="{FF2B5EF4-FFF2-40B4-BE49-F238E27FC236}">
              <a16:creationId xmlns="" xmlns:a16="http://schemas.microsoft.com/office/drawing/2014/main" id="{00000000-0008-0000-0A00-000035010000}"/>
            </a:ext>
          </a:extLst>
        </xdr:cNvPr>
        <xdr:cNvSpPr/>
      </xdr:nvSpPr>
      <xdr:spPr>
        <a:xfrm>
          <a:off x="2266601" y="12227196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862378</xdr:colOff>
      <xdr:row>15</xdr:row>
      <xdr:rowOff>1391652</xdr:rowOff>
    </xdr:from>
    <xdr:to>
      <xdr:col>3</xdr:col>
      <xdr:colOff>934378</xdr:colOff>
      <xdr:row>15</xdr:row>
      <xdr:rowOff>1463652</xdr:rowOff>
    </xdr:to>
    <xdr:sp macro="" textlink="">
      <xdr:nvSpPr>
        <xdr:cNvPr id="310" name="5-конечная звезда 309">
          <a:extLst>
            <a:ext uri="{FF2B5EF4-FFF2-40B4-BE49-F238E27FC236}">
              <a16:creationId xmlns="" xmlns:a16="http://schemas.microsoft.com/office/drawing/2014/main" id="{00000000-0008-0000-0A00-000036010000}"/>
            </a:ext>
          </a:extLst>
        </xdr:cNvPr>
        <xdr:cNvSpPr/>
      </xdr:nvSpPr>
      <xdr:spPr>
        <a:xfrm>
          <a:off x="2405428" y="1250732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927589</xdr:colOff>
      <xdr:row>15</xdr:row>
      <xdr:rowOff>324096</xdr:rowOff>
    </xdr:from>
    <xdr:to>
      <xdr:col>5</xdr:col>
      <xdr:colOff>183906</xdr:colOff>
      <xdr:row>15</xdr:row>
      <xdr:rowOff>638328</xdr:rowOff>
    </xdr:to>
    <xdr:sp macro="" textlink="">
      <xdr:nvSpPr>
        <xdr:cNvPr id="311" name="Прямоугольник 310">
          <a:extLst>
            <a:ext uri="{FF2B5EF4-FFF2-40B4-BE49-F238E27FC236}">
              <a16:creationId xmlns="" xmlns:a16="http://schemas.microsoft.com/office/drawing/2014/main" id="{00000000-0008-0000-0A00-000037010000}"/>
            </a:ext>
          </a:extLst>
        </xdr:cNvPr>
        <xdr:cNvSpPr/>
      </xdr:nvSpPr>
      <xdr:spPr>
        <a:xfrm>
          <a:off x="4051789" y="11439771"/>
          <a:ext cx="637442" cy="31423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</a:t>
          </a:r>
        </a:p>
      </xdr:txBody>
    </xdr:sp>
    <xdr:clientData/>
  </xdr:twoCellAnchor>
  <xdr:twoCellAnchor>
    <xdr:from>
      <xdr:col>4</xdr:col>
      <xdr:colOff>553915</xdr:colOff>
      <xdr:row>15</xdr:row>
      <xdr:rowOff>347408</xdr:rowOff>
    </xdr:from>
    <xdr:to>
      <xdr:col>4</xdr:col>
      <xdr:colOff>821997</xdr:colOff>
      <xdr:row>15</xdr:row>
      <xdr:rowOff>625831</xdr:rowOff>
    </xdr:to>
    <xdr:sp macro="" textlink="">
      <xdr:nvSpPr>
        <xdr:cNvPr id="312" name="Стрелка вправо 311">
          <a:extLst>
            <a:ext uri="{FF2B5EF4-FFF2-40B4-BE49-F238E27FC236}">
              <a16:creationId xmlns="" xmlns:a16="http://schemas.microsoft.com/office/drawing/2014/main" id="{00000000-0008-0000-0A00-000038010000}"/>
            </a:ext>
          </a:extLst>
        </xdr:cNvPr>
        <xdr:cNvSpPr/>
      </xdr:nvSpPr>
      <xdr:spPr>
        <a:xfrm flipH="1">
          <a:off x="3678115" y="11463083"/>
          <a:ext cx="268082" cy="278423"/>
        </a:xfrm>
        <a:prstGeom prst="rightArrow">
          <a:avLst/>
        </a:prstGeom>
        <a:solidFill>
          <a:schemeClr val="tx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142875</xdr:colOff>
      <xdr:row>28</xdr:row>
      <xdr:rowOff>438732</xdr:rowOff>
    </xdr:from>
    <xdr:to>
      <xdr:col>5</xdr:col>
      <xdr:colOff>797317</xdr:colOff>
      <xdr:row>28</xdr:row>
      <xdr:rowOff>1095349</xdr:rowOff>
    </xdr:to>
    <xdr:sp macro="" textlink="">
      <xdr:nvSpPr>
        <xdr:cNvPr id="313" name="Дуга 312">
          <a:extLst>
            <a:ext uri="{FF2B5EF4-FFF2-40B4-BE49-F238E27FC236}">
              <a16:creationId xmlns="" xmlns:a16="http://schemas.microsoft.com/office/drawing/2014/main" id="{00000000-0008-0000-0A00-000039010000}"/>
            </a:ext>
          </a:extLst>
        </xdr:cNvPr>
        <xdr:cNvSpPr/>
      </xdr:nvSpPr>
      <xdr:spPr>
        <a:xfrm>
          <a:off x="4648200" y="24841782"/>
          <a:ext cx="654442" cy="656617"/>
        </a:xfrm>
        <a:prstGeom prst="arc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793263</xdr:colOff>
      <xdr:row>28</xdr:row>
      <xdr:rowOff>767041</xdr:rowOff>
    </xdr:from>
    <xdr:to>
      <xdr:col>5</xdr:col>
      <xdr:colOff>797317</xdr:colOff>
      <xdr:row>28</xdr:row>
      <xdr:rowOff>1273689</xdr:rowOff>
    </xdr:to>
    <xdr:cxnSp macro="">
      <xdr:nvCxnSpPr>
        <xdr:cNvPr id="314" name="Прямая соединительная линия 313">
          <a:extLst>
            <a:ext uri="{FF2B5EF4-FFF2-40B4-BE49-F238E27FC236}">
              <a16:creationId xmlns="" xmlns:a16="http://schemas.microsoft.com/office/drawing/2014/main" id="{00000000-0008-0000-0A00-00003A010000}"/>
            </a:ext>
          </a:extLst>
        </xdr:cNvPr>
        <xdr:cNvCxnSpPr>
          <a:stCxn id="313" idx="2"/>
        </xdr:cNvCxnSpPr>
      </xdr:nvCxnSpPr>
      <xdr:spPr>
        <a:xfrm flipH="1">
          <a:off x="5298588" y="25170091"/>
          <a:ext cx="4054" cy="50664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660120</xdr:colOff>
      <xdr:row>28</xdr:row>
      <xdr:rowOff>780988</xdr:rowOff>
    </xdr:from>
    <xdr:to>
      <xdr:col>5</xdr:col>
      <xdr:colOff>960594</xdr:colOff>
      <xdr:row>28</xdr:row>
      <xdr:rowOff>1081207</xdr:rowOff>
    </xdr:to>
    <xdr:pic>
      <xdr:nvPicPr>
        <xdr:cNvPr id="315" name="Рисунок 314" descr="Картинки по запросу знак пешеходный переход">
          <a:extLst>
            <a:ext uri="{FF2B5EF4-FFF2-40B4-BE49-F238E27FC236}">
              <a16:creationId xmlns="" xmlns:a16="http://schemas.microsoft.com/office/drawing/2014/main" id="{00000000-0008-0000-0A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445" y="25184038"/>
          <a:ext cx="300474" cy="300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264341</xdr:colOff>
      <xdr:row>28</xdr:row>
      <xdr:rowOff>315743</xdr:rowOff>
    </xdr:from>
    <xdr:to>
      <xdr:col>5</xdr:col>
      <xdr:colOff>565297</xdr:colOff>
      <xdr:row>28</xdr:row>
      <xdr:rowOff>615962</xdr:rowOff>
    </xdr:to>
    <xdr:pic>
      <xdr:nvPicPr>
        <xdr:cNvPr id="316" name="Рисунок 315" descr="Картинки по запросу знак пешеходный переход">
          <a:extLst>
            <a:ext uri="{FF2B5EF4-FFF2-40B4-BE49-F238E27FC236}">
              <a16:creationId xmlns="" xmlns:a16="http://schemas.microsoft.com/office/drawing/2014/main" id="{00000000-0008-0000-0A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9666" y="24718793"/>
          <a:ext cx="300956" cy="300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326653</xdr:colOff>
      <xdr:row>28</xdr:row>
      <xdr:rowOff>95250</xdr:rowOff>
    </xdr:from>
    <xdr:to>
      <xdr:col>5</xdr:col>
      <xdr:colOff>504015</xdr:colOff>
      <xdr:row>28</xdr:row>
      <xdr:rowOff>272612</xdr:rowOff>
    </xdr:to>
    <xdr:sp macro="" textlink="">
      <xdr:nvSpPr>
        <xdr:cNvPr id="317" name="Прямоугольник 316">
          <a:extLst>
            <a:ext uri="{FF2B5EF4-FFF2-40B4-BE49-F238E27FC236}">
              <a16:creationId xmlns="" xmlns:a16="http://schemas.microsoft.com/office/drawing/2014/main" id="{00000000-0008-0000-0A00-00003D010000}"/>
            </a:ext>
          </a:extLst>
        </xdr:cNvPr>
        <xdr:cNvSpPr/>
      </xdr:nvSpPr>
      <xdr:spPr>
        <a:xfrm>
          <a:off x="4831978" y="24498300"/>
          <a:ext cx="177362" cy="177362"/>
        </a:xfrm>
        <a:prstGeom prst="rect">
          <a:avLst/>
        </a:prstGeom>
        <a:solidFill>
          <a:schemeClr val="tx1"/>
        </a:solidFill>
        <a:ln w="19050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333222</xdr:colOff>
      <xdr:row>28</xdr:row>
      <xdr:rowOff>101819</xdr:rowOff>
    </xdr:from>
    <xdr:to>
      <xdr:col>5</xdr:col>
      <xdr:colOff>497447</xdr:colOff>
      <xdr:row>28</xdr:row>
      <xdr:rowOff>266044</xdr:rowOff>
    </xdr:to>
    <xdr:sp macro="" textlink="">
      <xdr:nvSpPr>
        <xdr:cNvPr id="318" name="Овал 317">
          <a:extLst>
            <a:ext uri="{FF2B5EF4-FFF2-40B4-BE49-F238E27FC236}">
              <a16:creationId xmlns="" xmlns:a16="http://schemas.microsoft.com/office/drawing/2014/main" id="{00000000-0008-0000-0A00-00003E010000}"/>
            </a:ext>
          </a:extLst>
        </xdr:cNvPr>
        <xdr:cNvSpPr/>
      </xdr:nvSpPr>
      <xdr:spPr>
        <a:xfrm>
          <a:off x="4838547" y="24504869"/>
          <a:ext cx="164225" cy="164225"/>
        </a:xfrm>
        <a:prstGeom prst="ellipse">
          <a:avLst/>
        </a:prstGeom>
        <a:solidFill>
          <a:srgbClr val="FFFF00"/>
        </a:solidFill>
        <a:ln w="19050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351793</xdr:colOff>
      <xdr:row>40</xdr:row>
      <xdr:rowOff>165438</xdr:rowOff>
    </xdr:from>
    <xdr:to>
      <xdr:col>3</xdr:col>
      <xdr:colOff>1154206</xdr:colOff>
      <xdr:row>40</xdr:row>
      <xdr:rowOff>336292</xdr:rowOff>
    </xdr:to>
    <xdr:grpSp>
      <xdr:nvGrpSpPr>
        <xdr:cNvPr id="319" name="Группа 318">
          <a:extLst>
            <a:ext uri="{FF2B5EF4-FFF2-40B4-BE49-F238E27FC236}">
              <a16:creationId xmlns="" xmlns:a16="http://schemas.microsoft.com/office/drawing/2014/main" id="{00000000-0008-0000-0A00-00003F010000}"/>
            </a:ext>
          </a:extLst>
        </xdr:cNvPr>
        <xdr:cNvGrpSpPr/>
      </xdr:nvGrpSpPr>
      <xdr:grpSpPr>
        <a:xfrm rot="5400000">
          <a:off x="2212740" y="36076408"/>
          <a:ext cx="170854" cy="802413"/>
          <a:chOff x="2276355" y="169337185"/>
          <a:chExt cx="182327" cy="1037451"/>
        </a:xfrm>
      </xdr:grpSpPr>
      <xdr:cxnSp macro="">
        <xdr:nvCxnSpPr>
          <xdr:cNvPr id="320" name="Прямая со стрелкой 319">
            <a:extLst>
              <a:ext uri="{FF2B5EF4-FFF2-40B4-BE49-F238E27FC236}">
                <a16:creationId xmlns="" xmlns:a16="http://schemas.microsoft.com/office/drawing/2014/main" id="{00000000-0008-0000-0A00-000040010000}"/>
              </a:ext>
            </a:extLst>
          </xdr:cNvPr>
          <xdr:cNvCxnSpPr/>
        </xdr:nvCxnSpPr>
        <xdr:spPr>
          <a:xfrm>
            <a:off x="2311502" y="169341511"/>
            <a:ext cx="0" cy="1033125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1" name="Прямая со стрелкой 320">
            <a:extLst>
              <a:ext uri="{FF2B5EF4-FFF2-40B4-BE49-F238E27FC236}">
                <a16:creationId xmlns="" xmlns:a16="http://schemas.microsoft.com/office/drawing/2014/main" id="{00000000-0008-0000-0A00-000041010000}"/>
              </a:ext>
            </a:extLst>
          </xdr:cNvPr>
          <xdr:cNvCxnSpPr/>
        </xdr:nvCxnSpPr>
        <xdr:spPr>
          <a:xfrm>
            <a:off x="2423538" y="169337185"/>
            <a:ext cx="0" cy="1037451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2" name="Прямая со стрелкой 321">
            <a:extLst>
              <a:ext uri="{FF2B5EF4-FFF2-40B4-BE49-F238E27FC236}">
                <a16:creationId xmlns="" xmlns:a16="http://schemas.microsoft.com/office/drawing/2014/main" id="{00000000-0008-0000-0A00-000042010000}"/>
              </a:ext>
            </a:extLst>
          </xdr:cNvPr>
          <xdr:cNvCxnSpPr/>
        </xdr:nvCxnSpPr>
        <xdr:spPr>
          <a:xfrm rot="5400000" flipV="1">
            <a:off x="2367519" y="16928577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3" name="Прямая со стрелкой 322">
            <a:extLst>
              <a:ext uri="{FF2B5EF4-FFF2-40B4-BE49-F238E27FC236}">
                <a16:creationId xmlns="" xmlns:a16="http://schemas.microsoft.com/office/drawing/2014/main" id="{00000000-0008-0000-0A00-000043010000}"/>
              </a:ext>
            </a:extLst>
          </xdr:cNvPr>
          <xdr:cNvCxnSpPr/>
        </xdr:nvCxnSpPr>
        <xdr:spPr>
          <a:xfrm rot="5400000" flipV="1">
            <a:off x="2367519" y="16934793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4" name="Прямая со стрелкой 323">
            <a:extLst>
              <a:ext uri="{FF2B5EF4-FFF2-40B4-BE49-F238E27FC236}">
                <a16:creationId xmlns="" xmlns:a16="http://schemas.microsoft.com/office/drawing/2014/main" id="{00000000-0008-0000-0A00-000044010000}"/>
              </a:ext>
            </a:extLst>
          </xdr:cNvPr>
          <xdr:cNvCxnSpPr/>
        </xdr:nvCxnSpPr>
        <xdr:spPr>
          <a:xfrm rot="5400000" flipV="1">
            <a:off x="2367519" y="16941009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5" name="Прямая со стрелкой 324">
            <a:extLst>
              <a:ext uri="{FF2B5EF4-FFF2-40B4-BE49-F238E27FC236}">
                <a16:creationId xmlns="" xmlns:a16="http://schemas.microsoft.com/office/drawing/2014/main" id="{00000000-0008-0000-0A00-000045010000}"/>
              </a:ext>
            </a:extLst>
          </xdr:cNvPr>
          <xdr:cNvCxnSpPr/>
        </xdr:nvCxnSpPr>
        <xdr:spPr>
          <a:xfrm rot="5400000" flipV="1">
            <a:off x="2367519" y="16947225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6" name="Прямая со стрелкой 325">
            <a:extLst>
              <a:ext uri="{FF2B5EF4-FFF2-40B4-BE49-F238E27FC236}">
                <a16:creationId xmlns="" xmlns:a16="http://schemas.microsoft.com/office/drawing/2014/main" id="{00000000-0008-0000-0A00-000046010000}"/>
              </a:ext>
            </a:extLst>
          </xdr:cNvPr>
          <xdr:cNvCxnSpPr/>
        </xdr:nvCxnSpPr>
        <xdr:spPr>
          <a:xfrm rot="5400000" flipV="1">
            <a:off x="2367519" y="16953442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7" name="Прямая со стрелкой 326">
            <a:extLst>
              <a:ext uri="{FF2B5EF4-FFF2-40B4-BE49-F238E27FC236}">
                <a16:creationId xmlns="" xmlns:a16="http://schemas.microsoft.com/office/drawing/2014/main" id="{00000000-0008-0000-0A00-000047010000}"/>
              </a:ext>
            </a:extLst>
          </xdr:cNvPr>
          <xdr:cNvCxnSpPr/>
        </xdr:nvCxnSpPr>
        <xdr:spPr>
          <a:xfrm rot="5400000" flipV="1">
            <a:off x="2367519" y="169596581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8" name="Прямая со стрелкой 327">
            <a:extLst>
              <a:ext uri="{FF2B5EF4-FFF2-40B4-BE49-F238E27FC236}">
                <a16:creationId xmlns="" xmlns:a16="http://schemas.microsoft.com/office/drawing/2014/main" id="{00000000-0008-0000-0A00-000048010000}"/>
              </a:ext>
            </a:extLst>
          </xdr:cNvPr>
          <xdr:cNvCxnSpPr/>
        </xdr:nvCxnSpPr>
        <xdr:spPr>
          <a:xfrm rot="5400000" flipV="1">
            <a:off x="2367519" y="16965874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9" name="Прямая со стрелкой 328">
            <a:extLst>
              <a:ext uri="{FF2B5EF4-FFF2-40B4-BE49-F238E27FC236}">
                <a16:creationId xmlns="" xmlns:a16="http://schemas.microsoft.com/office/drawing/2014/main" id="{00000000-0008-0000-0A00-000049010000}"/>
              </a:ext>
            </a:extLst>
          </xdr:cNvPr>
          <xdr:cNvCxnSpPr/>
        </xdr:nvCxnSpPr>
        <xdr:spPr>
          <a:xfrm rot="5400000" flipV="1">
            <a:off x="2367519" y="169720903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0" name="Прямая со стрелкой 329">
            <a:extLst>
              <a:ext uri="{FF2B5EF4-FFF2-40B4-BE49-F238E27FC236}">
                <a16:creationId xmlns="" xmlns:a16="http://schemas.microsoft.com/office/drawing/2014/main" id="{00000000-0008-0000-0A00-00004A010000}"/>
              </a:ext>
            </a:extLst>
          </xdr:cNvPr>
          <xdr:cNvCxnSpPr/>
        </xdr:nvCxnSpPr>
        <xdr:spPr>
          <a:xfrm rot="5400000" flipV="1">
            <a:off x="2367519" y="169783064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1" name="Прямая со стрелкой 330">
            <a:extLst>
              <a:ext uri="{FF2B5EF4-FFF2-40B4-BE49-F238E27FC236}">
                <a16:creationId xmlns="" xmlns:a16="http://schemas.microsoft.com/office/drawing/2014/main" id="{00000000-0008-0000-0A00-00004B010000}"/>
              </a:ext>
            </a:extLst>
          </xdr:cNvPr>
          <xdr:cNvCxnSpPr/>
        </xdr:nvCxnSpPr>
        <xdr:spPr>
          <a:xfrm rot="5400000" flipV="1">
            <a:off x="2367519" y="169845225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2" name="Прямая со стрелкой 331">
            <a:extLst>
              <a:ext uri="{FF2B5EF4-FFF2-40B4-BE49-F238E27FC236}">
                <a16:creationId xmlns="" xmlns:a16="http://schemas.microsoft.com/office/drawing/2014/main" id="{00000000-0008-0000-0A00-00004C010000}"/>
              </a:ext>
            </a:extLst>
          </xdr:cNvPr>
          <xdr:cNvCxnSpPr/>
        </xdr:nvCxnSpPr>
        <xdr:spPr>
          <a:xfrm rot="5400000" flipV="1">
            <a:off x="2367519" y="16990738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3" name="Прямая со стрелкой 332">
            <a:extLst>
              <a:ext uri="{FF2B5EF4-FFF2-40B4-BE49-F238E27FC236}">
                <a16:creationId xmlns="" xmlns:a16="http://schemas.microsoft.com/office/drawing/2014/main" id="{00000000-0008-0000-0A00-00004D010000}"/>
              </a:ext>
            </a:extLst>
          </xdr:cNvPr>
          <xdr:cNvCxnSpPr/>
        </xdr:nvCxnSpPr>
        <xdr:spPr>
          <a:xfrm rot="5400000" flipV="1">
            <a:off x="2367519" y="16996954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4" name="Прямая со стрелкой 333">
            <a:extLst>
              <a:ext uri="{FF2B5EF4-FFF2-40B4-BE49-F238E27FC236}">
                <a16:creationId xmlns="" xmlns:a16="http://schemas.microsoft.com/office/drawing/2014/main" id="{00000000-0008-0000-0A00-00004E010000}"/>
              </a:ext>
            </a:extLst>
          </xdr:cNvPr>
          <xdr:cNvCxnSpPr/>
        </xdr:nvCxnSpPr>
        <xdr:spPr>
          <a:xfrm rot="5400000" flipV="1">
            <a:off x="2367519" y="17003170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5" name="Прямая со стрелкой 334">
            <a:extLst>
              <a:ext uri="{FF2B5EF4-FFF2-40B4-BE49-F238E27FC236}">
                <a16:creationId xmlns="" xmlns:a16="http://schemas.microsoft.com/office/drawing/2014/main" id="{00000000-0008-0000-0A00-00004F010000}"/>
              </a:ext>
            </a:extLst>
          </xdr:cNvPr>
          <xdr:cNvCxnSpPr/>
        </xdr:nvCxnSpPr>
        <xdr:spPr>
          <a:xfrm rot="5400000" flipV="1">
            <a:off x="2367519" y="17009386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6" name="Прямая со стрелкой 335">
            <a:extLst>
              <a:ext uri="{FF2B5EF4-FFF2-40B4-BE49-F238E27FC236}">
                <a16:creationId xmlns="" xmlns:a16="http://schemas.microsoft.com/office/drawing/2014/main" id="{00000000-0008-0000-0A00-000050010000}"/>
              </a:ext>
            </a:extLst>
          </xdr:cNvPr>
          <xdr:cNvCxnSpPr/>
        </xdr:nvCxnSpPr>
        <xdr:spPr>
          <a:xfrm rot="5400000" flipV="1">
            <a:off x="2367519" y="17015603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7" name="Прямая со стрелкой 336">
            <a:extLst>
              <a:ext uri="{FF2B5EF4-FFF2-40B4-BE49-F238E27FC236}">
                <a16:creationId xmlns="" xmlns:a16="http://schemas.microsoft.com/office/drawing/2014/main" id="{00000000-0008-0000-0A00-000051010000}"/>
              </a:ext>
            </a:extLst>
          </xdr:cNvPr>
          <xdr:cNvCxnSpPr/>
        </xdr:nvCxnSpPr>
        <xdr:spPr>
          <a:xfrm rot="5400000" flipV="1">
            <a:off x="2367519" y="17021819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771246</xdr:colOff>
      <xdr:row>50</xdr:row>
      <xdr:rowOff>759758</xdr:rowOff>
    </xdr:from>
    <xdr:to>
      <xdr:col>3</xdr:col>
      <xdr:colOff>771246</xdr:colOff>
      <xdr:row>50</xdr:row>
      <xdr:rowOff>1389284</xdr:rowOff>
    </xdr:to>
    <xdr:cxnSp macro="">
      <xdr:nvCxnSpPr>
        <xdr:cNvPr id="338" name="Прямая со стрелкой 337">
          <a:extLst>
            <a:ext uri="{FF2B5EF4-FFF2-40B4-BE49-F238E27FC236}">
              <a16:creationId xmlns="" xmlns:a16="http://schemas.microsoft.com/office/drawing/2014/main" id="{00000000-0008-0000-0A00-000052010000}"/>
            </a:ext>
          </a:extLst>
        </xdr:cNvPr>
        <xdr:cNvCxnSpPr/>
      </xdr:nvCxnSpPr>
      <xdr:spPr>
        <a:xfrm flipV="1">
          <a:off x="2317658" y="45762582"/>
          <a:ext cx="0" cy="629526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737580</xdr:colOff>
      <xdr:row>50</xdr:row>
      <xdr:rowOff>1347503</xdr:rowOff>
    </xdr:from>
    <xdr:to>
      <xdr:col>3</xdr:col>
      <xdr:colOff>809580</xdr:colOff>
      <xdr:row>50</xdr:row>
      <xdr:rowOff>1419503</xdr:rowOff>
    </xdr:to>
    <xdr:sp macro="" textlink="">
      <xdr:nvSpPr>
        <xdr:cNvPr id="339" name="Овал 338">
          <a:extLst>
            <a:ext uri="{FF2B5EF4-FFF2-40B4-BE49-F238E27FC236}">
              <a16:creationId xmlns="" xmlns:a16="http://schemas.microsoft.com/office/drawing/2014/main" id="{00000000-0008-0000-0A00-000053010000}"/>
            </a:ext>
          </a:extLst>
        </xdr:cNvPr>
        <xdr:cNvSpPr/>
      </xdr:nvSpPr>
      <xdr:spPr>
        <a:xfrm>
          <a:off x="2283992" y="4635032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89647</xdr:colOff>
      <xdr:row>50</xdr:row>
      <xdr:rowOff>613186</xdr:rowOff>
    </xdr:from>
    <xdr:to>
      <xdr:col>3</xdr:col>
      <xdr:colOff>1490383</xdr:colOff>
      <xdr:row>50</xdr:row>
      <xdr:rowOff>870793</xdr:rowOff>
    </xdr:to>
    <xdr:cxnSp macro="">
      <xdr:nvCxnSpPr>
        <xdr:cNvPr id="340" name="Прямая со стрелкой 339">
          <a:extLst>
            <a:ext uri="{FF2B5EF4-FFF2-40B4-BE49-F238E27FC236}">
              <a16:creationId xmlns="" xmlns:a16="http://schemas.microsoft.com/office/drawing/2014/main" id="{00000000-0008-0000-0A00-000054010000}"/>
            </a:ext>
          </a:extLst>
        </xdr:cNvPr>
        <xdr:cNvCxnSpPr/>
      </xdr:nvCxnSpPr>
      <xdr:spPr>
        <a:xfrm flipH="1">
          <a:off x="1636059" y="45616010"/>
          <a:ext cx="1400736" cy="257607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847446</xdr:colOff>
      <xdr:row>50</xdr:row>
      <xdr:rowOff>112058</xdr:rowOff>
    </xdr:from>
    <xdr:to>
      <xdr:col>3</xdr:col>
      <xdr:colOff>847446</xdr:colOff>
      <xdr:row>50</xdr:row>
      <xdr:rowOff>741584</xdr:rowOff>
    </xdr:to>
    <xdr:cxnSp macro="">
      <xdr:nvCxnSpPr>
        <xdr:cNvPr id="341" name="Прямая со стрелкой 340">
          <a:extLst>
            <a:ext uri="{FF2B5EF4-FFF2-40B4-BE49-F238E27FC236}">
              <a16:creationId xmlns="" xmlns:a16="http://schemas.microsoft.com/office/drawing/2014/main" id="{00000000-0008-0000-0A00-000055010000}"/>
            </a:ext>
          </a:extLst>
        </xdr:cNvPr>
        <xdr:cNvCxnSpPr/>
      </xdr:nvCxnSpPr>
      <xdr:spPr>
        <a:xfrm flipV="1">
          <a:off x="2393858" y="45114882"/>
          <a:ext cx="0" cy="629526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730250</xdr:colOff>
      <xdr:row>40</xdr:row>
      <xdr:rowOff>804333</xdr:rowOff>
    </xdr:from>
    <xdr:to>
      <xdr:col>3</xdr:col>
      <xdr:colOff>1346294</xdr:colOff>
      <xdr:row>40</xdr:row>
      <xdr:rowOff>1320388</xdr:rowOff>
    </xdr:to>
    <xdr:cxnSp macro="">
      <xdr:nvCxnSpPr>
        <xdr:cNvPr id="342" name="Прямая со стрелкой 341">
          <a:extLst>
            <a:ext uri="{FF2B5EF4-FFF2-40B4-BE49-F238E27FC236}">
              <a16:creationId xmlns="" xmlns:a16="http://schemas.microsoft.com/office/drawing/2014/main" id="{00000000-0008-0000-0A00-000056010000}"/>
            </a:ext>
          </a:extLst>
        </xdr:cNvPr>
        <xdr:cNvCxnSpPr/>
      </xdr:nvCxnSpPr>
      <xdr:spPr>
        <a:xfrm flipH="1" flipV="1">
          <a:off x="2275417" y="37031083"/>
          <a:ext cx="616044" cy="516055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209984</xdr:colOff>
      <xdr:row>0</xdr:row>
      <xdr:rowOff>86591</xdr:rowOff>
    </xdr:from>
    <xdr:ext cx="1048711" cy="513797"/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984" y="86591"/>
          <a:ext cx="1048711" cy="513797"/>
        </a:xfrm>
        <a:prstGeom prst="rect">
          <a:avLst/>
        </a:prstGeom>
      </xdr:spPr>
    </xdr:pic>
    <xdr:clientData/>
  </xdr:oneCellAnchor>
  <xdr:twoCellAnchor>
    <xdr:from>
      <xdr:col>3</xdr:col>
      <xdr:colOff>812094</xdr:colOff>
      <xdr:row>13</xdr:row>
      <xdr:rowOff>157682</xdr:rowOff>
    </xdr:from>
    <xdr:to>
      <xdr:col>3</xdr:col>
      <xdr:colOff>812094</xdr:colOff>
      <xdr:row>13</xdr:row>
      <xdr:rowOff>1420342</xdr:rowOff>
    </xdr:to>
    <xdr:cxnSp macro="">
      <xdr:nvCxnSpPr>
        <xdr:cNvPr id="14" name="Прямая со стрелкой 13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CxnSpPr/>
      </xdr:nvCxnSpPr>
      <xdr:spPr>
        <a:xfrm flipV="1">
          <a:off x="2358506" y="13884888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778428</xdr:colOff>
      <xdr:row>13</xdr:row>
      <xdr:rowOff>1378561</xdr:rowOff>
    </xdr:from>
    <xdr:to>
      <xdr:col>3</xdr:col>
      <xdr:colOff>850428</xdr:colOff>
      <xdr:row>13</xdr:row>
      <xdr:rowOff>1450561</xdr:rowOff>
    </xdr:to>
    <xdr:sp macro="" textlink="">
      <xdr:nvSpPr>
        <xdr:cNvPr id="15" name="Овал 14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SpPr/>
      </xdr:nvSpPr>
      <xdr:spPr>
        <a:xfrm>
          <a:off x="2324840" y="1510576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593835</xdr:colOff>
      <xdr:row>13</xdr:row>
      <xdr:rowOff>811950</xdr:rowOff>
    </xdr:from>
    <xdr:to>
      <xdr:col>3</xdr:col>
      <xdr:colOff>665835</xdr:colOff>
      <xdr:row>13</xdr:row>
      <xdr:rowOff>883950</xdr:rowOff>
    </xdr:to>
    <xdr:sp macro="" textlink="">
      <xdr:nvSpPr>
        <xdr:cNvPr id="22" name="5-конечная звезда 21">
          <a:extLst>
            <a:ext uri="{FF2B5EF4-FFF2-40B4-BE49-F238E27FC236}">
              <a16:creationId xmlns="" xmlns:a16="http://schemas.microsoft.com/office/drawing/2014/main" id="{00000000-0008-0000-0B00-000016000000}"/>
            </a:ext>
          </a:extLst>
        </xdr:cNvPr>
        <xdr:cNvSpPr/>
      </xdr:nvSpPr>
      <xdr:spPr>
        <a:xfrm>
          <a:off x="2140247" y="14539156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812094</xdr:colOff>
      <xdr:row>12</xdr:row>
      <xdr:rowOff>89646</xdr:rowOff>
    </xdr:from>
    <xdr:to>
      <xdr:col>3</xdr:col>
      <xdr:colOff>812094</xdr:colOff>
      <xdr:row>12</xdr:row>
      <xdr:rowOff>1352306</xdr:rowOff>
    </xdr:to>
    <xdr:cxnSp macro="">
      <xdr:nvCxnSpPr>
        <xdr:cNvPr id="23" name="Прямая со стрелкой 22">
          <a:extLst>
            <a:ext uri="{FF2B5EF4-FFF2-40B4-BE49-F238E27FC236}">
              <a16:creationId xmlns="" xmlns:a16="http://schemas.microsoft.com/office/drawing/2014/main" id="{00000000-0008-0000-0B00-000017000000}"/>
            </a:ext>
          </a:extLst>
        </xdr:cNvPr>
        <xdr:cNvCxnSpPr/>
      </xdr:nvCxnSpPr>
      <xdr:spPr>
        <a:xfrm flipV="1">
          <a:off x="2358506" y="12292852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778428</xdr:colOff>
      <xdr:row>12</xdr:row>
      <xdr:rowOff>1310525</xdr:rowOff>
    </xdr:from>
    <xdr:to>
      <xdr:col>3</xdr:col>
      <xdr:colOff>850428</xdr:colOff>
      <xdr:row>12</xdr:row>
      <xdr:rowOff>1382525</xdr:rowOff>
    </xdr:to>
    <xdr:sp macro="" textlink="">
      <xdr:nvSpPr>
        <xdr:cNvPr id="24" name="Овал 23">
          <a:extLst>
            <a:ext uri="{FF2B5EF4-FFF2-40B4-BE49-F238E27FC236}">
              <a16:creationId xmlns="" xmlns:a16="http://schemas.microsoft.com/office/drawing/2014/main" id="{00000000-0008-0000-0B00-000018000000}"/>
            </a:ext>
          </a:extLst>
        </xdr:cNvPr>
        <xdr:cNvSpPr/>
      </xdr:nvSpPr>
      <xdr:spPr>
        <a:xfrm>
          <a:off x="2324840" y="13513731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941707</xdr:colOff>
      <xdr:row>13</xdr:row>
      <xdr:rowOff>811950</xdr:rowOff>
    </xdr:from>
    <xdr:to>
      <xdr:col>3</xdr:col>
      <xdr:colOff>1013707</xdr:colOff>
      <xdr:row>13</xdr:row>
      <xdr:rowOff>883950</xdr:rowOff>
    </xdr:to>
    <xdr:sp macro="" textlink="">
      <xdr:nvSpPr>
        <xdr:cNvPr id="25" name="5-конечная звезда 24">
          <a:extLst>
            <a:ext uri="{FF2B5EF4-FFF2-40B4-BE49-F238E27FC236}">
              <a16:creationId xmlns="" xmlns:a16="http://schemas.microsoft.com/office/drawing/2014/main" id="{00000000-0008-0000-0B00-000019000000}"/>
            </a:ext>
          </a:extLst>
        </xdr:cNvPr>
        <xdr:cNvSpPr/>
      </xdr:nvSpPr>
      <xdr:spPr>
        <a:xfrm>
          <a:off x="2488119" y="14539156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981636</xdr:colOff>
      <xdr:row>13</xdr:row>
      <xdr:rowOff>269260</xdr:rowOff>
    </xdr:from>
    <xdr:to>
      <xdr:col>5</xdr:col>
      <xdr:colOff>212965</xdr:colOff>
      <xdr:row>13</xdr:row>
      <xdr:rowOff>878913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00000000-0008-0000-0B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8077" y="13996466"/>
          <a:ext cx="609653" cy="609653"/>
        </a:xfrm>
        <a:prstGeom prst="rect">
          <a:avLst/>
        </a:prstGeom>
      </xdr:spPr>
    </xdr:pic>
    <xdr:clientData/>
  </xdr:twoCellAnchor>
  <xdr:twoCellAnchor>
    <xdr:from>
      <xdr:col>3</xdr:col>
      <xdr:colOff>818590</xdr:colOff>
      <xdr:row>12</xdr:row>
      <xdr:rowOff>755035</xdr:rowOff>
    </xdr:from>
    <xdr:to>
      <xdr:col>3</xdr:col>
      <xdr:colOff>1479256</xdr:colOff>
      <xdr:row>12</xdr:row>
      <xdr:rowOff>755035</xdr:rowOff>
    </xdr:to>
    <xdr:cxnSp macro="">
      <xdr:nvCxnSpPr>
        <xdr:cNvPr id="27" name="Прямая со стрелкой 26">
          <a:extLst>
            <a:ext uri="{FF2B5EF4-FFF2-40B4-BE49-F238E27FC236}">
              <a16:creationId xmlns="" xmlns:a16="http://schemas.microsoft.com/office/drawing/2014/main" id="{00000000-0008-0000-0B00-00001B000000}"/>
            </a:ext>
          </a:extLst>
        </xdr:cNvPr>
        <xdr:cNvCxnSpPr/>
      </xdr:nvCxnSpPr>
      <xdr:spPr>
        <a:xfrm>
          <a:off x="2365002" y="12958241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123265</xdr:colOff>
      <xdr:row>12</xdr:row>
      <xdr:rowOff>755035</xdr:rowOff>
    </xdr:from>
    <xdr:to>
      <xdr:col>3</xdr:col>
      <xdr:colOff>783931</xdr:colOff>
      <xdr:row>12</xdr:row>
      <xdr:rowOff>755035</xdr:rowOff>
    </xdr:to>
    <xdr:cxnSp macro="">
      <xdr:nvCxnSpPr>
        <xdr:cNvPr id="28" name="Прямая со стрелкой 27">
          <a:extLst>
            <a:ext uri="{FF2B5EF4-FFF2-40B4-BE49-F238E27FC236}">
              <a16:creationId xmlns="" xmlns:a16="http://schemas.microsoft.com/office/drawing/2014/main" id="{00000000-0008-0000-0B00-00001C000000}"/>
            </a:ext>
          </a:extLst>
        </xdr:cNvPr>
        <xdr:cNvCxnSpPr/>
      </xdr:nvCxnSpPr>
      <xdr:spPr>
        <a:xfrm>
          <a:off x="1669677" y="12958241"/>
          <a:ext cx="660666" cy="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932182</xdr:colOff>
      <xdr:row>12</xdr:row>
      <xdr:rowOff>859575</xdr:rowOff>
    </xdr:from>
    <xdr:to>
      <xdr:col>3</xdr:col>
      <xdr:colOff>1004182</xdr:colOff>
      <xdr:row>12</xdr:row>
      <xdr:rowOff>931575</xdr:rowOff>
    </xdr:to>
    <xdr:sp macro="" textlink="">
      <xdr:nvSpPr>
        <xdr:cNvPr id="29" name="5-конечная звезда 28">
          <a:extLst>
            <a:ext uri="{FF2B5EF4-FFF2-40B4-BE49-F238E27FC236}">
              <a16:creationId xmlns="" xmlns:a16="http://schemas.microsoft.com/office/drawing/2014/main" id="{00000000-0008-0000-0B00-00001D000000}"/>
            </a:ext>
          </a:extLst>
        </xdr:cNvPr>
        <xdr:cNvSpPr/>
      </xdr:nvSpPr>
      <xdr:spPr>
        <a:xfrm>
          <a:off x="2478594" y="1306278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209984</xdr:colOff>
      <xdr:row>0</xdr:row>
      <xdr:rowOff>86591</xdr:rowOff>
    </xdr:from>
    <xdr:ext cx="1048711" cy="513797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984" y="86591"/>
          <a:ext cx="1048711" cy="513797"/>
        </a:xfrm>
        <a:prstGeom prst="rect">
          <a:avLst/>
        </a:prstGeom>
      </xdr:spPr>
    </xdr:pic>
    <xdr:clientData/>
  </xdr:oneCellAnchor>
  <xdr:twoCellAnchor>
    <xdr:from>
      <xdr:col>3</xdr:col>
      <xdr:colOff>812094</xdr:colOff>
      <xdr:row>13</xdr:row>
      <xdr:rowOff>157682</xdr:rowOff>
    </xdr:from>
    <xdr:to>
      <xdr:col>3</xdr:col>
      <xdr:colOff>812094</xdr:colOff>
      <xdr:row>13</xdr:row>
      <xdr:rowOff>1420342</xdr:rowOff>
    </xdr:to>
    <xdr:cxnSp macro="">
      <xdr:nvCxnSpPr>
        <xdr:cNvPr id="3" name="Прямая со стрелкой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2355144" y="13864157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778428</xdr:colOff>
      <xdr:row>13</xdr:row>
      <xdr:rowOff>1378561</xdr:rowOff>
    </xdr:from>
    <xdr:to>
      <xdr:col>3</xdr:col>
      <xdr:colOff>850428</xdr:colOff>
      <xdr:row>13</xdr:row>
      <xdr:rowOff>1450561</xdr:rowOff>
    </xdr:to>
    <xdr:sp macro="" textlink="">
      <xdr:nvSpPr>
        <xdr:cNvPr id="4" name="Овал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>
        <a:xfrm>
          <a:off x="2321478" y="15085036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593835</xdr:colOff>
      <xdr:row>13</xdr:row>
      <xdr:rowOff>811950</xdr:rowOff>
    </xdr:from>
    <xdr:to>
      <xdr:col>3</xdr:col>
      <xdr:colOff>665835</xdr:colOff>
      <xdr:row>13</xdr:row>
      <xdr:rowOff>883950</xdr:rowOff>
    </xdr:to>
    <xdr:sp macro="" textlink="">
      <xdr:nvSpPr>
        <xdr:cNvPr id="5" name="5-конечная звезда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/>
      </xdr:nvSpPr>
      <xdr:spPr>
        <a:xfrm>
          <a:off x="2136885" y="1451842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812094</xdr:colOff>
      <xdr:row>12</xdr:row>
      <xdr:rowOff>89646</xdr:rowOff>
    </xdr:from>
    <xdr:to>
      <xdr:col>3</xdr:col>
      <xdr:colOff>812094</xdr:colOff>
      <xdr:row>12</xdr:row>
      <xdr:rowOff>1352306</xdr:rowOff>
    </xdr:to>
    <xdr:cxnSp macro="">
      <xdr:nvCxnSpPr>
        <xdr:cNvPr id="6" name="Прямая со стрелкой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CxnSpPr/>
      </xdr:nvCxnSpPr>
      <xdr:spPr>
        <a:xfrm flipV="1">
          <a:off x="2355144" y="12272121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778428</xdr:colOff>
      <xdr:row>12</xdr:row>
      <xdr:rowOff>1310525</xdr:rowOff>
    </xdr:from>
    <xdr:to>
      <xdr:col>3</xdr:col>
      <xdr:colOff>850428</xdr:colOff>
      <xdr:row>12</xdr:row>
      <xdr:rowOff>1382525</xdr:rowOff>
    </xdr:to>
    <xdr:sp macro="" textlink="">
      <xdr:nvSpPr>
        <xdr:cNvPr id="7" name="Овал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>
        <a:xfrm>
          <a:off x="2321478" y="13493000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941707</xdr:colOff>
      <xdr:row>13</xdr:row>
      <xdr:rowOff>811950</xdr:rowOff>
    </xdr:from>
    <xdr:to>
      <xdr:col>3</xdr:col>
      <xdr:colOff>1013707</xdr:colOff>
      <xdr:row>13</xdr:row>
      <xdr:rowOff>883950</xdr:rowOff>
    </xdr:to>
    <xdr:sp macro="" textlink="">
      <xdr:nvSpPr>
        <xdr:cNvPr id="8" name="5-конечная звезда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SpPr/>
      </xdr:nvSpPr>
      <xdr:spPr>
        <a:xfrm>
          <a:off x="2484757" y="1451842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981636</xdr:colOff>
      <xdr:row>13</xdr:row>
      <xdr:rowOff>269260</xdr:rowOff>
    </xdr:from>
    <xdr:to>
      <xdr:col>5</xdr:col>
      <xdr:colOff>212965</xdr:colOff>
      <xdr:row>13</xdr:row>
      <xdr:rowOff>878913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836" y="13975735"/>
          <a:ext cx="612454" cy="609653"/>
        </a:xfrm>
        <a:prstGeom prst="rect">
          <a:avLst/>
        </a:prstGeom>
      </xdr:spPr>
    </xdr:pic>
    <xdr:clientData/>
  </xdr:twoCellAnchor>
  <xdr:twoCellAnchor>
    <xdr:from>
      <xdr:col>3</xdr:col>
      <xdr:colOff>818590</xdr:colOff>
      <xdr:row>12</xdr:row>
      <xdr:rowOff>755035</xdr:rowOff>
    </xdr:from>
    <xdr:to>
      <xdr:col>3</xdr:col>
      <xdr:colOff>1479256</xdr:colOff>
      <xdr:row>12</xdr:row>
      <xdr:rowOff>755035</xdr:rowOff>
    </xdr:to>
    <xdr:cxnSp macro="">
      <xdr:nvCxnSpPr>
        <xdr:cNvPr id="10" name="Прямая со стрелкой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2361640" y="12937510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123265</xdr:colOff>
      <xdr:row>12</xdr:row>
      <xdr:rowOff>755035</xdr:rowOff>
    </xdr:from>
    <xdr:to>
      <xdr:col>3</xdr:col>
      <xdr:colOff>783931</xdr:colOff>
      <xdr:row>12</xdr:row>
      <xdr:rowOff>755035</xdr:rowOff>
    </xdr:to>
    <xdr:cxnSp macro="">
      <xdr:nvCxnSpPr>
        <xdr:cNvPr id="11" name="Прямая со стрелкой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1666315" y="12937510"/>
          <a:ext cx="660666" cy="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932182</xdr:colOff>
      <xdr:row>12</xdr:row>
      <xdr:rowOff>859575</xdr:rowOff>
    </xdr:from>
    <xdr:to>
      <xdr:col>3</xdr:col>
      <xdr:colOff>1004182</xdr:colOff>
      <xdr:row>12</xdr:row>
      <xdr:rowOff>931575</xdr:rowOff>
    </xdr:to>
    <xdr:sp macro="" textlink="">
      <xdr:nvSpPr>
        <xdr:cNvPr id="12" name="5-конечная звезда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SpPr/>
      </xdr:nvSpPr>
      <xdr:spPr>
        <a:xfrm>
          <a:off x="2475232" y="1304205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1</xdr:col>
      <xdr:colOff>557493</xdr:colOff>
      <xdr:row>3</xdr:row>
      <xdr:rowOff>91974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52400"/>
          <a:ext cx="1052793" cy="511074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6</xdr:row>
      <xdr:rowOff>57150</xdr:rowOff>
    </xdr:from>
    <xdr:to>
      <xdr:col>2</xdr:col>
      <xdr:colOff>523875</xdr:colOff>
      <xdr:row>7</xdr:row>
      <xdr:rowOff>428625</xdr:rowOff>
    </xdr:to>
    <xdr:sp macro="" textlink="">
      <xdr:nvSpPr>
        <xdr:cNvPr id="3" name="Прямоугольник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>
        <a:xfrm>
          <a:off x="723900" y="1200150"/>
          <a:ext cx="990600" cy="84772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600" b="1">
              <a:solidFill>
                <a:sysClr val="windowText" lastClr="000000"/>
              </a:solidFill>
            </a:rPr>
            <a:t>P</a:t>
          </a:r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25036</xdr:colOff>
      <xdr:row>6</xdr:row>
      <xdr:rowOff>95252</xdr:rowOff>
    </xdr:from>
    <xdr:to>
      <xdr:col>2</xdr:col>
      <xdr:colOff>25036</xdr:colOff>
      <xdr:row>7</xdr:row>
      <xdr:rowOff>283369</xdr:rowOff>
    </xdr:to>
    <xdr:cxnSp macro="">
      <xdr:nvCxnSpPr>
        <xdr:cNvPr id="4" name="Прямая со стрелкой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CxnSpPr/>
      </xdr:nvCxnSpPr>
      <xdr:spPr>
        <a:xfrm flipV="1">
          <a:off x="1215661" y="1238252"/>
          <a:ext cx="0" cy="664367"/>
        </a:xfrm>
        <a:prstGeom prst="straightConnector1">
          <a:avLst/>
        </a:prstGeom>
        <a:ln w="952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598587</xdr:colOff>
      <xdr:row>7</xdr:row>
      <xdr:rowOff>305291</xdr:rowOff>
    </xdr:from>
    <xdr:to>
      <xdr:col>2</xdr:col>
      <xdr:colOff>60987</xdr:colOff>
      <xdr:row>7</xdr:row>
      <xdr:rowOff>377291</xdr:rowOff>
    </xdr:to>
    <xdr:sp macro="" textlink="">
      <xdr:nvSpPr>
        <xdr:cNvPr id="5" name="Овал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SpPr/>
      </xdr:nvSpPr>
      <xdr:spPr>
        <a:xfrm>
          <a:off x="1179612" y="1924541"/>
          <a:ext cx="72000" cy="72000"/>
        </a:xfrm>
        <a:prstGeom prst="ellipse">
          <a:avLst/>
        </a:prstGeom>
        <a:solidFill>
          <a:schemeClr val="tx1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488410</xdr:colOff>
      <xdr:row>7</xdr:row>
      <xdr:rowOff>5090</xdr:rowOff>
    </xdr:from>
    <xdr:to>
      <xdr:col>1</xdr:col>
      <xdr:colOff>560410</xdr:colOff>
      <xdr:row>7</xdr:row>
      <xdr:rowOff>77090</xdr:rowOff>
    </xdr:to>
    <xdr:grpSp>
      <xdr:nvGrpSpPr>
        <xdr:cNvPr id="6" name="Группа 5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1069435" y="1624340"/>
          <a:ext cx="72000" cy="72000"/>
          <a:chOff x="2605088" y="2357438"/>
          <a:chExt cx="104775" cy="104775"/>
        </a:xfrm>
      </xdr:grpSpPr>
      <xdr:cxnSp macro="">
        <xdr:nvCxnSpPr>
          <xdr:cNvPr id="7" name="Прямая соединительная линия 6">
            <a:extLst>
              <a:ext uri="{FF2B5EF4-FFF2-40B4-BE49-F238E27FC236}">
                <a16:creationId xmlns="" xmlns:a16="http://schemas.microsoft.com/office/drawing/2014/main" id="{00000000-0008-0000-0D00-000007000000}"/>
              </a:ext>
            </a:extLst>
          </xdr:cNvPr>
          <xdr:cNvCxnSpPr/>
        </xdr:nvCxnSpPr>
        <xdr:spPr>
          <a:xfrm>
            <a:off x="2605088" y="2357438"/>
            <a:ext cx="104775" cy="104775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>
            <a:extLst>
              <a:ext uri="{FF2B5EF4-FFF2-40B4-BE49-F238E27FC236}">
                <a16:creationId xmlns="" xmlns:a16="http://schemas.microsoft.com/office/drawing/2014/main" id="{00000000-0008-0000-0D00-000008000000}"/>
              </a:ext>
            </a:extLst>
          </xdr:cNvPr>
          <xdr:cNvCxnSpPr/>
        </xdr:nvCxnSpPr>
        <xdr:spPr>
          <a:xfrm rot="5400000">
            <a:off x="2605088" y="2357438"/>
            <a:ext cx="104775" cy="104775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104629</xdr:colOff>
      <xdr:row>7</xdr:row>
      <xdr:rowOff>5090</xdr:rowOff>
    </xdr:from>
    <xdr:to>
      <xdr:col>2</xdr:col>
      <xdr:colOff>176629</xdr:colOff>
      <xdr:row>7</xdr:row>
      <xdr:rowOff>77090</xdr:rowOff>
    </xdr:to>
    <xdr:grpSp>
      <xdr:nvGrpSpPr>
        <xdr:cNvPr id="9" name="Группа 8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GrpSpPr/>
      </xdr:nvGrpSpPr>
      <xdr:grpSpPr>
        <a:xfrm>
          <a:off x="1295254" y="1624340"/>
          <a:ext cx="72000" cy="72000"/>
          <a:chOff x="2605088" y="2357438"/>
          <a:chExt cx="104775" cy="104775"/>
        </a:xfrm>
      </xdr:grpSpPr>
      <xdr:cxnSp macro="">
        <xdr:nvCxnSpPr>
          <xdr:cNvPr id="10" name="Прямая соединительная линия 9">
            <a:extLst>
              <a:ext uri="{FF2B5EF4-FFF2-40B4-BE49-F238E27FC236}">
                <a16:creationId xmlns="" xmlns:a16="http://schemas.microsoft.com/office/drawing/2014/main" id="{00000000-0008-0000-0D00-00000A000000}"/>
              </a:ext>
            </a:extLst>
          </xdr:cNvPr>
          <xdr:cNvCxnSpPr/>
        </xdr:nvCxnSpPr>
        <xdr:spPr>
          <a:xfrm>
            <a:off x="2605088" y="2357438"/>
            <a:ext cx="104775" cy="104775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Прямая соединительная линия 10">
            <a:extLst>
              <a:ext uri="{FF2B5EF4-FFF2-40B4-BE49-F238E27FC236}">
                <a16:creationId xmlns="" xmlns:a16="http://schemas.microsoft.com/office/drawing/2014/main" id="{00000000-0008-0000-0D00-00000B000000}"/>
              </a:ext>
            </a:extLst>
          </xdr:cNvPr>
          <xdr:cNvCxnSpPr/>
        </xdr:nvCxnSpPr>
        <xdr:spPr>
          <a:xfrm rot="5400000">
            <a:off x="2605088" y="2357438"/>
            <a:ext cx="104775" cy="104775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148768</xdr:colOff>
      <xdr:row>9</xdr:row>
      <xdr:rowOff>35944</xdr:rowOff>
    </xdr:from>
    <xdr:to>
      <xdr:col>2</xdr:col>
      <xdr:colOff>524773</xdr:colOff>
      <xdr:row>9</xdr:row>
      <xdr:rowOff>449293</xdr:rowOff>
    </xdr:to>
    <xdr:sp macro="" textlink="">
      <xdr:nvSpPr>
        <xdr:cNvPr id="16" name="Прямоугольник 15">
          <a:extLst>
            <a:ext uri="{FF2B5EF4-FFF2-40B4-BE49-F238E27FC236}">
              <a16:creationId xmlns="" xmlns:a16="http://schemas.microsoft.com/office/drawing/2014/main" id="{00000000-0008-0000-0D00-000010000000}"/>
            </a:ext>
          </a:extLst>
        </xdr:cNvPr>
        <xdr:cNvSpPr/>
      </xdr:nvSpPr>
      <xdr:spPr>
        <a:xfrm>
          <a:off x="731051" y="2613086"/>
          <a:ext cx="987043" cy="413349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600" b="1">
              <a:solidFill>
                <a:sysClr val="windowText" lastClr="000000"/>
              </a:solidFill>
            </a:rPr>
            <a:t>P</a:t>
          </a:r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149613</xdr:colOff>
      <xdr:row>8</xdr:row>
      <xdr:rowOff>464418</xdr:rowOff>
    </xdr:from>
    <xdr:to>
      <xdr:col>2</xdr:col>
      <xdr:colOff>561975</xdr:colOff>
      <xdr:row>8</xdr:row>
      <xdr:rowOff>464418</xdr:rowOff>
    </xdr:to>
    <xdr:cxnSp macro="">
      <xdr:nvCxnSpPr>
        <xdr:cNvPr id="17" name="Прямая со стрелкой 16">
          <a:extLst>
            <a:ext uri="{FF2B5EF4-FFF2-40B4-BE49-F238E27FC236}">
              <a16:creationId xmlns="" xmlns:a16="http://schemas.microsoft.com/office/drawing/2014/main" id="{00000000-0008-0000-0D00-000011000000}"/>
            </a:ext>
          </a:extLst>
        </xdr:cNvPr>
        <xdr:cNvCxnSpPr/>
      </xdr:nvCxnSpPr>
      <xdr:spPr>
        <a:xfrm flipH="1">
          <a:off x="730638" y="2559918"/>
          <a:ext cx="1021962" cy="0"/>
        </a:xfrm>
        <a:prstGeom prst="straightConnector1">
          <a:avLst/>
        </a:prstGeom>
        <a:ln w="952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3470</xdr:colOff>
      <xdr:row>8</xdr:row>
      <xdr:rowOff>452238</xdr:rowOff>
    </xdr:from>
    <xdr:to>
      <xdr:col>2</xdr:col>
      <xdr:colOff>3470</xdr:colOff>
      <xdr:row>9</xdr:row>
      <xdr:rowOff>327070</xdr:rowOff>
    </xdr:to>
    <xdr:cxnSp macro="">
      <xdr:nvCxnSpPr>
        <xdr:cNvPr id="18" name="Прямая со стрелкой 17">
          <a:extLst>
            <a:ext uri="{FF2B5EF4-FFF2-40B4-BE49-F238E27FC236}">
              <a16:creationId xmlns="" xmlns:a16="http://schemas.microsoft.com/office/drawing/2014/main" id="{00000000-0008-0000-0D00-000012000000}"/>
            </a:ext>
          </a:extLst>
        </xdr:cNvPr>
        <xdr:cNvCxnSpPr/>
      </xdr:nvCxnSpPr>
      <xdr:spPr>
        <a:xfrm flipV="1">
          <a:off x="1194766" y="2550421"/>
          <a:ext cx="0" cy="352424"/>
        </a:xfrm>
        <a:prstGeom prst="straightConnector1">
          <a:avLst/>
        </a:prstGeom>
        <a:ln w="952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576565</xdr:colOff>
      <xdr:row>9</xdr:row>
      <xdr:rowOff>309157</xdr:rowOff>
    </xdr:from>
    <xdr:to>
      <xdr:col>2</xdr:col>
      <xdr:colOff>39501</xdr:colOff>
      <xdr:row>9</xdr:row>
      <xdr:rowOff>381157</xdr:rowOff>
    </xdr:to>
    <xdr:sp macro="" textlink="">
      <xdr:nvSpPr>
        <xdr:cNvPr id="19" name="Овал 18">
          <a:extLst>
            <a:ext uri="{FF2B5EF4-FFF2-40B4-BE49-F238E27FC236}">
              <a16:creationId xmlns="" xmlns:a16="http://schemas.microsoft.com/office/drawing/2014/main" id="{00000000-0008-0000-0D00-000013000000}"/>
            </a:ext>
          </a:extLst>
        </xdr:cNvPr>
        <xdr:cNvSpPr/>
      </xdr:nvSpPr>
      <xdr:spPr>
        <a:xfrm rot="11271441">
          <a:off x="1158797" y="2884932"/>
          <a:ext cx="72000" cy="72000"/>
        </a:xfrm>
        <a:prstGeom prst="ellipse">
          <a:avLst/>
        </a:prstGeom>
        <a:solidFill>
          <a:schemeClr val="tx1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480266</xdr:colOff>
      <xdr:row>9</xdr:row>
      <xdr:rowOff>92505</xdr:rowOff>
    </xdr:from>
    <xdr:to>
      <xdr:col>1</xdr:col>
      <xdr:colOff>551730</xdr:colOff>
      <xdr:row>9</xdr:row>
      <xdr:rowOff>164505</xdr:rowOff>
    </xdr:to>
    <xdr:grpSp>
      <xdr:nvGrpSpPr>
        <xdr:cNvPr id="20" name="Группа 19">
          <a:extLst>
            <a:ext uri="{FF2B5EF4-FFF2-40B4-BE49-F238E27FC236}">
              <a16:creationId xmlns="" xmlns:a16="http://schemas.microsoft.com/office/drawing/2014/main" id="{00000000-0008-0000-0D00-000014000000}"/>
            </a:ext>
          </a:extLst>
        </xdr:cNvPr>
        <xdr:cNvGrpSpPr/>
      </xdr:nvGrpSpPr>
      <xdr:grpSpPr>
        <a:xfrm>
          <a:off x="1061291" y="2664255"/>
          <a:ext cx="71464" cy="72000"/>
          <a:chOff x="2605088" y="2357438"/>
          <a:chExt cx="104775" cy="104775"/>
        </a:xfrm>
      </xdr:grpSpPr>
      <xdr:cxnSp macro="">
        <xdr:nvCxnSpPr>
          <xdr:cNvPr id="21" name="Прямая соединительная линия 20">
            <a:extLst>
              <a:ext uri="{FF2B5EF4-FFF2-40B4-BE49-F238E27FC236}">
                <a16:creationId xmlns="" xmlns:a16="http://schemas.microsoft.com/office/drawing/2014/main" id="{00000000-0008-0000-0D00-000015000000}"/>
              </a:ext>
            </a:extLst>
          </xdr:cNvPr>
          <xdr:cNvCxnSpPr/>
        </xdr:nvCxnSpPr>
        <xdr:spPr>
          <a:xfrm>
            <a:off x="2605088" y="2357438"/>
            <a:ext cx="104775" cy="10477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Прямая соединительная линия 21">
            <a:extLst>
              <a:ext uri="{FF2B5EF4-FFF2-40B4-BE49-F238E27FC236}">
                <a16:creationId xmlns="" xmlns:a16="http://schemas.microsoft.com/office/drawing/2014/main" id="{00000000-0008-0000-0D00-000016000000}"/>
              </a:ext>
            </a:extLst>
          </xdr:cNvPr>
          <xdr:cNvCxnSpPr/>
        </xdr:nvCxnSpPr>
        <xdr:spPr>
          <a:xfrm rot="5400000">
            <a:off x="2605088" y="2357438"/>
            <a:ext cx="104775" cy="10477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54494</xdr:colOff>
      <xdr:row>9</xdr:row>
      <xdr:rowOff>95188</xdr:rowOff>
    </xdr:from>
    <xdr:to>
      <xdr:col>2</xdr:col>
      <xdr:colOff>126494</xdr:colOff>
      <xdr:row>9</xdr:row>
      <xdr:rowOff>167188</xdr:rowOff>
    </xdr:to>
    <xdr:grpSp>
      <xdr:nvGrpSpPr>
        <xdr:cNvPr id="23" name="Группа 22">
          <a:extLst>
            <a:ext uri="{FF2B5EF4-FFF2-40B4-BE49-F238E27FC236}">
              <a16:creationId xmlns="" xmlns:a16="http://schemas.microsoft.com/office/drawing/2014/main" id="{00000000-0008-0000-0D00-000017000000}"/>
            </a:ext>
          </a:extLst>
        </xdr:cNvPr>
        <xdr:cNvGrpSpPr/>
      </xdr:nvGrpSpPr>
      <xdr:grpSpPr>
        <a:xfrm>
          <a:off x="1245119" y="2666938"/>
          <a:ext cx="72000" cy="72000"/>
          <a:chOff x="2605088" y="2357438"/>
          <a:chExt cx="104775" cy="104775"/>
        </a:xfrm>
      </xdr:grpSpPr>
      <xdr:cxnSp macro="">
        <xdr:nvCxnSpPr>
          <xdr:cNvPr id="24" name="Прямая соединительная линия 23">
            <a:extLst>
              <a:ext uri="{FF2B5EF4-FFF2-40B4-BE49-F238E27FC236}">
                <a16:creationId xmlns="" xmlns:a16="http://schemas.microsoft.com/office/drawing/2014/main" id="{00000000-0008-0000-0D00-000018000000}"/>
              </a:ext>
            </a:extLst>
          </xdr:cNvPr>
          <xdr:cNvCxnSpPr/>
        </xdr:nvCxnSpPr>
        <xdr:spPr>
          <a:xfrm>
            <a:off x="2605088" y="2357438"/>
            <a:ext cx="104775" cy="10477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Прямая соединительная линия 24">
            <a:extLst>
              <a:ext uri="{FF2B5EF4-FFF2-40B4-BE49-F238E27FC236}">
                <a16:creationId xmlns="" xmlns:a16="http://schemas.microsoft.com/office/drawing/2014/main" id="{00000000-0008-0000-0D00-000019000000}"/>
              </a:ext>
            </a:extLst>
          </xdr:cNvPr>
          <xdr:cNvCxnSpPr/>
        </xdr:nvCxnSpPr>
        <xdr:spPr>
          <a:xfrm rot="5400000">
            <a:off x="2605088" y="2357438"/>
            <a:ext cx="104775" cy="10477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98417</xdr:colOff>
      <xdr:row>10</xdr:row>
      <xdr:rowOff>442506</xdr:rowOff>
    </xdr:from>
    <xdr:to>
      <xdr:col>2</xdr:col>
      <xdr:colOff>565547</xdr:colOff>
      <xdr:row>10</xdr:row>
      <xdr:rowOff>442506</xdr:rowOff>
    </xdr:to>
    <xdr:cxnSp macro="">
      <xdr:nvCxnSpPr>
        <xdr:cNvPr id="26" name="Прямая со стрелкой 25">
          <a:extLst>
            <a:ext uri="{FF2B5EF4-FFF2-40B4-BE49-F238E27FC236}">
              <a16:creationId xmlns="" xmlns:a16="http://schemas.microsoft.com/office/drawing/2014/main" id="{00000000-0008-0000-0D00-00001A000000}"/>
            </a:ext>
          </a:extLst>
        </xdr:cNvPr>
        <xdr:cNvCxnSpPr/>
      </xdr:nvCxnSpPr>
      <xdr:spPr>
        <a:xfrm flipH="1">
          <a:off x="681823" y="3490506"/>
          <a:ext cx="1074349" cy="0"/>
        </a:xfrm>
        <a:prstGeom prst="straightConnector1">
          <a:avLst/>
        </a:prstGeom>
        <a:ln w="952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5284</xdr:colOff>
      <xdr:row>10</xdr:row>
      <xdr:rowOff>444528</xdr:rowOff>
    </xdr:from>
    <xdr:to>
      <xdr:col>2</xdr:col>
      <xdr:colOff>5284</xdr:colOff>
      <xdr:row>11</xdr:row>
      <xdr:rowOff>404813</xdr:rowOff>
    </xdr:to>
    <xdr:cxnSp macro="">
      <xdr:nvCxnSpPr>
        <xdr:cNvPr id="27" name="Прямая со стрелкой 26">
          <a:extLst>
            <a:ext uri="{FF2B5EF4-FFF2-40B4-BE49-F238E27FC236}">
              <a16:creationId xmlns="" xmlns:a16="http://schemas.microsoft.com/office/drawing/2014/main" id="{00000000-0008-0000-0D00-00001B000000}"/>
            </a:ext>
          </a:extLst>
        </xdr:cNvPr>
        <xdr:cNvCxnSpPr/>
      </xdr:nvCxnSpPr>
      <xdr:spPr>
        <a:xfrm flipV="1">
          <a:off x="1195909" y="3492528"/>
          <a:ext cx="0" cy="436535"/>
        </a:xfrm>
        <a:prstGeom prst="straightConnector1">
          <a:avLst/>
        </a:prstGeom>
        <a:ln w="952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577946</xdr:colOff>
      <xdr:row>11</xdr:row>
      <xdr:rowOff>367603</xdr:rowOff>
    </xdr:from>
    <xdr:to>
      <xdr:col>2</xdr:col>
      <xdr:colOff>42727</xdr:colOff>
      <xdr:row>11</xdr:row>
      <xdr:rowOff>439603</xdr:rowOff>
    </xdr:to>
    <xdr:sp macro="" textlink="">
      <xdr:nvSpPr>
        <xdr:cNvPr id="28" name="Овал 27">
          <a:extLst>
            <a:ext uri="{FF2B5EF4-FFF2-40B4-BE49-F238E27FC236}">
              <a16:creationId xmlns="" xmlns:a16="http://schemas.microsoft.com/office/drawing/2014/main" id="{00000000-0008-0000-0D00-00001C000000}"/>
            </a:ext>
          </a:extLst>
        </xdr:cNvPr>
        <xdr:cNvSpPr/>
      </xdr:nvSpPr>
      <xdr:spPr>
        <a:xfrm rot="10328559" flipH="1">
          <a:off x="1161352" y="3891853"/>
          <a:ext cx="72000" cy="72000"/>
        </a:xfrm>
        <a:prstGeom prst="ellipse">
          <a:avLst/>
        </a:prstGeom>
        <a:solidFill>
          <a:schemeClr val="tx1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31518</xdr:colOff>
      <xdr:row>12</xdr:row>
      <xdr:rowOff>68162</xdr:rowOff>
    </xdr:from>
    <xdr:to>
      <xdr:col>2</xdr:col>
      <xdr:colOff>31518</xdr:colOff>
      <xdr:row>13</xdr:row>
      <xdr:rowOff>392906</xdr:rowOff>
    </xdr:to>
    <xdr:cxnSp macro="">
      <xdr:nvCxnSpPr>
        <xdr:cNvPr id="29" name="Прямая со стрелкой 28">
          <a:extLst>
            <a:ext uri="{FF2B5EF4-FFF2-40B4-BE49-F238E27FC236}">
              <a16:creationId xmlns="" xmlns:a16="http://schemas.microsoft.com/office/drawing/2014/main" id="{00000000-0008-0000-0D00-00001D000000}"/>
            </a:ext>
          </a:extLst>
        </xdr:cNvPr>
        <xdr:cNvCxnSpPr/>
      </xdr:nvCxnSpPr>
      <xdr:spPr>
        <a:xfrm flipV="1">
          <a:off x="1222143" y="4068662"/>
          <a:ext cx="0" cy="800994"/>
        </a:xfrm>
        <a:prstGeom prst="straightConnector1">
          <a:avLst/>
        </a:prstGeom>
        <a:ln w="952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233</xdr:colOff>
      <xdr:row>13</xdr:row>
      <xdr:rowOff>348867</xdr:rowOff>
    </xdr:from>
    <xdr:to>
      <xdr:col>2</xdr:col>
      <xdr:colOff>72233</xdr:colOff>
      <xdr:row>13</xdr:row>
      <xdr:rowOff>420867</xdr:rowOff>
    </xdr:to>
    <xdr:sp macro="" textlink="">
      <xdr:nvSpPr>
        <xdr:cNvPr id="30" name="Овал 29">
          <a:extLst>
            <a:ext uri="{FF2B5EF4-FFF2-40B4-BE49-F238E27FC236}">
              <a16:creationId xmlns="" xmlns:a16="http://schemas.microsoft.com/office/drawing/2014/main" id="{00000000-0008-0000-0D00-00001E000000}"/>
            </a:ext>
          </a:extLst>
        </xdr:cNvPr>
        <xdr:cNvSpPr/>
      </xdr:nvSpPr>
      <xdr:spPr>
        <a:xfrm>
          <a:off x="1190858" y="4825617"/>
          <a:ext cx="72000" cy="72000"/>
        </a:xfrm>
        <a:prstGeom prst="ellipse">
          <a:avLst/>
        </a:prstGeom>
        <a:solidFill>
          <a:schemeClr val="tx1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106556</xdr:colOff>
      <xdr:row>13</xdr:row>
      <xdr:rowOff>44783</xdr:rowOff>
    </xdr:from>
    <xdr:to>
      <xdr:col>2</xdr:col>
      <xdr:colOff>178556</xdr:colOff>
      <xdr:row>13</xdr:row>
      <xdr:rowOff>116783</xdr:rowOff>
    </xdr:to>
    <xdr:grpSp>
      <xdr:nvGrpSpPr>
        <xdr:cNvPr id="31" name="Группа 30">
          <a:extLst>
            <a:ext uri="{FF2B5EF4-FFF2-40B4-BE49-F238E27FC236}">
              <a16:creationId xmlns="" xmlns:a16="http://schemas.microsoft.com/office/drawing/2014/main" id="{00000000-0008-0000-0D00-00001F000000}"/>
            </a:ext>
          </a:extLst>
        </xdr:cNvPr>
        <xdr:cNvGrpSpPr/>
      </xdr:nvGrpSpPr>
      <xdr:grpSpPr>
        <a:xfrm>
          <a:off x="1297181" y="4521533"/>
          <a:ext cx="72000" cy="72000"/>
          <a:chOff x="2605088" y="2357438"/>
          <a:chExt cx="104775" cy="104775"/>
        </a:xfrm>
      </xdr:grpSpPr>
      <xdr:cxnSp macro="">
        <xdr:nvCxnSpPr>
          <xdr:cNvPr id="32" name="Прямая соединительная линия 31">
            <a:extLst>
              <a:ext uri="{FF2B5EF4-FFF2-40B4-BE49-F238E27FC236}">
                <a16:creationId xmlns="" xmlns:a16="http://schemas.microsoft.com/office/drawing/2014/main" id="{00000000-0008-0000-0D00-000020000000}"/>
              </a:ext>
            </a:extLst>
          </xdr:cNvPr>
          <xdr:cNvCxnSpPr/>
        </xdr:nvCxnSpPr>
        <xdr:spPr>
          <a:xfrm>
            <a:off x="2605088" y="2357438"/>
            <a:ext cx="104775" cy="104775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Прямая соединительная линия 32">
            <a:extLst>
              <a:ext uri="{FF2B5EF4-FFF2-40B4-BE49-F238E27FC236}">
                <a16:creationId xmlns="" xmlns:a16="http://schemas.microsoft.com/office/drawing/2014/main" id="{00000000-0008-0000-0D00-000021000000}"/>
              </a:ext>
            </a:extLst>
          </xdr:cNvPr>
          <xdr:cNvCxnSpPr/>
        </xdr:nvCxnSpPr>
        <xdr:spPr>
          <a:xfrm rot="5400000">
            <a:off x="2605088" y="2357438"/>
            <a:ext cx="104775" cy="104775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192173</xdr:colOff>
      <xdr:row>12</xdr:row>
      <xdr:rowOff>270580</xdr:rowOff>
    </xdr:from>
    <xdr:to>
      <xdr:col>5</xdr:col>
      <xdr:colOff>411060</xdr:colOff>
      <xdr:row>13</xdr:row>
      <xdr:rowOff>194832</xdr:rowOff>
    </xdr:to>
    <xdr:sp macro="" textlink="">
      <xdr:nvSpPr>
        <xdr:cNvPr id="34" name="Прямоугольник 33">
          <a:extLst>
            <a:ext uri="{FF2B5EF4-FFF2-40B4-BE49-F238E27FC236}">
              <a16:creationId xmlns="" xmlns:a16="http://schemas.microsoft.com/office/drawing/2014/main" id="{00000000-0008-0000-0D00-000022000000}"/>
            </a:ext>
          </a:extLst>
        </xdr:cNvPr>
        <xdr:cNvSpPr/>
      </xdr:nvSpPr>
      <xdr:spPr>
        <a:xfrm>
          <a:off x="1985114" y="4304698"/>
          <a:ext cx="1406711" cy="406105"/>
        </a:xfrm>
        <a:prstGeom prst="rect">
          <a:avLst/>
        </a:prstGeom>
        <a:solidFill>
          <a:srgbClr val="0070C0"/>
        </a:solidFill>
        <a:ln w="31750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⇐   </a:t>
          </a:r>
          <a:r>
            <a:rPr lang="ru-RU" sz="1400" b="1">
              <a:solidFill>
                <a:schemeClr val="bg1"/>
              </a:solidFill>
            </a:rPr>
            <a:t>????????</a:t>
          </a:r>
        </a:p>
      </xdr:txBody>
    </xdr:sp>
    <xdr:clientData/>
  </xdr:twoCellAnchor>
  <xdr:twoCellAnchor>
    <xdr:from>
      <xdr:col>1</xdr:col>
      <xdr:colOff>130969</xdr:colOff>
      <xdr:row>12</xdr:row>
      <xdr:rowOff>452220</xdr:rowOff>
    </xdr:from>
    <xdr:to>
      <xdr:col>2</xdr:col>
      <xdr:colOff>37693</xdr:colOff>
      <xdr:row>13</xdr:row>
      <xdr:rowOff>52055</xdr:rowOff>
    </xdr:to>
    <xdr:cxnSp macro="">
      <xdr:nvCxnSpPr>
        <xdr:cNvPr id="35" name="Прямая со стрелкой 34">
          <a:extLst>
            <a:ext uri="{FF2B5EF4-FFF2-40B4-BE49-F238E27FC236}">
              <a16:creationId xmlns="" xmlns:a16="http://schemas.microsoft.com/office/drawing/2014/main" id="{00000000-0008-0000-0D00-000023000000}"/>
            </a:ext>
          </a:extLst>
        </xdr:cNvPr>
        <xdr:cNvCxnSpPr/>
      </xdr:nvCxnSpPr>
      <xdr:spPr>
        <a:xfrm flipH="1" flipV="1">
          <a:off x="714375" y="4452720"/>
          <a:ext cx="513943" cy="76085"/>
        </a:xfrm>
        <a:prstGeom prst="straightConnector1">
          <a:avLst/>
        </a:prstGeom>
        <a:ln w="9525"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14</xdr:row>
      <xdr:rowOff>41002</xdr:rowOff>
    </xdr:from>
    <xdr:to>
      <xdr:col>2</xdr:col>
      <xdr:colOff>33619</xdr:colOff>
      <xdr:row>15</xdr:row>
      <xdr:rowOff>375047</xdr:rowOff>
    </xdr:to>
    <xdr:cxnSp macro="">
      <xdr:nvCxnSpPr>
        <xdr:cNvPr id="36" name="Прямая со стрелкой 35">
          <a:extLst>
            <a:ext uri="{FF2B5EF4-FFF2-40B4-BE49-F238E27FC236}">
              <a16:creationId xmlns="" xmlns:a16="http://schemas.microsoft.com/office/drawing/2014/main" id="{00000000-0008-0000-0D00-000024000000}"/>
            </a:ext>
          </a:extLst>
        </xdr:cNvPr>
        <xdr:cNvCxnSpPr/>
      </xdr:nvCxnSpPr>
      <xdr:spPr>
        <a:xfrm flipV="1">
          <a:off x="1224244" y="4994002"/>
          <a:ext cx="0" cy="810295"/>
        </a:xfrm>
        <a:prstGeom prst="straightConnector1">
          <a:avLst/>
        </a:prstGeom>
        <a:ln w="952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234</xdr:colOff>
      <xdr:row>15</xdr:row>
      <xdr:rowOff>321707</xdr:rowOff>
    </xdr:from>
    <xdr:to>
      <xdr:col>2</xdr:col>
      <xdr:colOff>74335</xdr:colOff>
      <xdr:row>15</xdr:row>
      <xdr:rowOff>393707</xdr:rowOff>
    </xdr:to>
    <xdr:sp macro="" textlink="">
      <xdr:nvSpPr>
        <xdr:cNvPr id="37" name="Овал 36">
          <a:extLst>
            <a:ext uri="{FF2B5EF4-FFF2-40B4-BE49-F238E27FC236}">
              <a16:creationId xmlns="" xmlns:a16="http://schemas.microsoft.com/office/drawing/2014/main" id="{00000000-0008-0000-0D00-000025000000}"/>
            </a:ext>
          </a:extLst>
        </xdr:cNvPr>
        <xdr:cNvSpPr/>
      </xdr:nvSpPr>
      <xdr:spPr>
        <a:xfrm>
          <a:off x="1190859" y="5750957"/>
          <a:ext cx="74101" cy="72000"/>
        </a:xfrm>
        <a:prstGeom prst="ellipse">
          <a:avLst/>
        </a:prstGeom>
        <a:solidFill>
          <a:schemeClr val="tx1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27479</xdr:colOff>
      <xdr:row>16</xdr:row>
      <xdr:rowOff>37579</xdr:rowOff>
    </xdr:from>
    <xdr:to>
      <xdr:col>2</xdr:col>
      <xdr:colOff>27479</xdr:colOff>
      <xdr:row>17</xdr:row>
      <xdr:rowOff>363141</xdr:rowOff>
    </xdr:to>
    <xdr:cxnSp macro="">
      <xdr:nvCxnSpPr>
        <xdr:cNvPr id="38" name="Прямая со стрелкой 37">
          <a:extLst>
            <a:ext uri="{FF2B5EF4-FFF2-40B4-BE49-F238E27FC236}">
              <a16:creationId xmlns="" xmlns:a16="http://schemas.microsoft.com/office/drawing/2014/main" id="{00000000-0008-0000-0D00-000026000000}"/>
            </a:ext>
          </a:extLst>
        </xdr:cNvPr>
        <xdr:cNvCxnSpPr/>
      </xdr:nvCxnSpPr>
      <xdr:spPr>
        <a:xfrm flipV="1">
          <a:off x="1218104" y="5943079"/>
          <a:ext cx="0" cy="801812"/>
        </a:xfrm>
        <a:prstGeom prst="straightConnector1">
          <a:avLst/>
        </a:prstGeom>
        <a:ln w="952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112782</xdr:colOff>
      <xdr:row>16</xdr:row>
      <xdr:rowOff>363142</xdr:rowOff>
    </xdr:from>
    <xdr:to>
      <xdr:col>2</xdr:col>
      <xdr:colOff>27008</xdr:colOff>
      <xdr:row>16</xdr:row>
      <xdr:rowOff>460051</xdr:rowOff>
    </xdr:to>
    <xdr:cxnSp macro="">
      <xdr:nvCxnSpPr>
        <xdr:cNvPr id="39" name="Прямая со стрелкой 38">
          <a:extLst>
            <a:ext uri="{FF2B5EF4-FFF2-40B4-BE49-F238E27FC236}">
              <a16:creationId xmlns="" xmlns:a16="http://schemas.microsoft.com/office/drawing/2014/main" id="{00000000-0008-0000-0D00-000027000000}"/>
            </a:ext>
          </a:extLst>
        </xdr:cNvPr>
        <xdr:cNvCxnSpPr/>
      </xdr:nvCxnSpPr>
      <xdr:spPr>
        <a:xfrm flipH="1" flipV="1">
          <a:off x="696188" y="6268642"/>
          <a:ext cx="521445" cy="96909"/>
        </a:xfrm>
        <a:prstGeom prst="straightConnector1">
          <a:avLst/>
        </a:prstGeom>
        <a:ln w="952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601885</xdr:colOff>
      <xdr:row>17</xdr:row>
      <xdr:rowOff>312274</xdr:rowOff>
    </xdr:from>
    <xdr:to>
      <xdr:col>2</xdr:col>
      <xdr:colOff>69979</xdr:colOff>
      <xdr:row>17</xdr:row>
      <xdr:rowOff>384274</xdr:rowOff>
    </xdr:to>
    <xdr:sp macro="" textlink="">
      <xdr:nvSpPr>
        <xdr:cNvPr id="40" name="Овал 39">
          <a:extLst>
            <a:ext uri="{FF2B5EF4-FFF2-40B4-BE49-F238E27FC236}">
              <a16:creationId xmlns="" xmlns:a16="http://schemas.microsoft.com/office/drawing/2014/main" id="{00000000-0008-0000-0D00-000028000000}"/>
            </a:ext>
          </a:extLst>
        </xdr:cNvPr>
        <xdr:cNvSpPr/>
      </xdr:nvSpPr>
      <xdr:spPr>
        <a:xfrm>
          <a:off x="1185291" y="6694024"/>
          <a:ext cx="75313" cy="72000"/>
        </a:xfrm>
        <a:prstGeom prst="ellipse">
          <a:avLst/>
        </a:prstGeom>
        <a:solidFill>
          <a:schemeClr val="tx1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169609</xdr:colOff>
      <xdr:row>17</xdr:row>
      <xdr:rowOff>122512</xdr:rowOff>
    </xdr:from>
    <xdr:to>
      <xdr:col>2</xdr:col>
      <xdr:colOff>241609</xdr:colOff>
      <xdr:row>17</xdr:row>
      <xdr:rowOff>194512</xdr:rowOff>
    </xdr:to>
    <xdr:grpSp>
      <xdr:nvGrpSpPr>
        <xdr:cNvPr id="41" name="Группа 40">
          <a:extLst>
            <a:ext uri="{FF2B5EF4-FFF2-40B4-BE49-F238E27FC236}">
              <a16:creationId xmlns="" xmlns:a16="http://schemas.microsoft.com/office/drawing/2014/main" id="{00000000-0008-0000-0D00-000029000000}"/>
            </a:ext>
          </a:extLst>
        </xdr:cNvPr>
        <xdr:cNvGrpSpPr/>
      </xdr:nvGrpSpPr>
      <xdr:grpSpPr>
        <a:xfrm>
          <a:off x="1360234" y="6504262"/>
          <a:ext cx="72000" cy="72000"/>
          <a:chOff x="2605088" y="2357438"/>
          <a:chExt cx="104775" cy="104775"/>
        </a:xfrm>
      </xdr:grpSpPr>
      <xdr:cxnSp macro="">
        <xdr:nvCxnSpPr>
          <xdr:cNvPr id="42" name="Прямая соединительная линия 41">
            <a:extLst>
              <a:ext uri="{FF2B5EF4-FFF2-40B4-BE49-F238E27FC236}">
                <a16:creationId xmlns="" xmlns:a16="http://schemas.microsoft.com/office/drawing/2014/main" id="{00000000-0008-0000-0D00-00002A000000}"/>
              </a:ext>
            </a:extLst>
          </xdr:cNvPr>
          <xdr:cNvCxnSpPr/>
        </xdr:nvCxnSpPr>
        <xdr:spPr>
          <a:xfrm>
            <a:off x="2605088" y="2357438"/>
            <a:ext cx="104775" cy="104775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Прямая соединительная линия 42">
            <a:extLst>
              <a:ext uri="{FF2B5EF4-FFF2-40B4-BE49-F238E27FC236}">
                <a16:creationId xmlns="" xmlns:a16="http://schemas.microsoft.com/office/drawing/2014/main" id="{00000000-0008-0000-0D00-00002B000000}"/>
              </a:ext>
            </a:extLst>
          </xdr:cNvPr>
          <xdr:cNvCxnSpPr/>
        </xdr:nvCxnSpPr>
        <xdr:spPr>
          <a:xfrm rot="5400000">
            <a:off x="2605088" y="2357438"/>
            <a:ext cx="104775" cy="104775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32591</xdr:colOff>
      <xdr:row>16</xdr:row>
      <xdr:rowOff>179346</xdr:rowOff>
    </xdr:from>
    <xdr:to>
      <xdr:col>4</xdr:col>
      <xdr:colOff>580558</xdr:colOff>
      <xdr:row>17</xdr:row>
      <xdr:rowOff>202318</xdr:rowOff>
    </xdr:to>
    <xdr:pic>
      <xdr:nvPicPr>
        <xdr:cNvPr id="44" name="Рисунок 43">
          <a:extLst>
            <a:ext uri="{FF2B5EF4-FFF2-40B4-BE49-F238E27FC236}">
              <a16:creationId xmlns="" xmlns:a16="http://schemas.microsoft.com/office/drawing/2014/main" id="{00000000-0008-0000-0D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8238" y="6140875"/>
          <a:ext cx="547967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481535</xdr:colOff>
      <xdr:row>10</xdr:row>
      <xdr:rowOff>71438</xdr:rowOff>
    </xdr:from>
    <xdr:to>
      <xdr:col>1</xdr:col>
      <xdr:colOff>481535</xdr:colOff>
      <xdr:row>10</xdr:row>
      <xdr:rowOff>437313</xdr:rowOff>
    </xdr:to>
    <xdr:cxnSp macro="">
      <xdr:nvCxnSpPr>
        <xdr:cNvPr id="45" name="Прямая со стрелкой 44">
          <a:extLst>
            <a:ext uri="{FF2B5EF4-FFF2-40B4-BE49-F238E27FC236}">
              <a16:creationId xmlns="" xmlns:a16="http://schemas.microsoft.com/office/drawing/2014/main" id="{00000000-0008-0000-0D00-00002D000000}"/>
            </a:ext>
          </a:extLst>
        </xdr:cNvPr>
        <xdr:cNvCxnSpPr/>
      </xdr:nvCxnSpPr>
      <xdr:spPr>
        <a:xfrm flipV="1">
          <a:off x="1064941" y="3119438"/>
          <a:ext cx="0" cy="365875"/>
        </a:xfrm>
        <a:prstGeom prst="straightConnector1">
          <a:avLst/>
        </a:prstGeom>
        <a:ln w="952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26306</xdr:colOff>
      <xdr:row>12</xdr:row>
      <xdr:rowOff>418099</xdr:rowOff>
    </xdr:from>
    <xdr:to>
      <xdr:col>2</xdr:col>
      <xdr:colOff>511969</xdr:colOff>
      <xdr:row>12</xdr:row>
      <xdr:rowOff>418099</xdr:rowOff>
    </xdr:to>
    <xdr:cxnSp macro="">
      <xdr:nvCxnSpPr>
        <xdr:cNvPr id="46" name="Прямая со стрелкой 45">
          <a:extLst>
            <a:ext uri="{FF2B5EF4-FFF2-40B4-BE49-F238E27FC236}">
              <a16:creationId xmlns="" xmlns:a16="http://schemas.microsoft.com/office/drawing/2014/main" id="{00000000-0008-0000-0D00-00002E000000}"/>
            </a:ext>
          </a:extLst>
        </xdr:cNvPr>
        <xdr:cNvCxnSpPr/>
      </xdr:nvCxnSpPr>
      <xdr:spPr>
        <a:xfrm flipH="1">
          <a:off x="1216931" y="4418599"/>
          <a:ext cx="485663" cy="0"/>
        </a:xfrm>
        <a:prstGeom prst="straightConnector1">
          <a:avLst/>
        </a:prstGeom>
        <a:ln w="952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192107</xdr:colOff>
      <xdr:row>14</xdr:row>
      <xdr:rowOff>416865</xdr:rowOff>
    </xdr:from>
    <xdr:to>
      <xdr:col>2</xdr:col>
      <xdr:colOff>39330</xdr:colOff>
      <xdr:row>15</xdr:row>
      <xdr:rowOff>11906</xdr:rowOff>
    </xdr:to>
    <xdr:cxnSp macro="">
      <xdr:nvCxnSpPr>
        <xdr:cNvPr id="47" name="Прямая со стрелкой 46">
          <a:extLst>
            <a:ext uri="{FF2B5EF4-FFF2-40B4-BE49-F238E27FC236}">
              <a16:creationId xmlns="" xmlns:a16="http://schemas.microsoft.com/office/drawing/2014/main" id="{00000000-0008-0000-0D00-00002F000000}"/>
            </a:ext>
          </a:extLst>
        </xdr:cNvPr>
        <xdr:cNvCxnSpPr/>
      </xdr:nvCxnSpPr>
      <xdr:spPr>
        <a:xfrm flipH="1">
          <a:off x="775513" y="5369865"/>
          <a:ext cx="454442" cy="71291"/>
        </a:xfrm>
        <a:prstGeom prst="straightConnector1">
          <a:avLst/>
        </a:prstGeom>
        <a:ln w="952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25390</xdr:colOff>
      <xdr:row>14</xdr:row>
      <xdr:rowOff>416865</xdr:rowOff>
    </xdr:from>
    <xdr:to>
      <xdr:col>2</xdr:col>
      <xdr:colOff>541734</xdr:colOff>
      <xdr:row>15</xdr:row>
      <xdr:rowOff>21698</xdr:rowOff>
    </xdr:to>
    <xdr:cxnSp macro="">
      <xdr:nvCxnSpPr>
        <xdr:cNvPr id="48" name="Прямая со стрелкой 47">
          <a:extLst>
            <a:ext uri="{FF2B5EF4-FFF2-40B4-BE49-F238E27FC236}">
              <a16:creationId xmlns="" xmlns:a16="http://schemas.microsoft.com/office/drawing/2014/main" id="{00000000-0008-0000-0D00-000030000000}"/>
            </a:ext>
          </a:extLst>
        </xdr:cNvPr>
        <xdr:cNvCxnSpPr/>
      </xdr:nvCxnSpPr>
      <xdr:spPr>
        <a:xfrm>
          <a:off x="1216015" y="5369865"/>
          <a:ext cx="516344" cy="81083"/>
        </a:xfrm>
        <a:prstGeom prst="straightConnector1">
          <a:avLst/>
        </a:prstGeom>
        <a:ln w="952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148423</xdr:colOff>
      <xdr:row>10</xdr:row>
      <xdr:rowOff>114199</xdr:rowOff>
    </xdr:from>
    <xdr:to>
      <xdr:col>2</xdr:col>
      <xdr:colOff>410766</xdr:colOff>
      <xdr:row>10</xdr:row>
      <xdr:rowOff>428640</xdr:rowOff>
    </xdr:to>
    <xdr:cxnSp macro="">
      <xdr:nvCxnSpPr>
        <xdr:cNvPr id="49" name="Прямая со стрелкой 48">
          <a:extLst>
            <a:ext uri="{FF2B5EF4-FFF2-40B4-BE49-F238E27FC236}">
              <a16:creationId xmlns="" xmlns:a16="http://schemas.microsoft.com/office/drawing/2014/main" id="{00000000-0008-0000-0D00-000031000000}"/>
            </a:ext>
          </a:extLst>
        </xdr:cNvPr>
        <xdr:cNvCxnSpPr/>
      </xdr:nvCxnSpPr>
      <xdr:spPr>
        <a:xfrm flipH="1">
          <a:off x="1339048" y="3162199"/>
          <a:ext cx="262343" cy="314441"/>
        </a:xfrm>
        <a:prstGeom prst="straightConnector1">
          <a:avLst/>
        </a:prstGeom>
        <a:ln w="952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148424</xdr:colOff>
      <xdr:row>10</xdr:row>
      <xdr:rowOff>434769</xdr:rowOff>
    </xdr:from>
    <xdr:to>
      <xdr:col>2</xdr:col>
      <xdr:colOff>381704</xdr:colOff>
      <xdr:row>11</xdr:row>
      <xdr:rowOff>238125</xdr:rowOff>
    </xdr:to>
    <xdr:cxnSp macro="">
      <xdr:nvCxnSpPr>
        <xdr:cNvPr id="50" name="Прямая со стрелкой 49">
          <a:extLst>
            <a:ext uri="{FF2B5EF4-FFF2-40B4-BE49-F238E27FC236}">
              <a16:creationId xmlns="" xmlns:a16="http://schemas.microsoft.com/office/drawing/2014/main" id="{00000000-0008-0000-0D00-000032000000}"/>
            </a:ext>
          </a:extLst>
        </xdr:cNvPr>
        <xdr:cNvCxnSpPr/>
      </xdr:nvCxnSpPr>
      <xdr:spPr>
        <a:xfrm flipH="1" flipV="1">
          <a:off x="1339049" y="3482769"/>
          <a:ext cx="233280" cy="279606"/>
        </a:xfrm>
        <a:prstGeom prst="straightConnector1">
          <a:avLst/>
        </a:prstGeom>
        <a:ln w="952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</xdr:rowOff>
    </xdr:from>
    <xdr:ext cx="1052793" cy="511074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"/>
          <a:ext cx="1052793" cy="511074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107673</xdr:colOff>
      <xdr:row>23</xdr:row>
      <xdr:rowOff>16566</xdr:rowOff>
    </xdr:from>
    <xdr:ext cx="1052793" cy="511074"/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73" y="16566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107673</xdr:colOff>
      <xdr:row>46</xdr:row>
      <xdr:rowOff>16566</xdr:rowOff>
    </xdr:from>
    <xdr:ext cx="1052793" cy="511074"/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73" y="5723283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107673</xdr:colOff>
      <xdr:row>69</xdr:row>
      <xdr:rowOff>16566</xdr:rowOff>
    </xdr:from>
    <xdr:ext cx="1052793" cy="511074"/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73" y="11430001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107674</xdr:colOff>
      <xdr:row>0</xdr:row>
      <xdr:rowOff>16565</xdr:rowOff>
    </xdr:from>
    <xdr:ext cx="1052793" cy="511074"/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74" y="16565"/>
          <a:ext cx="1052793" cy="511074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</xdr:rowOff>
    </xdr:from>
    <xdr:ext cx="1052793" cy="511074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33</xdr:row>
      <xdr:rowOff>9525</xdr:rowOff>
    </xdr:from>
    <xdr:ext cx="1052793" cy="511074"/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66</xdr:row>
      <xdr:rowOff>9525</xdr:rowOff>
    </xdr:from>
    <xdr:ext cx="1052793" cy="511074"/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99</xdr:row>
      <xdr:rowOff>9525</xdr:rowOff>
    </xdr:from>
    <xdr:ext cx="1052793" cy="511074"/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"/>
          <a:ext cx="1052793" cy="511074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</xdr:rowOff>
    </xdr:from>
    <xdr:ext cx="1052793" cy="511074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33</xdr:row>
      <xdr:rowOff>9525</xdr:rowOff>
    </xdr:from>
    <xdr:ext cx="1052793" cy="511074"/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077325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66</xdr:row>
      <xdr:rowOff>9525</xdr:rowOff>
    </xdr:from>
    <xdr:ext cx="1052793" cy="511074"/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8145125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99</xdr:row>
      <xdr:rowOff>9525</xdr:rowOff>
    </xdr:from>
    <xdr:ext cx="1052793" cy="511074"/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7212925"/>
          <a:ext cx="1052793" cy="511074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</xdr:rowOff>
    </xdr:from>
    <xdr:ext cx="1052793" cy="511074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"/>
          <a:ext cx="1052793" cy="511074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115957</xdr:colOff>
      <xdr:row>23</xdr:row>
      <xdr:rowOff>16565</xdr:rowOff>
    </xdr:from>
    <xdr:ext cx="1052793" cy="511074"/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57" y="16565"/>
          <a:ext cx="1052793" cy="511074"/>
        </a:xfrm>
        <a:prstGeom prst="rect">
          <a:avLst/>
        </a:prstGeom>
      </xdr:spPr>
    </xdr:pic>
    <xdr:clientData/>
  </xdr:oneCellAnchor>
  <xdr:oneCellAnchor>
    <xdr:from>
      <xdr:col>0</xdr:col>
      <xdr:colOff>115957</xdr:colOff>
      <xdr:row>0</xdr:row>
      <xdr:rowOff>16565</xdr:rowOff>
    </xdr:from>
    <xdr:ext cx="1052793" cy="511074"/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57" y="16565"/>
          <a:ext cx="1052793" cy="511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9525</xdr:rowOff>
    </xdr:from>
    <xdr:to>
      <xdr:col>2</xdr:col>
      <xdr:colOff>852768</xdr:colOff>
      <xdr:row>1</xdr:row>
      <xdr:rowOff>253899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9525"/>
          <a:ext cx="1052793" cy="511074"/>
        </a:xfrm>
        <a:prstGeom prst="rect">
          <a:avLst/>
        </a:prstGeom>
      </xdr:spPr>
    </xdr:pic>
    <xdr:clientData/>
  </xdr:twoCellAnchor>
  <xdr:oneCellAnchor>
    <xdr:from>
      <xdr:col>1</xdr:col>
      <xdr:colOff>180975</xdr:colOff>
      <xdr:row>37</xdr:row>
      <xdr:rowOff>9525</xdr:rowOff>
    </xdr:from>
    <xdr:ext cx="1052793" cy="511074"/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9525"/>
          <a:ext cx="1052793" cy="511074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77857</xdr:colOff>
      <xdr:row>0</xdr:row>
      <xdr:rowOff>35615</xdr:rowOff>
    </xdr:from>
    <xdr:ext cx="1052793" cy="511074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8982" y="35615"/>
          <a:ext cx="1052793" cy="5110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64</xdr:row>
      <xdr:rowOff>135618</xdr:rowOff>
    </xdr:from>
    <xdr:to>
      <xdr:col>9</xdr:col>
      <xdr:colOff>416002</xdr:colOff>
      <xdr:row>79</xdr:row>
      <xdr:rowOff>59420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25" y="13198475"/>
          <a:ext cx="5752270" cy="2781302"/>
        </a:xfrm>
        <a:prstGeom prst="rect">
          <a:avLst/>
        </a:prstGeom>
      </xdr:spPr>
    </xdr:pic>
    <xdr:clientData/>
  </xdr:twoCellAnchor>
  <xdr:oneCellAnchor>
    <xdr:from>
      <xdr:col>0</xdr:col>
      <xdr:colOff>174625</xdr:colOff>
      <xdr:row>16</xdr:row>
      <xdr:rowOff>53975</xdr:rowOff>
    </xdr:from>
    <xdr:ext cx="5727777" cy="2781302"/>
    <xdr:pic>
      <xdr:nvPicPr>
        <xdr:cNvPr id="87" name="Рисунок 86"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25" y="13179425"/>
          <a:ext cx="5727777" cy="2781302"/>
        </a:xfrm>
        <a:prstGeom prst="rect">
          <a:avLst/>
        </a:prstGeom>
      </xdr:spPr>
    </xdr:pic>
    <xdr:clientData/>
  </xdr:oneCellAnchor>
  <xdr:twoCellAnchor editAs="oneCell">
    <xdr:from>
      <xdr:col>0</xdr:col>
      <xdr:colOff>380999</xdr:colOff>
      <xdr:row>90</xdr:row>
      <xdr:rowOff>113571</xdr:rowOff>
    </xdr:from>
    <xdr:to>
      <xdr:col>9</xdr:col>
      <xdr:colOff>190500</xdr:colOff>
      <xdr:row>98</xdr:row>
      <xdr:rowOff>23298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18129428"/>
          <a:ext cx="5320394" cy="1433727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408215</xdr:colOff>
      <xdr:row>39</xdr:row>
      <xdr:rowOff>122464</xdr:rowOff>
    </xdr:from>
    <xdr:to>
      <xdr:col>9</xdr:col>
      <xdr:colOff>217716</xdr:colOff>
      <xdr:row>47</xdr:row>
      <xdr:rowOff>32191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5" y="7932964"/>
          <a:ext cx="5320394" cy="14337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177613</xdr:colOff>
      <xdr:row>0</xdr:row>
      <xdr:rowOff>0</xdr:rowOff>
    </xdr:from>
    <xdr:to>
      <xdr:col>0</xdr:col>
      <xdr:colOff>1230406</xdr:colOff>
      <xdr:row>1</xdr:row>
      <xdr:rowOff>246615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613" y="0"/>
          <a:ext cx="1052793" cy="515556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200024</xdr:colOff>
      <xdr:row>0</xdr:row>
      <xdr:rowOff>0</xdr:rowOff>
    </xdr:from>
    <xdr:to>
      <xdr:col>7</xdr:col>
      <xdr:colOff>535640</xdr:colOff>
      <xdr:row>1</xdr:row>
      <xdr:rowOff>246615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4230" y="0"/>
          <a:ext cx="1052793" cy="515556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336177</xdr:colOff>
      <xdr:row>22</xdr:row>
      <xdr:rowOff>123265</xdr:rowOff>
    </xdr:from>
    <xdr:to>
      <xdr:col>7</xdr:col>
      <xdr:colOff>442002</xdr:colOff>
      <xdr:row>30</xdr:row>
      <xdr:rowOff>122551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7" y="7283824"/>
          <a:ext cx="5652737" cy="1523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143995</xdr:colOff>
      <xdr:row>0</xdr:row>
      <xdr:rowOff>11206</xdr:rowOff>
    </xdr:from>
    <xdr:to>
      <xdr:col>0</xdr:col>
      <xdr:colOff>1196788</xdr:colOff>
      <xdr:row>1</xdr:row>
      <xdr:rowOff>257821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995" y="11206"/>
          <a:ext cx="1052793" cy="515556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200024</xdr:colOff>
      <xdr:row>0</xdr:row>
      <xdr:rowOff>0</xdr:rowOff>
    </xdr:from>
    <xdr:to>
      <xdr:col>7</xdr:col>
      <xdr:colOff>535640</xdr:colOff>
      <xdr:row>1</xdr:row>
      <xdr:rowOff>246615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4" y="0"/>
          <a:ext cx="1049992" cy="513315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336177</xdr:colOff>
      <xdr:row>22</xdr:row>
      <xdr:rowOff>123265</xdr:rowOff>
    </xdr:from>
    <xdr:to>
      <xdr:col>7</xdr:col>
      <xdr:colOff>442002</xdr:colOff>
      <xdr:row>30</xdr:row>
      <xdr:rowOff>122551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7" y="7305115"/>
          <a:ext cx="5638730" cy="15232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416483</xdr:colOff>
      <xdr:row>12</xdr:row>
      <xdr:rowOff>24023</xdr:rowOff>
    </xdr:from>
    <xdr:to>
      <xdr:col>1</xdr:col>
      <xdr:colOff>238648</xdr:colOff>
      <xdr:row>12</xdr:row>
      <xdr:rowOff>358889</xdr:rowOff>
    </xdr:to>
    <xdr:sp macro="" textlink="">
      <xdr:nvSpPr>
        <xdr:cNvPr id="4" name="Прямоугольник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416483" y="23341223"/>
          <a:ext cx="431765" cy="334866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solidFill>
                <a:sysClr val="windowText" lastClr="000000"/>
              </a:solidFill>
            </a:rPr>
            <a:t>P</a:t>
          </a:r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46177</xdr:colOff>
      <xdr:row>9</xdr:row>
      <xdr:rowOff>190959</xdr:rowOff>
    </xdr:from>
    <xdr:to>
      <xdr:col>1</xdr:col>
      <xdr:colOff>554357</xdr:colOff>
      <xdr:row>9</xdr:row>
      <xdr:rowOff>190959</xdr:rowOff>
    </xdr:to>
    <xdr:cxnSp macro="">
      <xdr:nvCxnSpPr>
        <xdr:cNvPr id="5" name="Прямая со стрелкой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655777" y="22365159"/>
          <a:ext cx="508180" cy="0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36652</xdr:colOff>
      <xdr:row>10</xdr:row>
      <xdr:rowOff>171909</xdr:rowOff>
    </xdr:from>
    <xdr:to>
      <xdr:col>1</xdr:col>
      <xdr:colOff>552676</xdr:colOff>
      <xdr:row>10</xdr:row>
      <xdr:rowOff>171909</xdr:rowOff>
    </xdr:to>
    <xdr:cxnSp macro="">
      <xdr:nvCxnSpPr>
        <xdr:cNvPr id="6" name="Прямая со стрелкой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646252" y="22727109"/>
          <a:ext cx="516024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242785</xdr:colOff>
      <xdr:row>7</xdr:row>
      <xdr:rowOff>180975</xdr:rowOff>
    </xdr:from>
    <xdr:to>
      <xdr:col>1</xdr:col>
      <xdr:colOff>314785</xdr:colOff>
      <xdr:row>7</xdr:row>
      <xdr:rowOff>252975</xdr:rowOff>
    </xdr:to>
    <xdr:sp macro="" textlink="">
      <xdr:nvSpPr>
        <xdr:cNvPr id="7" name="Овал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/>
      </xdr:nvSpPr>
      <xdr:spPr>
        <a:xfrm>
          <a:off x="852385" y="21593175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291652</xdr:colOff>
      <xdr:row>8</xdr:row>
      <xdr:rowOff>66675</xdr:rowOff>
    </xdr:from>
    <xdr:to>
      <xdr:col>1</xdr:col>
      <xdr:colOff>291652</xdr:colOff>
      <xdr:row>8</xdr:row>
      <xdr:rowOff>333375</xdr:rowOff>
    </xdr:to>
    <xdr:cxnSp macro="">
      <xdr:nvCxnSpPr>
        <xdr:cNvPr id="8" name="Прямая со стрелкой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CxnSpPr/>
      </xdr:nvCxnSpPr>
      <xdr:spPr>
        <a:xfrm flipV="1">
          <a:off x="901252" y="21859875"/>
          <a:ext cx="0" cy="266700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83253</xdr:colOff>
      <xdr:row>13</xdr:row>
      <xdr:rowOff>104808</xdr:rowOff>
    </xdr:from>
    <xdr:to>
      <xdr:col>1</xdr:col>
      <xdr:colOff>473164</xdr:colOff>
      <xdr:row>13</xdr:row>
      <xdr:rowOff>274860</xdr:rowOff>
    </xdr:to>
    <xdr:grpSp>
      <xdr:nvGrpSpPr>
        <xdr:cNvPr id="9" name="Группа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GrpSpPr/>
      </xdr:nvGrpSpPr>
      <xdr:grpSpPr>
        <a:xfrm>
          <a:off x="692853" y="3457608"/>
          <a:ext cx="389911" cy="170052"/>
          <a:chOff x="3482046" y="27087347"/>
          <a:chExt cx="386893" cy="170052"/>
        </a:xfrm>
      </xdr:grpSpPr>
      <xdr:cxnSp macro="">
        <xdr:nvCxnSpPr>
          <xdr:cNvPr id="10" name="Прямая соединительная линия 9">
            <a:extLst>
              <a:ext uri="{FF2B5EF4-FFF2-40B4-BE49-F238E27FC236}">
                <a16:creationId xmlns="" xmlns:a16="http://schemas.microsoft.com/office/drawing/2014/main" id="{00000000-0008-0000-0600-00000A000000}"/>
              </a:ext>
            </a:extLst>
          </xdr:cNvPr>
          <xdr:cNvCxnSpPr/>
        </xdr:nvCxnSpPr>
        <xdr:spPr>
          <a:xfrm>
            <a:off x="3538608" y="27145344"/>
            <a:ext cx="27384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Прямая соединительная линия 10">
            <a:extLst>
              <a:ext uri="{FF2B5EF4-FFF2-40B4-BE49-F238E27FC236}">
                <a16:creationId xmlns="" xmlns:a16="http://schemas.microsoft.com/office/drawing/2014/main" id="{00000000-0008-0000-0600-00000B000000}"/>
              </a:ext>
            </a:extLst>
          </xdr:cNvPr>
          <xdr:cNvCxnSpPr/>
        </xdr:nvCxnSpPr>
        <xdr:spPr>
          <a:xfrm>
            <a:off x="3482046" y="27087347"/>
            <a:ext cx="60798" cy="6079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>
            <a:extLst>
              <a:ext uri="{FF2B5EF4-FFF2-40B4-BE49-F238E27FC236}">
                <a16:creationId xmlns="" xmlns:a16="http://schemas.microsoft.com/office/drawing/2014/main" id="{00000000-0008-0000-0600-00000C000000}"/>
              </a:ext>
            </a:extLst>
          </xdr:cNvPr>
          <xdr:cNvCxnSpPr/>
        </xdr:nvCxnSpPr>
        <xdr:spPr>
          <a:xfrm flipH="1">
            <a:off x="3808141" y="27087347"/>
            <a:ext cx="60798" cy="6079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>
            <a:extLst>
              <a:ext uri="{FF2B5EF4-FFF2-40B4-BE49-F238E27FC236}">
                <a16:creationId xmlns="" xmlns:a16="http://schemas.microsoft.com/office/drawing/2014/main" id="{00000000-0008-0000-0600-00000D000000}"/>
              </a:ext>
            </a:extLst>
          </xdr:cNvPr>
          <xdr:cNvCxnSpPr/>
        </xdr:nvCxnSpPr>
        <xdr:spPr>
          <a:xfrm flipV="1">
            <a:off x="3538608" y="27199402"/>
            <a:ext cx="27384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Прямая соединительная линия 13">
            <a:extLst>
              <a:ext uri="{FF2B5EF4-FFF2-40B4-BE49-F238E27FC236}">
                <a16:creationId xmlns="" xmlns:a16="http://schemas.microsoft.com/office/drawing/2014/main" id="{00000000-0008-0000-0600-00000E000000}"/>
              </a:ext>
            </a:extLst>
          </xdr:cNvPr>
          <xdr:cNvCxnSpPr/>
        </xdr:nvCxnSpPr>
        <xdr:spPr>
          <a:xfrm flipV="1">
            <a:off x="3482046" y="27196601"/>
            <a:ext cx="60798" cy="6079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Прямая соединительная линия 14">
            <a:extLst>
              <a:ext uri="{FF2B5EF4-FFF2-40B4-BE49-F238E27FC236}">
                <a16:creationId xmlns="" xmlns:a16="http://schemas.microsoft.com/office/drawing/2014/main" id="{00000000-0008-0000-0600-00000F000000}"/>
              </a:ext>
            </a:extLst>
          </xdr:cNvPr>
          <xdr:cNvCxnSpPr/>
        </xdr:nvCxnSpPr>
        <xdr:spPr>
          <a:xfrm flipH="1" flipV="1">
            <a:off x="3808141" y="27196601"/>
            <a:ext cx="60798" cy="6079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482983</xdr:colOff>
      <xdr:row>14</xdr:row>
      <xdr:rowOff>56432</xdr:rowOff>
    </xdr:from>
    <xdr:to>
      <xdr:col>2</xdr:col>
      <xdr:colOff>126021</xdr:colOff>
      <xdr:row>14</xdr:row>
      <xdr:rowOff>245224</xdr:rowOff>
    </xdr:to>
    <xdr:grpSp>
      <xdr:nvGrpSpPr>
        <xdr:cNvPr id="16" name="Группа 15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GrpSpPr/>
      </xdr:nvGrpSpPr>
      <xdr:grpSpPr>
        <a:xfrm rot="5400000">
          <a:off x="819706" y="3453509"/>
          <a:ext cx="188792" cy="862238"/>
          <a:chOff x="2276355" y="169337185"/>
          <a:chExt cx="182327" cy="1037451"/>
        </a:xfrm>
      </xdr:grpSpPr>
      <xdr:cxnSp macro="">
        <xdr:nvCxnSpPr>
          <xdr:cNvPr id="17" name="Прямая со стрелкой 16">
            <a:extLst>
              <a:ext uri="{FF2B5EF4-FFF2-40B4-BE49-F238E27FC236}">
                <a16:creationId xmlns="" xmlns:a16="http://schemas.microsoft.com/office/drawing/2014/main" id="{00000000-0008-0000-0600-000011000000}"/>
              </a:ext>
            </a:extLst>
          </xdr:cNvPr>
          <xdr:cNvCxnSpPr/>
        </xdr:nvCxnSpPr>
        <xdr:spPr>
          <a:xfrm>
            <a:off x="2311502" y="169341511"/>
            <a:ext cx="0" cy="1033125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Прямая со стрелкой 17">
            <a:extLst>
              <a:ext uri="{FF2B5EF4-FFF2-40B4-BE49-F238E27FC236}">
                <a16:creationId xmlns="" xmlns:a16="http://schemas.microsoft.com/office/drawing/2014/main" id="{00000000-0008-0000-0600-000012000000}"/>
              </a:ext>
            </a:extLst>
          </xdr:cNvPr>
          <xdr:cNvCxnSpPr/>
        </xdr:nvCxnSpPr>
        <xdr:spPr>
          <a:xfrm>
            <a:off x="2423538" y="169337185"/>
            <a:ext cx="0" cy="1037451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Прямая со стрелкой 18">
            <a:extLst>
              <a:ext uri="{FF2B5EF4-FFF2-40B4-BE49-F238E27FC236}">
                <a16:creationId xmlns="" xmlns:a16="http://schemas.microsoft.com/office/drawing/2014/main" id="{00000000-0008-0000-0600-000013000000}"/>
              </a:ext>
            </a:extLst>
          </xdr:cNvPr>
          <xdr:cNvCxnSpPr/>
        </xdr:nvCxnSpPr>
        <xdr:spPr>
          <a:xfrm rot="5400000" flipV="1">
            <a:off x="2367519" y="16928577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Прямая со стрелкой 19">
            <a:extLst>
              <a:ext uri="{FF2B5EF4-FFF2-40B4-BE49-F238E27FC236}">
                <a16:creationId xmlns="" xmlns:a16="http://schemas.microsoft.com/office/drawing/2014/main" id="{00000000-0008-0000-0600-000014000000}"/>
              </a:ext>
            </a:extLst>
          </xdr:cNvPr>
          <xdr:cNvCxnSpPr/>
        </xdr:nvCxnSpPr>
        <xdr:spPr>
          <a:xfrm rot="5400000" flipV="1">
            <a:off x="2367519" y="16934793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Прямая со стрелкой 20">
            <a:extLst>
              <a:ext uri="{FF2B5EF4-FFF2-40B4-BE49-F238E27FC236}">
                <a16:creationId xmlns="" xmlns:a16="http://schemas.microsoft.com/office/drawing/2014/main" id="{00000000-0008-0000-0600-000015000000}"/>
              </a:ext>
            </a:extLst>
          </xdr:cNvPr>
          <xdr:cNvCxnSpPr/>
        </xdr:nvCxnSpPr>
        <xdr:spPr>
          <a:xfrm rot="5400000" flipV="1">
            <a:off x="2367519" y="16941009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Прямая со стрелкой 21">
            <a:extLst>
              <a:ext uri="{FF2B5EF4-FFF2-40B4-BE49-F238E27FC236}">
                <a16:creationId xmlns="" xmlns:a16="http://schemas.microsoft.com/office/drawing/2014/main" id="{00000000-0008-0000-0600-000016000000}"/>
              </a:ext>
            </a:extLst>
          </xdr:cNvPr>
          <xdr:cNvCxnSpPr/>
        </xdr:nvCxnSpPr>
        <xdr:spPr>
          <a:xfrm rot="5400000" flipV="1">
            <a:off x="2367519" y="16947225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Прямая со стрелкой 22">
            <a:extLst>
              <a:ext uri="{FF2B5EF4-FFF2-40B4-BE49-F238E27FC236}">
                <a16:creationId xmlns="" xmlns:a16="http://schemas.microsoft.com/office/drawing/2014/main" id="{00000000-0008-0000-0600-000017000000}"/>
              </a:ext>
            </a:extLst>
          </xdr:cNvPr>
          <xdr:cNvCxnSpPr/>
        </xdr:nvCxnSpPr>
        <xdr:spPr>
          <a:xfrm rot="5400000" flipV="1">
            <a:off x="2367519" y="16953442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Прямая со стрелкой 23">
            <a:extLst>
              <a:ext uri="{FF2B5EF4-FFF2-40B4-BE49-F238E27FC236}">
                <a16:creationId xmlns="" xmlns:a16="http://schemas.microsoft.com/office/drawing/2014/main" id="{00000000-0008-0000-0600-000018000000}"/>
              </a:ext>
            </a:extLst>
          </xdr:cNvPr>
          <xdr:cNvCxnSpPr/>
        </xdr:nvCxnSpPr>
        <xdr:spPr>
          <a:xfrm rot="5400000" flipV="1">
            <a:off x="2367519" y="169596581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Прямая со стрелкой 24">
            <a:extLst>
              <a:ext uri="{FF2B5EF4-FFF2-40B4-BE49-F238E27FC236}">
                <a16:creationId xmlns="" xmlns:a16="http://schemas.microsoft.com/office/drawing/2014/main" id="{00000000-0008-0000-0600-000019000000}"/>
              </a:ext>
            </a:extLst>
          </xdr:cNvPr>
          <xdr:cNvCxnSpPr/>
        </xdr:nvCxnSpPr>
        <xdr:spPr>
          <a:xfrm rot="5400000" flipV="1">
            <a:off x="2367519" y="16965874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Прямая со стрелкой 25">
            <a:extLst>
              <a:ext uri="{FF2B5EF4-FFF2-40B4-BE49-F238E27FC236}">
                <a16:creationId xmlns="" xmlns:a16="http://schemas.microsoft.com/office/drawing/2014/main" id="{00000000-0008-0000-0600-00001A000000}"/>
              </a:ext>
            </a:extLst>
          </xdr:cNvPr>
          <xdr:cNvCxnSpPr/>
        </xdr:nvCxnSpPr>
        <xdr:spPr>
          <a:xfrm rot="5400000" flipV="1">
            <a:off x="2367519" y="169720903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Прямая со стрелкой 26">
            <a:extLst>
              <a:ext uri="{FF2B5EF4-FFF2-40B4-BE49-F238E27FC236}">
                <a16:creationId xmlns="" xmlns:a16="http://schemas.microsoft.com/office/drawing/2014/main" id="{00000000-0008-0000-0600-00001B000000}"/>
              </a:ext>
            </a:extLst>
          </xdr:cNvPr>
          <xdr:cNvCxnSpPr/>
        </xdr:nvCxnSpPr>
        <xdr:spPr>
          <a:xfrm rot="5400000" flipV="1">
            <a:off x="2367519" y="169783064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Прямая со стрелкой 27">
            <a:extLst>
              <a:ext uri="{FF2B5EF4-FFF2-40B4-BE49-F238E27FC236}">
                <a16:creationId xmlns="" xmlns:a16="http://schemas.microsoft.com/office/drawing/2014/main" id="{00000000-0008-0000-0600-00001C000000}"/>
              </a:ext>
            </a:extLst>
          </xdr:cNvPr>
          <xdr:cNvCxnSpPr/>
        </xdr:nvCxnSpPr>
        <xdr:spPr>
          <a:xfrm rot="5400000" flipV="1">
            <a:off x="2367519" y="169845225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Прямая со стрелкой 28">
            <a:extLst>
              <a:ext uri="{FF2B5EF4-FFF2-40B4-BE49-F238E27FC236}">
                <a16:creationId xmlns="" xmlns:a16="http://schemas.microsoft.com/office/drawing/2014/main" id="{00000000-0008-0000-0600-00001D000000}"/>
              </a:ext>
            </a:extLst>
          </xdr:cNvPr>
          <xdr:cNvCxnSpPr/>
        </xdr:nvCxnSpPr>
        <xdr:spPr>
          <a:xfrm rot="5400000" flipV="1">
            <a:off x="2367519" y="16990738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Прямая со стрелкой 29">
            <a:extLst>
              <a:ext uri="{FF2B5EF4-FFF2-40B4-BE49-F238E27FC236}">
                <a16:creationId xmlns="" xmlns:a16="http://schemas.microsoft.com/office/drawing/2014/main" id="{00000000-0008-0000-0600-00001E000000}"/>
              </a:ext>
            </a:extLst>
          </xdr:cNvPr>
          <xdr:cNvCxnSpPr/>
        </xdr:nvCxnSpPr>
        <xdr:spPr>
          <a:xfrm rot="5400000" flipV="1">
            <a:off x="2367519" y="16996954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Прямая со стрелкой 30">
            <a:extLst>
              <a:ext uri="{FF2B5EF4-FFF2-40B4-BE49-F238E27FC236}">
                <a16:creationId xmlns="" xmlns:a16="http://schemas.microsoft.com/office/drawing/2014/main" id="{00000000-0008-0000-0600-00001F000000}"/>
              </a:ext>
            </a:extLst>
          </xdr:cNvPr>
          <xdr:cNvCxnSpPr/>
        </xdr:nvCxnSpPr>
        <xdr:spPr>
          <a:xfrm rot="5400000" flipV="1">
            <a:off x="2367519" y="17003170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Прямая со стрелкой 31">
            <a:extLst>
              <a:ext uri="{FF2B5EF4-FFF2-40B4-BE49-F238E27FC236}">
                <a16:creationId xmlns="" xmlns:a16="http://schemas.microsoft.com/office/drawing/2014/main" id="{00000000-0008-0000-0600-000020000000}"/>
              </a:ext>
            </a:extLst>
          </xdr:cNvPr>
          <xdr:cNvCxnSpPr/>
        </xdr:nvCxnSpPr>
        <xdr:spPr>
          <a:xfrm rot="5400000" flipV="1">
            <a:off x="2367519" y="17009386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Прямая со стрелкой 32">
            <a:extLst>
              <a:ext uri="{FF2B5EF4-FFF2-40B4-BE49-F238E27FC236}">
                <a16:creationId xmlns="" xmlns:a16="http://schemas.microsoft.com/office/drawing/2014/main" id="{00000000-0008-0000-0600-000021000000}"/>
              </a:ext>
            </a:extLst>
          </xdr:cNvPr>
          <xdr:cNvCxnSpPr/>
        </xdr:nvCxnSpPr>
        <xdr:spPr>
          <a:xfrm rot="5400000" flipV="1">
            <a:off x="2367519" y="17015603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Прямая со стрелкой 33">
            <a:extLst>
              <a:ext uri="{FF2B5EF4-FFF2-40B4-BE49-F238E27FC236}">
                <a16:creationId xmlns="" xmlns:a16="http://schemas.microsoft.com/office/drawing/2014/main" id="{00000000-0008-0000-0600-000022000000}"/>
              </a:ext>
            </a:extLst>
          </xdr:cNvPr>
          <xdr:cNvCxnSpPr/>
        </xdr:nvCxnSpPr>
        <xdr:spPr>
          <a:xfrm rot="5400000" flipV="1">
            <a:off x="2367519" y="17021819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543943</xdr:colOff>
      <xdr:row>25</xdr:row>
      <xdr:rowOff>67580</xdr:rowOff>
    </xdr:from>
    <xdr:to>
      <xdr:col>1</xdr:col>
      <xdr:colOff>183898</xdr:colOff>
      <xdr:row>25</xdr:row>
      <xdr:rowOff>321647</xdr:rowOff>
    </xdr:to>
    <xdr:sp macro="" textlink="">
      <xdr:nvSpPr>
        <xdr:cNvPr id="35" name="Овал 34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SpPr/>
      </xdr:nvSpPr>
      <xdr:spPr>
        <a:xfrm>
          <a:off x="543943" y="27509105"/>
          <a:ext cx="249555" cy="254067"/>
        </a:xfrm>
        <a:prstGeom prst="ellipse">
          <a:avLst/>
        </a:prstGeom>
        <a:solidFill>
          <a:srgbClr val="00B050"/>
        </a:solidFill>
        <a:ln w="19050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</a:t>
          </a:r>
          <a:endParaRPr lang="ru-RU" sz="14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429643</xdr:colOff>
      <xdr:row>31</xdr:row>
      <xdr:rowOff>72092</xdr:rowOff>
    </xdr:from>
    <xdr:to>
      <xdr:col>1</xdr:col>
      <xdr:colOff>69598</xdr:colOff>
      <xdr:row>31</xdr:row>
      <xdr:rowOff>321647</xdr:rowOff>
    </xdr:to>
    <xdr:sp macro="" textlink="">
      <xdr:nvSpPr>
        <xdr:cNvPr id="36" name="Овал 35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SpPr/>
      </xdr:nvSpPr>
      <xdr:spPr>
        <a:xfrm>
          <a:off x="429643" y="29799617"/>
          <a:ext cx="249555" cy="249555"/>
        </a:xfrm>
        <a:prstGeom prst="ellipse">
          <a:avLst/>
        </a:prstGeom>
        <a:solidFill>
          <a:srgbClr val="00B050"/>
        </a:solidFill>
        <a:ln w="19050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</a:t>
          </a:r>
          <a:endParaRPr lang="ru-RU" sz="14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216283</xdr:colOff>
      <xdr:row>31</xdr:row>
      <xdr:rowOff>72092</xdr:rowOff>
    </xdr:from>
    <xdr:to>
      <xdr:col>1</xdr:col>
      <xdr:colOff>468856</xdr:colOff>
      <xdr:row>31</xdr:row>
      <xdr:rowOff>321647</xdr:rowOff>
    </xdr:to>
    <xdr:sp macro="" textlink="">
      <xdr:nvSpPr>
        <xdr:cNvPr id="37" name="Овал 36">
          <a:extLst>
            <a:ext uri="{FF2B5EF4-FFF2-40B4-BE49-F238E27FC236}">
              <a16:creationId xmlns="" xmlns:a16="http://schemas.microsoft.com/office/drawing/2014/main" id="{00000000-0008-0000-0600-000025000000}"/>
            </a:ext>
          </a:extLst>
        </xdr:cNvPr>
        <xdr:cNvSpPr/>
      </xdr:nvSpPr>
      <xdr:spPr>
        <a:xfrm>
          <a:off x="825883" y="29799617"/>
          <a:ext cx="252573" cy="249555"/>
        </a:xfrm>
        <a:prstGeom prst="ellipse">
          <a:avLst/>
        </a:prstGeom>
        <a:solidFill>
          <a:srgbClr val="00B050"/>
        </a:solidFill>
        <a:ln w="19050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</a:t>
          </a:r>
          <a:endParaRPr lang="ru-RU" sz="14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524893</xdr:colOff>
      <xdr:row>26</xdr:row>
      <xdr:rowOff>58183</xdr:rowOff>
    </xdr:from>
    <xdr:to>
      <xdr:col>2</xdr:col>
      <xdr:colOff>144782</xdr:colOff>
      <xdr:row>26</xdr:row>
      <xdr:rowOff>333077</xdr:rowOff>
    </xdr:to>
    <xdr:sp macro="" textlink="">
      <xdr:nvSpPr>
        <xdr:cNvPr id="38" name="Полилиния 37">
          <a:extLst>
            <a:ext uri="{FF2B5EF4-FFF2-40B4-BE49-F238E27FC236}">
              <a16:creationId xmlns="" xmlns:a16="http://schemas.microsoft.com/office/drawing/2014/main" id="{00000000-0008-0000-0600-000026000000}"/>
            </a:ext>
          </a:extLst>
        </xdr:cNvPr>
        <xdr:cNvSpPr/>
      </xdr:nvSpPr>
      <xdr:spPr>
        <a:xfrm>
          <a:off x="524893" y="27880708"/>
          <a:ext cx="839089" cy="274894"/>
        </a:xfrm>
        <a:custGeom>
          <a:avLst/>
          <a:gdLst>
            <a:gd name="connsiteX0" fmla="*/ 0 w 690771"/>
            <a:gd name="connsiteY0" fmla="*/ 61534 h 274894"/>
            <a:gd name="connsiteX1" fmla="*/ 95250 w 690771"/>
            <a:gd name="connsiteY1" fmla="*/ 225364 h 274894"/>
            <a:gd name="connsiteX2" fmla="*/ 304800 w 690771"/>
            <a:gd name="connsiteY2" fmla="*/ 164404 h 274894"/>
            <a:gd name="connsiteX3" fmla="*/ 499110 w 690771"/>
            <a:gd name="connsiteY3" fmla="*/ 46294 h 274894"/>
            <a:gd name="connsiteX4" fmla="*/ 643890 w 690771"/>
            <a:gd name="connsiteY4" fmla="*/ 8194 h 274894"/>
            <a:gd name="connsiteX5" fmla="*/ 681990 w 690771"/>
            <a:gd name="connsiteY5" fmla="*/ 194884 h 274894"/>
            <a:gd name="connsiteX6" fmla="*/ 495300 w 690771"/>
            <a:gd name="connsiteY6" fmla="*/ 274894 h 2748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690771" h="274894">
              <a:moveTo>
                <a:pt x="0" y="61534"/>
              </a:moveTo>
              <a:cubicBezTo>
                <a:pt x="22225" y="134876"/>
                <a:pt x="44450" y="208219"/>
                <a:pt x="95250" y="225364"/>
              </a:cubicBezTo>
              <a:cubicBezTo>
                <a:pt x="146050" y="242509"/>
                <a:pt x="237490" y="194249"/>
                <a:pt x="304800" y="164404"/>
              </a:cubicBezTo>
              <a:cubicBezTo>
                <a:pt x="372110" y="134559"/>
                <a:pt x="442595" y="72329"/>
                <a:pt x="499110" y="46294"/>
              </a:cubicBezTo>
              <a:cubicBezTo>
                <a:pt x="555625" y="20259"/>
                <a:pt x="613410" y="-16571"/>
                <a:pt x="643890" y="8194"/>
              </a:cubicBezTo>
              <a:cubicBezTo>
                <a:pt x="674370" y="32959"/>
                <a:pt x="706755" y="150434"/>
                <a:pt x="681990" y="194884"/>
              </a:cubicBezTo>
              <a:cubicBezTo>
                <a:pt x="657225" y="239334"/>
                <a:pt x="530225" y="260924"/>
                <a:pt x="495300" y="274894"/>
              </a:cubicBezTo>
            </a:path>
          </a:pathLst>
        </a:custGeom>
        <a:noFill/>
        <a:ln w="19050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м</a:t>
          </a:r>
        </a:p>
      </xdr:txBody>
    </xdr:sp>
    <xdr:clientData/>
  </xdr:twoCellAnchor>
  <xdr:twoCellAnchor>
    <xdr:from>
      <xdr:col>1</xdr:col>
      <xdr:colOff>305671</xdr:colOff>
      <xdr:row>27</xdr:row>
      <xdr:rowOff>75169</xdr:rowOff>
    </xdr:from>
    <xdr:to>
      <xdr:col>1</xdr:col>
      <xdr:colOff>380406</xdr:colOff>
      <xdr:row>27</xdr:row>
      <xdr:rowOff>262152</xdr:rowOff>
    </xdr:to>
    <xdr:cxnSp macro="">
      <xdr:nvCxnSpPr>
        <xdr:cNvPr id="39" name="Прямая соединительная линия 38">
          <a:extLst>
            <a:ext uri="{FF2B5EF4-FFF2-40B4-BE49-F238E27FC236}">
              <a16:creationId xmlns="" xmlns:a16="http://schemas.microsoft.com/office/drawing/2014/main" id="{00000000-0008-0000-0600-000027000000}"/>
            </a:ext>
          </a:extLst>
        </xdr:cNvPr>
        <xdr:cNvCxnSpPr/>
      </xdr:nvCxnSpPr>
      <xdr:spPr>
        <a:xfrm>
          <a:off x="915271" y="28278694"/>
          <a:ext cx="74735" cy="186983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124843</xdr:colOff>
      <xdr:row>28</xdr:row>
      <xdr:rowOff>173057</xdr:rowOff>
    </xdr:from>
    <xdr:to>
      <xdr:col>1</xdr:col>
      <xdr:colOff>155323</xdr:colOff>
      <xdr:row>28</xdr:row>
      <xdr:rowOff>237827</xdr:rowOff>
    </xdr:to>
    <xdr:cxnSp macro="">
      <xdr:nvCxnSpPr>
        <xdr:cNvPr id="40" name="Прямая соединительная линия 39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CxnSpPr/>
      </xdr:nvCxnSpPr>
      <xdr:spPr>
        <a:xfrm>
          <a:off x="734443" y="28757582"/>
          <a:ext cx="30480" cy="6477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151513</xdr:colOff>
      <xdr:row>28</xdr:row>
      <xdr:rowOff>173057</xdr:rowOff>
    </xdr:from>
    <xdr:to>
      <xdr:col>1</xdr:col>
      <xdr:colOff>520291</xdr:colOff>
      <xdr:row>28</xdr:row>
      <xdr:rowOff>226397</xdr:rowOff>
    </xdr:to>
    <xdr:cxnSp macro="">
      <xdr:nvCxnSpPr>
        <xdr:cNvPr id="41" name="Прямая со стрелкой 40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CxnSpPr/>
      </xdr:nvCxnSpPr>
      <xdr:spPr>
        <a:xfrm flipV="1">
          <a:off x="761113" y="28757582"/>
          <a:ext cx="368778" cy="53340"/>
        </a:xfrm>
        <a:prstGeom prst="straightConnector1">
          <a:avLst/>
        </a:prstGeom>
        <a:ln w="15875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524893</xdr:colOff>
      <xdr:row>30</xdr:row>
      <xdr:rowOff>58183</xdr:rowOff>
    </xdr:from>
    <xdr:to>
      <xdr:col>2</xdr:col>
      <xdr:colOff>144782</xdr:colOff>
      <xdr:row>30</xdr:row>
      <xdr:rowOff>333077</xdr:rowOff>
    </xdr:to>
    <xdr:sp macro="" textlink="">
      <xdr:nvSpPr>
        <xdr:cNvPr id="42" name="Полилиния 41">
          <a:extLst>
            <a:ext uri="{FF2B5EF4-FFF2-40B4-BE49-F238E27FC236}">
              <a16:creationId xmlns="" xmlns:a16="http://schemas.microsoft.com/office/drawing/2014/main" id="{00000000-0008-0000-0600-00002A000000}"/>
            </a:ext>
          </a:extLst>
        </xdr:cNvPr>
        <xdr:cNvSpPr/>
      </xdr:nvSpPr>
      <xdr:spPr>
        <a:xfrm>
          <a:off x="524893" y="29404708"/>
          <a:ext cx="839089" cy="274894"/>
        </a:xfrm>
        <a:custGeom>
          <a:avLst/>
          <a:gdLst>
            <a:gd name="connsiteX0" fmla="*/ 0 w 690771"/>
            <a:gd name="connsiteY0" fmla="*/ 61534 h 274894"/>
            <a:gd name="connsiteX1" fmla="*/ 95250 w 690771"/>
            <a:gd name="connsiteY1" fmla="*/ 225364 h 274894"/>
            <a:gd name="connsiteX2" fmla="*/ 304800 w 690771"/>
            <a:gd name="connsiteY2" fmla="*/ 164404 h 274894"/>
            <a:gd name="connsiteX3" fmla="*/ 499110 w 690771"/>
            <a:gd name="connsiteY3" fmla="*/ 46294 h 274894"/>
            <a:gd name="connsiteX4" fmla="*/ 643890 w 690771"/>
            <a:gd name="connsiteY4" fmla="*/ 8194 h 274894"/>
            <a:gd name="connsiteX5" fmla="*/ 681990 w 690771"/>
            <a:gd name="connsiteY5" fmla="*/ 194884 h 274894"/>
            <a:gd name="connsiteX6" fmla="*/ 495300 w 690771"/>
            <a:gd name="connsiteY6" fmla="*/ 274894 h 2748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690771" h="274894">
              <a:moveTo>
                <a:pt x="0" y="61534"/>
              </a:moveTo>
              <a:cubicBezTo>
                <a:pt x="22225" y="134876"/>
                <a:pt x="44450" y="208219"/>
                <a:pt x="95250" y="225364"/>
              </a:cubicBezTo>
              <a:cubicBezTo>
                <a:pt x="146050" y="242509"/>
                <a:pt x="237490" y="194249"/>
                <a:pt x="304800" y="164404"/>
              </a:cubicBezTo>
              <a:cubicBezTo>
                <a:pt x="372110" y="134559"/>
                <a:pt x="442595" y="72329"/>
                <a:pt x="499110" y="46294"/>
              </a:cubicBezTo>
              <a:cubicBezTo>
                <a:pt x="555625" y="20259"/>
                <a:pt x="613410" y="-16571"/>
                <a:pt x="643890" y="8194"/>
              </a:cubicBezTo>
              <a:cubicBezTo>
                <a:pt x="674370" y="32959"/>
                <a:pt x="706755" y="150434"/>
                <a:pt x="681990" y="194884"/>
              </a:cubicBezTo>
              <a:cubicBezTo>
                <a:pt x="657225" y="239334"/>
                <a:pt x="530225" y="260924"/>
                <a:pt x="495300" y="274894"/>
              </a:cubicBezTo>
            </a:path>
          </a:pathLst>
        </a:custGeom>
        <a:noFill/>
        <a:ln w="19050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402163</xdr:colOff>
      <xdr:row>30</xdr:row>
      <xdr:rowOff>123698</xdr:rowOff>
    </xdr:from>
    <xdr:to>
      <xdr:col>1</xdr:col>
      <xdr:colOff>414454</xdr:colOff>
      <xdr:row>30</xdr:row>
      <xdr:rowOff>152889</xdr:rowOff>
    </xdr:to>
    <xdr:cxnSp macro="">
      <xdr:nvCxnSpPr>
        <xdr:cNvPr id="43" name="Прямая соединительная линия 42">
          <a:extLst>
            <a:ext uri="{FF2B5EF4-FFF2-40B4-BE49-F238E27FC236}">
              <a16:creationId xmlns="" xmlns:a16="http://schemas.microsoft.com/office/drawing/2014/main" id="{00000000-0008-0000-0600-00002B000000}"/>
            </a:ext>
          </a:extLst>
        </xdr:cNvPr>
        <xdr:cNvCxnSpPr/>
      </xdr:nvCxnSpPr>
      <xdr:spPr>
        <a:xfrm>
          <a:off x="1011763" y="29470223"/>
          <a:ext cx="12291" cy="2919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562963</xdr:colOff>
      <xdr:row>30</xdr:row>
      <xdr:rowOff>53600</xdr:rowOff>
    </xdr:from>
    <xdr:to>
      <xdr:col>1</xdr:col>
      <xdr:colOff>563578</xdr:colOff>
      <xdr:row>30</xdr:row>
      <xdr:rowOff>86169</xdr:rowOff>
    </xdr:to>
    <xdr:cxnSp macro="">
      <xdr:nvCxnSpPr>
        <xdr:cNvPr id="44" name="Прямая соединительная линия 43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CxnSpPr/>
      </xdr:nvCxnSpPr>
      <xdr:spPr>
        <a:xfrm flipV="1">
          <a:off x="1172563" y="29400125"/>
          <a:ext cx="615" cy="325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524893</xdr:colOff>
      <xdr:row>29</xdr:row>
      <xdr:rowOff>58183</xdr:rowOff>
    </xdr:from>
    <xdr:to>
      <xdr:col>2</xdr:col>
      <xdr:colOff>144782</xdr:colOff>
      <xdr:row>29</xdr:row>
      <xdr:rowOff>333077</xdr:rowOff>
    </xdr:to>
    <xdr:sp macro="" textlink="">
      <xdr:nvSpPr>
        <xdr:cNvPr id="45" name="Полилиния 44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SpPr/>
      </xdr:nvSpPr>
      <xdr:spPr>
        <a:xfrm>
          <a:off x="524893" y="29023708"/>
          <a:ext cx="839089" cy="274894"/>
        </a:xfrm>
        <a:custGeom>
          <a:avLst/>
          <a:gdLst>
            <a:gd name="connsiteX0" fmla="*/ 0 w 690771"/>
            <a:gd name="connsiteY0" fmla="*/ 61534 h 274894"/>
            <a:gd name="connsiteX1" fmla="*/ 95250 w 690771"/>
            <a:gd name="connsiteY1" fmla="*/ 225364 h 274894"/>
            <a:gd name="connsiteX2" fmla="*/ 304800 w 690771"/>
            <a:gd name="connsiteY2" fmla="*/ 164404 h 274894"/>
            <a:gd name="connsiteX3" fmla="*/ 499110 w 690771"/>
            <a:gd name="connsiteY3" fmla="*/ 46294 h 274894"/>
            <a:gd name="connsiteX4" fmla="*/ 643890 w 690771"/>
            <a:gd name="connsiteY4" fmla="*/ 8194 h 274894"/>
            <a:gd name="connsiteX5" fmla="*/ 681990 w 690771"/>
            <a:gd name="connsiteY5" fmla="*/ 194884 h 274894"/>
            <a:gd name="connsiteX6" fmla="*/ 495300 w 690771"/>
            <a:gd name="connsiteY6" fmla="*/ 274894 h 2748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690771" h="274894">
              <a:moveTo>
                <a:pt x="0" y="61534"/>
              </a:moveTo>
              <a:cubicBezTo>
                <a:pt x="22225" y="134876"/>
                <a:pt x="44450" y="208219"/>
                <a:pt x="95250" y="225364"/>
              </a:cubicBezTo>
              <a:cubicBezTo>
                <a:pt x="146050" y="242509"/>
                <a:pt x="237490" y="194249"/>
                <a:pt x="304800" y="164404"/>
              </a:cubicBezTo>
              <a:cubicBezTo>
                <a:pt x="372110" y="134559"/>
                <a:pt x="442595" y="72329"/>
                <a:pt x="499110" y="46294"/>
              </a:cubicBezTo>
              <a:cubicBezTo>
                <a:pt x="555625" y="20259"/>
                <a:pt x="613410" y="-16571"/>
                <a:pt x="643890" y="8194"/>
              </a:cubicBezTo>
              <a:cubicBezTo>
                <a:pt x="674370" y="32959"/>
                <a:pt x="706755" y="150434"/>
                <a:pt x="681990" y="194884"/>
              </a:cubicBezTo>
              <a:cubicBezTo>
                <a:pt x="657225" y="239334"/>
                <a:pt x="530225" y="260924"/>
                <a:pt x="495300" y="274894"/>
              </a:cubicBezTo>
            </a:path>
          </a:pathLst>
        </a:custGeom>
        <a:noFill/>
        <a:ln w="19050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3571</xdr:colOff>
      <xdr:row>29</xdr:row>
      <xdr:rowOff>132001</xdr:rowOff>
    </xdr:from>
    <xdr:to>
      <xdr:col>2</xdr:col>
      <xdr:colOff>75571</xdr:colOff>
      <xdr:row>29</xdr:row>
      <xdr:rowOff>204001</xdr:rowOff>
    </xdr:to>
    <xdr:sp macro="" textlink="">
      <xdr:nvSpPr>
        <xdr:cNvPr id="46" name="Овал 45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SpPr/>
      </xdr:nvSpPr>
      <xdr:spPr>
        <a:xfrm>
          <a:off x="1222771" y="29097526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342900</xdr:colOff>
      <xdr:row>15</xdr:row>
      <xdr:rowOff>37363</xdr:rowOff>
    </xdr:from>
    <xdr:to>
      <xdr:col>1</xdr:col>
      <xdr:colOff>17116</xdr:colOff>
      <xdr:row>15</xdr:row>
      <xdr:rowOff>317454</xdr:rowOff>
    </xdr:to>
    <xdr:sp macro="" textlink="">
      <xdr:nvSpPr>
        <xdr:cNvPr id="47" name="Овал 46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SpPr/>
      </xdr:nvSpPr>
      <xdr:spPr>
        <a:xfrm>
          <a:off x="342900" y="24497563"/>
          <a:ext cx="283816" cy="280091"/>
        </a:xfrm>
        <a:prstGeom prst="ellipse">
          <a:avLst/>
        </a:prstGeom>
        <a:solidFill>
          <a:schemeClr val="bg1"/>
        </a:solidFill>
        <a:ln w="31750">
          <a:solidFill>
            <a:srgbClr val="FF0000"/>
          </a:solidFill>
          <a:prstDash val="sysDash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0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90</a:t>
          </a:r>
          <a:endParaRPr lang="ru-RU" sz="10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140174</xdr:colOff>
      <xdr:row>15</xdr:row>
      <xdr:rowOff>43228</xdr:rowOff>
    </xdr:from>
    <xdr:to>
      <xdr:col>2</xdr:col>
      <xdr:colOff>439911</xdr:colOff>
      <xdr:row>15</xdr:row>
      <xdr:rowOff>298777</xdr:rowOff>
    </xdr:to>
    <xdr:sp macro="" textlink="">
      <xdr:nvSpPr>
        <xdr:cNvPr id="48" name="Прямоугольник 47">
          <a:extLst>
            <a:ext uri="{FF2B5EF4-FFF2-40B4-BE49-F238E27FC236}">
              <a16:creationId xmlns="" xmlns:a16="http://schemas.microsoft.com/office/drawing/2014/main" id="{00000000-0008-0000-0600-000030000000}"/>
            </a:ext>
          </a:extLst>
        </xdr:cNvPr>
        <xdr:cNvSpPr/>
      </xdr:nvSpPr>
      <xdr:spPr>
        <a:xfrm>
          <a:off x="749774" y="24503428"/>
          <a:ext cx="909337" cy="255549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dash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100" b="1">
              <a:solidFill>
                <a:sysClr val="windowText" lastClr="000000"/>
              </a:solidFill>
            </a:rPr>
            <a:t>ДЕРЕВНЯ</a:t>
          </a:r>
        </a:p>
      </xdr:txBody>
    </xdr:sp>
    <xdr:clientData/>
  </xdr:twoCellAnchor>
  <xdr:twoCellAnchor>
    <xdr:from>
      <xdr:col>1</xdr:col>
      <xdr:colOff>129367</xdr:colOff>
      <xdr:row>30</xdr:row>
      <xdr:rowOff>205680</xdr:rowOff>
    </xdr:from>
    <xdr:to>
      <xdr:col>1</xdr:col>
      <xdr:colOff>170121</xdr:colOff>
      <xdr:row>30</xdr:row>
      <xdr:rowOff>305854</xdr:rowOff>
    </xdr:to>
    <xdr:cxnSp macro="">
      <xdr:nvCxnSpPr>
        <xdr:cNvPr id="49" name="Прямая соединительная линия 48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CxnSpPr/>
      </xdr:nvCxnSpPr>
      <xdr:spPr>
        <a:xfrm flipH="1" flipV="1">
          <a:off x="738967" y="29552205"/>
          <a:ext cx="40754" cy="1001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592457</xdr:colOff>
      <xdr:row>31</xdr:row>
      <xdr:rowOff>73997</xdr:rowOff>
    </xdr:from>
    <xdr:to>
      <xdr:col>2</xdr:col>
      <xdr:colOff>232412</xdr:colOff>
      <xdr:row>31</xdr:row>
      <xdr:rowOff>323552</xdr:rowOff>
    </xdr:to>
    <xdr:sp macro="" textlink="">
      <xdr:nvSpPr>
        <xdr:cNvPr id="50" name="Овал 49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SpPr/>
      </xdr:nvSpPr>
      <xdr:spPr>
        <a:xfrm>
          <a:off x="1202057" y="29801522"/>
          <a:ext cx="249555" cy="249555"/>
        </a:xfrm>
        <a:prstGeom prst="ellipse">
          <a:avLst/>
        </a:prstGeom>
        <a:solidFill>
          <a:srgbClr val="00B050"/>
        </a:solidFill>
        <a:ln w="19050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</a:t>
          </a:r>
          <a:endParaRPr lang="ru-RU" sz="14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432661</xdr:colOff>
      <xdr:row>25</xdr:row>
      <xdr:rowOff>69485</xdr:rowOff>
    </xdr:from>
    <xdr:to>
      <xdr:col>2</xdr:col>
      <xdr:colOff>74297</xdr:colOff>
      <xdr:row>25</xdr:row>
      <xdr:rowOff>323552</xdr:rowOff>
    </xdr:to>
    <xdr:sp macro="" textlink="">
      <xdr:nvSpPr>
        <xdr:cNvPr id="51" name="Овал 50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SpPr/>
      </xdr:nvSpPr>
      <xdr:spPr>
        <a:xfrm>
          <a:off x="1042261" y="27511010"/>
          <a:ext cx="251236" cy="254067"/>
        </a:xfrm>
        <a:prstGeom prst="ellipse">
          <a:avLst/>
        </a:prstGeom>
        <a:solidFill>
          <a:srgbClr val="00B050"/>
        </a:solidFill>
        <a:ln w="19050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</a:t>
          </a:r>
          <a:endParaRPr lang="ru-RU" sz="14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381399</xdr:colOff>
      <xdr:row>12</xdr:row>
      <xdr:rowOff>24023</xdr:rowOff>
    </xdr:from>
    <xdr:to>
      <xdr:col>2</xdr:col>
      <xdr:colOff>205247</xdr:colOff>
      <xdr:row>12</xdr:row>
      <xdr:rowOff>358889</xdr:rowOff>
    </xdr:to>
    <xdr:sp macro="" textlink="">
      <xdr:nvSpPr>
        <xdr:cNvPr id="52" name="Прямоугольник 51">
          <a:extLst>
            <a:ext uri="{FF2B5EF4-FFF2-40B4-BE49-F238E27FC236}">
              <a16:creationId xmlns="" xmlns:a16="http://schemas.microsoft.com/office/drawing/2014/main" id="{00000000-0008-0000-0600-000034000000}"/>
            </a:ext>
          </a:extLst>
        </xdr:cNvPr>
        <xdr:cNvSpPr/>
      </xdr:nvSpPr>
      <xdr:spPr>
        <a:xfrm>
          <a:off x="990999" y="23341223"/>
          <a:ext cx="433448" cy="334866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502912</xdr:colOff>
      <xdr:row>27</xdr:row>
      <xdr:rowOff>60381</xdr:rowOff>
    </xdr:from>
    <xdr:to>
      <xdr:col>2</xdr:col>
      <xdr:colOff>122801</xdr:colOff>
      <xdr:row>27</xdr:row>
      <xdr:rowOff>335275</xdr:rowOff>
    </xdr:to>
    <xdr:sp macro="" textlink="">
      <xdr:nvSpPr>
        <xdr:cNvPr id="53" name="Полилиния 52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SpPr/>
      </xdr:nvSpPr>
      <xdr:spPr>
        <a:xfrm>
          <a:off x="502912" y="28263906"/>
          <a:ext cx="839089" cy="274894"/>
        </a:xfrm>
        <a:custGeom>
          <a:avLst/>
          <a:gdLst>
            <a:gd name="connsiteX0" fmla="*/ 0 w 690771"/>
            <a:gd name="connsiteY0" fmla="*/ 61534 h 274894"/>
            <a:gd name="connsiteX1" fmla="*/ 95250 w 690771"/>
            <a:gd name="connsiteY1" fmla="*/ 225364 h 274894"/>
            <a:gd name="connsiteX2" fmla="*/ 304800 w 690771"/>
            <a:gd name="connsiteY2" fmla="*/ 164404 h 274894"/>
            <a:gd name="connsiteX3" fmla="*/ 499110 w 690771"/>
            <a:gd name="connsiteY3" fmla="*/ 46294 h 274894"/>
            <a:gd name="connsiteX4" fmla="*/ 643890 w 690771"/>
            <a:gd name="connsiteY4" fmla="*/ 8194 h 274894"/>
            <a:gd name="connsiteX5" fmla="*/ 681990 w 690771"/>
            <a:gd name="connsiteY5" fmla="*/ 194884 h 274894"/>
            <a:gd name="connsiteX6" fmla="*/ 495300 w 690771"/>
            <a:gd name="connsiteY6" fmla="*/ 274894 h 2748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690771" h="274894">
              <a:moveTo>
                <a:pt x="0" y="61534"/>
              </a:moveTo>
              <a:cubicBezTo>
                <a:pt x="22225" y="134876"/>
                <a:pt x="44450" y="208219"/>
                <a:pt x="95250" y="225364"/>
              </a:cubicBezTo>
              <a:cubicBezTo>
                <a:pt x="146050" y="242509"/>
                <a:pt x="237490" y="194249"/>
                <a:pt x="304800" y="164404"/>
              </a:cubicBezTo>
              <a:cubicBezTo>
                <a:pt x="372110" y="134559"/>
                <a:pt x="442595" y="72329"/>
                <a:pt x="499110" y="46294"/>
              </a:cubicBezTo>
              <a:cubicBezTo>
                <a:pt x="555625" y="20259"/>
                <a:pt x="613410" y="-16571"/>
                <a:pt x="643890" y="8194"/>
              </a:cubicBezTo>
              <a:cubicBezTo>
                <a:pt x="674370" y="32959"/>
                <a:pt x="706755" y="150434"/>
                <a:pt x="681990" y="194884"/>
              </a:cubicBezTo>
              <a:cubicBezTo>
                <a:pt x="657225" y="239334"/>
                <a:pt x="530225" y="260924"/>
                <a:pt x="495300" y="274894"/>
              </a:cubicBezTo>
            </a:path>
          </a:pathLst>
        </a:custGeom>
        <a:noFill/>
        <a:ln w="19050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м</a:t>
          </a:r>
        </a:p>
      </xdr:txBody>
    </xdr:sp>
    <xdr:clientData/>
  </xdr:twoCellAnchor>
  <xdr:twoCellAnchor>
    <xdr:from>
      <xdr:col>0</xdr:col>
      <xdr:colOff>342900</xdr:colOff>
      <xdr:row>16</xdr:row>
      <xdr:rowOff>28844</xdr:rowOff>
    </xdr:from>
    <xdr:to>
      <xdr:col>1</xdr:col>
      <xdr:colOff>17116</xdr:colOff>
      <xdr:row>16</xdr:row>
      <xdr:rowOff>372222</xdr:rowOff>
    </xdr:to>
    <xdr:grpSp>
      <xdr:nvGrpSpPr>
        <xdr:cNvPr id="86" name="Группа 85">
          <a:extLst>
            <a:ext uri="{FF2B5EF4-FFF2-40B4-BE49-F238E27FC236}">
              <a16:creationId xmlns="" xmlns:a16="http://schemas.microsoft.com/office/drawing/2014/main" id="{00000000-0008-0000-0600-000056000000}"/>
            </a:ext>
          </a:extLst>
        </xdr:cNvPr>
        <xdr:cNvGrpSpPr/>
      </xdr:nvGrpSpPr>
      <xdr:grpSpPr>
        <a:xfrm>
          <a:off x="342900" y="4524644"/>
          <a:ext cx="283816" cy="343378"/>
          <a:chOff x="342900" y="4529810"/>
          <a:chExt cx="284462" cy="343378"/>
        </a:xfrm>
      </xdr:grpSpPr>
      <xdr:sp macro="" textlink="">
        <xdr:nvSpPr>
          <xdr:cNvPr id="55" name="Овал 54">
            <a:extLst>
              <a:ext uri="{FF2B5EF4-FFF2-40B4-BE49-F238E27FC236}">
                <a16:creationId xmlns="" xmlns:a16="http://schemas.microsoft.com/office/drawing/2014/main" id="{00000000-0008-0000-0600-000037000000}"/>
              </a:ext>
            </a:extLst>
          </xdr:cNvPr>
          <xdr:cNvSpPr/>
        </xdr:nvSpPr>
        <xdr:spPr>
          <a:xfrm>
            <a:off x="342900" y="4529810"/>
            <a:ext cx="284462" cy="281384"/>
          </a:xfrm>
          <a:prstGeom prst="ellipse">
            <a:avLst/>
          </a:prstGeom>
          <a:solidFill>
            <a:schemeClr val="bg1"/>
          </a:solidFill>
          <a:ln w="15875">
            <a:solidFill>
              <a:schemeClr val="tx1"/>
            </a:solidFill>
            <a:prstDash val="solid"/>
            <a:tailEnd type="none" w="med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endParaRPr lang="ru-RU" sz="10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cxnSp macro="">
        <xdr:nvCxnSpPr>
          <xdr:cNvPr id="56" name="Прямая со стрелкой 55">
            <a:extLst>
              <a:ext uri="{FF2B5EF4-FFF2-40B4-BE49-F238E27FC236}">
                <a16:creationId xmlns="" xmlns:a16="http://schemas.microsoft.com/office/drawing/2014/main" id="{00000000-0008-0000-0600-000038000000}"/>
              </a:ext>
            </a:extLst>
          </xdr:cNvPr>
          <xdr:cNvCxnSpPr/>
        </xdr:nvCxnSpPr>
        <xdr:spPr>
          <a:xfrm flipV="1">
            <a:off x="485879" y="4679145"/>
            <a:ext cx="0" cy="194043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140174</xdr:colOff>
      <xdr:row>16</xdr:row>
      <xdr:rowOff>49749</xdr:rowOff>
    </xdr:from>
    <xdr:to>
      <xdr:col>2</xdr:col>
      <xdr:colOff>439911</xdr:colOff>
      <xdr:row>16</xdr:row>
      <xdr:rowOff>372222</xdr:rowOff>
    </xdr:to>
    <xdr:grpSp>
      <xdr:nvGrpSpPr>
        <xdr:cNvPr id="87" name="Группа 86">
          <a:extLst>
            <a:ext uri="{FF2B5EF4-FFF2-40B4-BE49-F238E27FC236}">
              <a16:creationId xmlns="" xmlns:a16="http://schemas.microsoft.com/office/drawing/2014/main" id="{00000000-0008-0000-0600-000057000000}"/>
            </a:ext>
          </a:extLst>
        </xdr:cNvPr>
        <xdr:cNvGrpSpPr/>
      </xdr:nvGrpSpPr>
      <xdr:grpSpPr>
        <a:xfrm>
          <a:off x="749774" y="4545549"/>
          <a:ext cx="909337" cy="322473"/>
          <a:chOff x="750420" y="4550715"/>
          <a:chExt cx="909983" cy="322473"/>
        </a:xfrm>
      </xdr:grpSpPr>
      <xdr:sp macro="" textlink="">
        <xdr:nvSpPr>
          <xdr:cNvPr id="58" name="Прямоугольник 57">
            <a:extLst>
              <a:ext uri="{FF2B5EF4-FFF2-40B4-BE49-F238E27FC236}">
                <a16:creationId xmlns="" xmlns:a16="http://schemas.microsoft.com/office/drawing/2014/main" id="{00000000-0008-0000-0600-00003A000000}"/>
              </a:ext>
            </a:extLst>
          </xdr:cNvPr>
          <xdr:cNvSpPr/>
        </xdr:nvSpPr>
        <xdr:spPr>
          <a:xfrm>
            <a:off x="750420" y="4550715"/>
            <a:ext cx="909983" cy="256842"/>
          </a:xfrm>
          <a:prstGeom prst="rect">
            <a:avLst/>
          </a:prstGeom>
          <a:solidFill>
            <a:schemeClr val="bg1"/>
          </a:solidFill>
          <a:ln w="15875">
            <a:solidFill>
              <a:schemeClr val="tx1"/>
            </a:solidFill>
            <a:prstDash val="solid"/>
            <a:tailEnd type="none" w="med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ru-RU" sz="1100" b="1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59" name="Прямая со стрелкой 58">
            <a:extLst>
              <a:ext uri="{FF2B5EF4-FFF2-40B4-BE49-F238E27FC236}">
                <a16:creationId xmlns="" xmlns:a16="http://schemas.microsoft.com/office/drawing/2014/main" id="{00000000-0008-0000-0600-00003B000000}"/>
              </a:ext>
            </a:extLst>
          </xdr:cNvPr>
          <xdr:cNvCxnSpPr/>
        </xdr:nvCxnSpPr>
        <xdr:spPr>
          <a:xfrm flipV="1">
            <a:off x="875632" y="4679145"/>
            <a:ext cx="0" cy="194043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" name="Прямая со стрелкой 59">
            <a:extLst>
              <a:ext uri="{FF2B5EF4-FFF2-40B4-BE49-F238E27FC236}">
                <a16:creationId xmlns="" xmlns:a16="http://schemas.microsoft.com/office/drawing/2014/main" id="{00000000-0008-0000-0600-00003C000000}"/>
              </a:ext>
            </a:extLst>
          </xdr:cNvPr>
          <xdr:cNvCxnSpPr/>
        </xdr:nvCxnSpPr>
        <xdr:spPr>
          <a:xfrm flipV="1">
            <a:off x="1514694" y="4679145"/>
            <a:ext cx="0" cy="194043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134588</xdr:colOff>
      <xdr:row>17</xdr:row>
      <xdr:rowOff>164050</xdr:rowOff>
    </xdr:from>
    <xdr:to>
      <xdr:col>1</xdr:col>
      <xdr:colOff>515067</xdr:colOff>
      <xdr:row>17</xdr:row>
      <xdr:rowOff>215429</xdr:rowOff>
    </xdr:to>
    <xdr:grpSp>
      <xdr:nvGrpSpPr>
        <xdr:cNvPr id="88" name="Группа 87">
          <a:extLst>
            <a:ext uri="{FF2B5EF4-FFF2-40B4-BE49-F238E27FC236}">
              <a16:creationId xmlns="" xmlns:a16="http://schemas.microsoft.com/office/drawing/2014/main" id="{00000000-0008-0000-0600-000058000000}"/>
            </a:ext>
          </a:extLst>
        </xdr:cNvPr>
        <xdr:cNvGrpSpPr/>
      </xdr:nvGrpSpPr>
      <xdr:grpSpPr>
        <a:xfrm>
          <a:off x="744188" y="5040850"/>
          <a:ext cx="380479" cy="51379"/>
          <a:chOff x="744834" y="5046016"/>
          <a:chExt cx="380479" cy="51379"/>
        </a:xfrm>
      </xdr:grpSpPr>
      <xdr:cxnSp macro="">
        <xdr:nvCxnSpPr>
          <xdr:cNvPr id="62" name="Прямая со стрелкой 61">
            <a:extLst>
              <a:ext uri="{FF2B5EF4-FFF2-40B4-BE49-F238E27FC236}">
                <a16:creationId xmlns="" xmlns:a16="http://schemas.microsoft.com/office/drawing/2014/main" id="{00000000-0008-0000-0600-00003E000000}"/>
              </a:ext>
            </a:extLst>
          </xdr:cNvPr>
          <xdr:cNvCxnSpPr/>
        </xdr:nvCxnSpPr>
        <xdr:spPr>
          <a:xfrm flipH="1">
            <a:off x="797770" y="5076837"/>
            <a:ext cx="116554" cy="0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3" name="Овал 62">
            <a:extLst>
              <a:ext uri="{FF2B5EF4-FFF2-40B4-BE49-F238E27FC236}">
                <a16:creationId xmlns="" xmlns:a16="http://schemas.microsoft.com/office/drawing/2014/main" id="{00000000-0008-0000-0600-00003F000000}"/>
              </a:ext>
            </a:extLst>
          </xdr:cNvPr>
          <xdr:cNvSpPr/>
        </xdr:nvSpPr>
        <xdr:spPr>
          <a:xfrm>
            <a:off x="744834" y="5046016"/>
            <a:ext cx="46800" cy="51379"/>
          </a:xfrm>
          <a:prstGeom prst="ellipse">
            <a:avLst/>
          </a:prstGeom>
          <a:solidFill>
            <a:schemeClr val="bg1"/>
          </a:solidFill>
          <a:ln w="15875">
            <a:solidFill>
              <a:schemeClr val="tx1"/>
            </a:solidFill>
            <a:prstDash val="solid"/>
            <a:tailEnd type="none" w="med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endParaRPr lang="ru-RU" sz="10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sp macro="" textlink="">
        <xdr:nvSpPr>
          <xdr:cNvPr id="64" name="Овал 63">
            <a:extLst>
              <a:ext uri="{FF2B5EF4-FFF2-40B4-BE49-F238E27FC236}">
                <a16:creationId xmlns="" xmlns:a16="http://schemas.microsoft.com/office/drawing/2014/main" id="{00000000-0008-0000-0600-000040000000}"/>
              </a:ext>
            </a:extLst>
          </xdr:cNvPr>
          <xdr:cNvSpPr/>
        </xdr:nvSpPr>
        <xdr:spPr>
          <a:xfrm>
            <a:off x="1078513" y="5046016"/>
            <a:ext cx="46800" cy="51379"/>
          </a:xfrm>
          <a:prstGeom prst="ellipse">
            <a:avLst/>
          </a:prstGeom>
          <a:solidFill>
            <a:schemeClr val="bg1"/>
          </a:solidFill>
          <a:ln w="15875">
            <a:solidFill>
              <a:schemeClr val="tx1"/>
            </a:solidFill>
            <a:prstDash val="solid"/>
            <a:tailEnd type="none" w="med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endParaRPr lang="ru-RU" sz="10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cxnSp macro="">
        <xdr:nvCxnSpPr>
          <xdr:cNvPr id="65" name="Прямая со стрелкой 64">
            <a:extLst>
              <a:ext uri="{FF2B5EF4-FFF2-40B4-BE49-F238E27FC236}">
                <a16:creationId xmlns="" xmlns:a16="http://schemas.microsoft.com/office/drawing/2014/main" id="{00000000-0008-0000-0600-000041000000}"/>
              </a:ext>
            </a:extLst>
          </xdr:cNvPr>
          <xdr:cNvCxnSpPr/>
        </xdr:nvCxnSpPr>
        <xdr:spPr>
          <a:xfrm flipH="1">
            <a:off x="954671" y="5076837"/>
            <a:ext cx="119572" cy="0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187418</xdr:colOff>
      <xdr:row>18</xdr:row>
      <xdr:rowOff>147970</xdr:rowOff>
    </xdr:from>
    <xdr:to>
      <xdr:col>1</xdr:col>
      <xdr:colOff>484698</xdr:colOff>
      <xdr:row>18</xdr:row>
      <xdr:rowOff>196331</xdr:rowOff>
    </xdr:to>
    <xdr:grpSp>
      <xdr:nvGrpSpPr>
        <xdr:cNvPr id="89" name="Группа 88">
          <a:extLst>
            <a:ext uri="{FF2B5EF4-FFF2-40B4-BE49-F238E27FC236}">
              <a16:creationId xmlns="" xmlns:a16="http://schemas.microsoft.com/office/drawing/2014/main" id="{00000000-0008-0000-0600-000059000000}"/>
            </a:ext>
          </a:extLst>
        </xdr:cNvPr>
        <xdr:cNvGrpSpPr/>
      </xdr:nvGrpSpPr>
      <xdr:grpSpPr>
        <a:xfrm>
          <a:off x="797018" y="5405770"/>
          <a:ext cx="297280" cy="48361"/>
          <a:chOff x="797664" y="5410936"/>
          <a:chExt cx="297280" cy="48361"/>
        </a:xfrm>
      </xdr:grpSpPr>
      <xdr:sp macro="" textlink="">
        <xdr:nvSpPr>
          <xdr:cNvPr id="67" name="Овал 66">
            <a:extLst>
              <a:ext uri="{FF2B5EF4-FFF2-40B4-BE49-F238E27FC236}">
                <a16:creationId xmlns="" xmlns:a16="http://schemas.microsoft.com/office/drawing/2014/main" id="{00000000-0008-0000-0600-000043000000}"/>
              </a:ext>
            </a:extLst>
          </xdr:cNvPr>
          <xdr:cNvSpPr/>
        </xdr:nvSpPr>
        <xdr:spPr>
          <a:xfrm>
            <a:off x="1048144" y="5410936"/>
            <a:ext cx="46800" cy="48361"/>
          </a:xfrm>
          <a:prstGeom prst="ellipse">
            <a:avLst/>
          </a:prstGeom>
          <a:solidFill>
            <a:schemeClr val="bg1"/>
          </a:solidFill>
          <a:ln w="15875">
            <a:solidFill>
              <a:schemeClr val="tx1"/>
            </a:solidFill>
            <a:prstDash val="solid"/>
            <a:tailEnd type="none" w="med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endParaRPr lang="ru-RU" sz="10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cxnSp macro="">
        <xdr:nvCxnSpPr>
          <xdr:cNvPr id="68" name="Прямая со стрелкой 67">
            <a:extLst>
              <a:ext uri="{FF2B5EF4-FFF2-40B4-BE49-F238E27FC236}">
                <a16:creationId xmlns="" xmlns:a16="http://schemas.microsoft.com/office/drawing/2014/main" id="{00000000-0008-0000-0600-000044000000}"/>
              </a:ext>
            </a:extLst>
          </xdr:cNvPr>
          <xdr:cNvCxnSpPr/>
        </xdr:nvCxnSpPr>
        <xdr:spPr>
          <a:xfrm flipH="1">
            <a:off x="797664" y="5438739"/>
            <a:ext cx="246210" cy="0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273395</xdr:colOff>
      <xdr:row>21</xdr:row>
      <xdr:rowOff>42612</xdr:rowOff>
    </xdr:from>
    <xdr:to>
      <xdr:col>1</xdr:col>
      <xdr:colOff>375949</xdr:colOff>
      <xdr:row>21</xdr:row>
      <xdr:rowOff>340269</xdr:rowOff>
    </xdr:to>
    <xdr:grpSp>
      <xdr:nvGrpSpPr>
        <xdr:cNvPr id="69" name="Группа 68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GrpSpPr/>
      </xdr:nvGrpSpPr>
      <xdr:grpSpPr>
        <a:xfrm>
          <a:off x="882995" y="6443412"/>
          <a:ext cx="102554" cy="297657"/>
          <a:chOff x="635632" y="15053070"/>
          <a:chExt cx="102554" cy="297657"/>
        </a:xfrm>
      </xdr:grpSpPr>
      <xdr:sp macro="" textlink="">
        <xdr:nvSpPr>
          <xdr:cNvPr id="70" name="Прямоугольник 69">
            <a:extLst>
              <a:ext uri="{FF2B5EF4-FFF2-40B4-BE49-F238E27FC236}">
                <a16:creationId xmlns="" xmlns:a16="http://schemas.microsoft.com/office/drawing/2014/main" id="{00000000-0008-0000-0600-000046000000}"/>
              </a:ext>
            </a:extLst>
          </xdr:cNvPr>
          <xdr:cNvSpPr/>
        </xdr:nvSpPr>
        <xdr:spPr>
          <a:xfrm flipH="1">
            <a:off x="635632" y="15053070"/>
            <a:ext cx="102554" cy="297657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71" name="Овал 70">
            <a:extLst>
              <a:ext uri="{FF2B5EF4-FFF2-40B4-BE49-F238E27FC236}">
                <a16:creationId xmlns="" xmlns:a16="http://schemas.microsoft.com/office/drawing/2014/main" id="{00000000-0008-0000-0600-000047000000}"/>
              </a:ext>
            </a:extLst>
          </xdr:cNvPr>
          <xdr:cNvSpPr/>
        </xdr:nvSpPr>
        <xdr:spPr>
          <a:xfrm flipH="1">
            <a:off x="650305" y="15069367"/>
            <a:ext cx="73208" cy="73208"/>
          </a:xfrm>
          <a:prstGeom prst="ellipse">
            <a:avLst/>
          </a:prstGeom>
          <a:solidFill>
            <a:srgbClr val="FF0000"/>
          </a:solidFill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72" name="Овал 71">
            <a:extLst>
              <a:ext uri="{FF2B5EF4-FFF2-40B4-BE49-F238E27FC236}">
                <a16:creationId xmlns="" xmlns:a16="http://schemas.microsoft.com/office/drawing/2014/main" id="{00000000-0008-0000-0600-000048000000}"/>
              </a:ext>
            </a:extLst>
          </xdr:cNvPr>
          <xdr:cNvSpPr/>
        </xdr:nvSpPr>
        <xdr:spPr>
          <a:xfrm flipH="1">
            <a:off x="650305" y="15165295"/>
            <a:ext cx="73208" cy="73208"/>
          </a:xfrm>
          <a:prstGeom prst="ellipse">
            <a:avLst/>
          </a:prstGeom>
          <a:solidFill>
            <a:srgbClr val="FFFF00"/>
          </a:solidFill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73" name="Овал 72">
            <a:extLst>
              <a:ext uri="{FF2B5EF4-FFF2-40B4-BE49-F238E27FC236}">
                <a16:creationId xmlns="" xmlns:a16="http://schemas.microsoft.com/office/drawing/2014/main" id="{00000000-0008-0000-0600-000049000000}"/>
              </a:ext>
            </a:extLst>
          </xdr:cNvPr>
          <xdr:cNvSpPr/>
        </xdr:nvSpPr>
        <xdr:spPr>
          <a:xfrm flipH="1">
            <a:off x="650305" y="15261223"/>
            <a:ext cx="73208" cy="73208"/>
          </a:xfrm>
          <a:prstGeom prst="ellipse">
            <a:avLst/>
          </a:prstGeom>
          <a:solidFill>
            <a:srgbClr val="00B050"/>
          </a:solidFill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20878</xdr:colOff>
      <xdr:row>29</xdr:row>
      <xdr:rowOff>250243</xdr:rowOff>
    </xdr:from>
    <xdr:to>
      <xdr:col>1</xdr:col>
      <xdr:colOff>92878</xdr:colOff>
      <xdr:row>29</xdr:row>
      <xdr:rowOff>322243</xdr:rowOff>
    </xdr:to>
    <xdr:sp macro="" textlink="">
      <xdr:nvSpPr>
        <xdr:cNvPr id="74" name="Овал 73">
          <a:extLst>
            <a:ext uri="{FF2B5EF4-FFF2-40B4-BE49-F238E27FC236}">
              <a16:creationId xmlns="" xmlns:a16="http://schemas.microsoft.com/office/drawing/2014/main" id="{00000000-0008-0000-0600-00004A000000}"/>
            </a:ext>
          </a:extLst>
        </xdr:cNvPr>
        <xdr:cNvSpPr/>
      </xdr:nvSpPr>
      <xdr:spPr>
        <a:xfrm>
          <a:off x="630478" y="29215768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221340</xdr:colOff>
      <xdr:row>20</xdr:row>
      <xdr:rowOff>39408</xdr:rowOff>
    </xdr:from>
    <xdr:to>
      <xdr:col>1</xdr:col>
      <xdr:colOff>415876</xdr:colOff>
      <xdr:row>20</xdr:row>
      <xdr:rowOff>311004</xdr:rowOff>
    </xdr:to>
    <xdr:grpSp>
      <xdr:nvGrpSpPr>
        <xdr:cNvPr id="91" name="Группа 90">
          <a:extLst>
            <a:ext uri="{FF2B5EF4-FFF2-40B4-BE49-F238E27FC236}">
              <a16:creationId xmlns="" xmlns:a16="http://schemas.microsoft.com/office/drawing/2014/main" id="{00000000-0008-0000-0600-00005B000000}"/>
            </a:ext>
          </a:extLst>
        </xdr:cNvPr>
        <xdr:cNvGrpSpPr/>
      </xdr:nvGrpSpPr>
      <xdr:grpSpPr>
        <a:xfrm>
          <a:off x="830940" y="6059208"/>
          <a:ext cx="194536" cy="271596"/>
          <a:chOff x="831586" y="6064374"/>
          <a:chExt cx="194536" cy="271596"/>
        </a:xfrm>
      </xdr:grpSpPr>
      <xdr:sp macro="" textlink="">
        <xdr:nvSpPr>
          <xdr:cNvPr id="76" name="Овал 75">
            <a:extLst>
              <a:ext uri="{FF2B5EF4-FFF2-40B4-BE49-F238E27FC236}">
                <a16:creationId xmlns="" xmlns:a16="http://schemas.microsoft.com/office/drawing/2014/main" id="{00000000-0008-0000-0600-00004C000000}"/>
              </a:ext>
            </a:extLst>
          </xdr:cNvPr>
          <xdr:cNvSpPr/>
        </xdr:nvSpPr>
        <xdr:spPr>
          <a:xfrm>
            <a:off x="874025" y="6227970"/>
            <a:ext cx="108000" cy="108000"/>
          </a:xfrm>
          <a:prstGeom prst="ellipse">
            <a:avLst/>
          </a:prstGeom>
          <a:solidFill>
            <a:schemeClr val="tx1"/>
          </a:solidFill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77" name="Прямая со стрелкой 76">
            <a:extLst>
              <a:ext uri="{FF2B5EF4-FFF2-40B4-BE49-F238E27FC236}">
                <a16:creationId xmlns="" xmlns:a16="http://schemas.microsoft.com/office/drawing/2014/main" id="{00000000-0008-0000-0600-00004D000000}"/>
              </a:ext>
            </a:extLst>
          </xdr:cNvPr>
          <xdr:cNvCxnSpPr/>
        </xdr:nvCxnSpPr>
        <xdr:spPr>
          <a:xfrm flipH="1">
            <a:off x="831586" y="6127876"/>
            <a:ext cx="194536" cy="0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8" name="Прямая со стрелкой 77">
            <a:extLst>
              <a:ext uri="{FF2B5EF4-FFF2-40B4-BE49-F238E27FC236}">
                <a16:creationId xmlns="" xmlns:a16="http://schemas.microsoft.com/office/drawing/2014/main" id="{00000000-0008-0000-0600-00004E000000}"/>
              </a:ext>
            </a:extLst>
          </xdr:cNvPr>
          <xdr:cNvCxnSpPr/>
        </xdr:nvCxnSpPr>
        <xdr:spPr>
          <a:xfrm flipV="1">
            <a:off x="928267" y="6064374"/>
            <a:ext cx="0" cy="210261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109483</xdr:colOff>
      <xdr:row>19</xdr:row>
      <xdr:rowOff>60492</xdr:rowOff>
    </xdr:from>
    <xdr:to>
      <xdr:col>1</xdr:col>
      <xdr:colOff>521403</xdr:colOff>
      <xdr:row>19</xdr:row>
      <xdr:rowOff>267471</xdr:rowOff>
    </xdr:to>
    <xdr:grpSp>
      <xdr:nvGrpSpPr>
        <xdr:cNvPr id="90" name="Группа 89">
          <a:extLst>
            <a:ext uri="{FF2B5EF4-FFF2-40B4-BE49-F238E27FC236}">
              <a16:creationId xmlns="" xmlns:a16="http://schemas.microsoft.com/office/drawing/2014/main" id="{00000000-0008-0000-0600-00005A000000}"/>
            </a:ext>
          </a:extLst>
        </xdr:cNvPr>
        <xdr:cNvGrpSpPr/>
      </xdr:nvGrpSpPr>
      <xdr:grpSpPr>
        <a:xfrm>
          <a:off x="719083" y="5699292"/>
          <a:ext cx="411920" cy="206979"/>
          <a:chOff x="719729" y="5704458"/>
          <a:chExt cx="411920" cy="206979"/>
        </a:xfrm>
      </xdr:grpSpPr>
      <xdr:sp macro="" textlink="">
        <xdr:nvSpPr>
          <xdr:cNvPr id="80" name="Прямоугольник 79">
            <a:extLst>
              <a:ext uri="{FF2B5EF4-FFF2-40B4-BE49-F238E27FC236}">
                <a16:creationId xmlns="" xmlns:a16="http://schemas.microsoft.com/office/drawing/2014/main" id="{00000000-0008-0000-0600-000050000000}"/>
              </a:ext>
            </a:extLst>
          </xdr:cNvPr>
          <xdr:cNvSpPr/>
        </xdr:nvSpPr>
        <xdr:spPr>
          <a:xfrm>
            <a:off x="719729" y="5706922"/>
            <a:ext cx="411920" cy="204515"/>
          </a:xfrm>
          <a:prstGeom prst="rect">
            <a:avLst/>
          </a:prstGeom>
          <a:solidFill>
            <a:schemeClr val="bg1"/>
          </a:solidFill>
          <a:ln w="15875">
            <a:solidFill>
              <a:schemeClr val="tx1"/>
            </a:solidFill>
            <a:prstDash val="solid"/>
            <a:tailEnd type="none" w="med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endParaRPr lang="ru-RU" sz="1100" b="1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81" name="Прямая со стрелкой 80">
            <a:extLst>
              <a:ext uri="{FF2B5EF4-FFF2-40B4-BE49-F238E27FC236}">
                <a16:creationId xmlns="" xmlns:a16="http://schemas.microsoft.com/office/drawing/2014/main" id="{00000000-0008-0000-0600-000051000000}"/>
              </a:ext>
            </a:extLst>
          </xdr:cNvPr>
          <xdr:cNvCxnSpPr/>
        </xdr:nvCxnSpPr>
        <xdr:spPr>
          <a:xfrm flipH="1" flipV="1">
            <a:off x="726052" y="5704458"/>
            <a:ext cx="401038" cy="203727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2" name="Прямая со стрелкой 81">
            <a:extLst>
              <a:ext uri="{FF2B5EF4-FFF2-40B4-BE49-F238E27FC236}">
                <a16:creationId xmlns="" xmlns:a16="http://schemas.microsoft.com/office/drawing/2014/main" id="{00000000-0008-0000-0600-000052000000}"/>
              </a:ext>
            </a:extLst>
          </xdr:cNvPr>
          <xdr:cNvCxnSpPr/>
        </xdr:nvCxnSpPr>
        <xdr:spPr>
          <a:xfrm flipH="1">
            <a:off x="729142" y="5704973"/>
            <a:ext cx="401038" cy="203727"/>
          </a:xfrm>
          <a:prstGeom prst="straightConnector1">
            <a:avLst/>
          </a:prstGeom>
          <a:ln w="15875"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266700</xdr:colOff>
      <xdr:row>11</xdr:row>
      <xdr:rowOff>155652</xdr:rowOff>
    </xdr:from>
    <xdr:to>
      <xdr:col>1</xdr:col>
      <xdr:colOff>338700</xdr:colOff>
      <xdr:row>11</xdr:row>
      <xdr:rowOff>227652</xdr:rowOff>
    </xdr:to>
    <xdr:sp macro="" textlink="">
      <xdr:nvSpPr>
        <xdr:cNvPr id="83" name="5-конечная звезда 82">
          <a:extLst>
            <a:ext uri="{FF2B5EF4-FFF2-40B4-BE49-F238E27FC236}">
              <a16:creationId xmlns="" xmlns:a16="http://schemas.microsoft.com/office/drawing/2014/main" id="{00000000-0008-0000-0600-000053000000}"/>
            </a:ext>
          </a:extLst>
        </xdr:cNvPr>
        <xdr:cNvSpPr/>
      </xdr:nvSpPr>
      <xdr:spPr>
        <a:xfrm>
          <a:off x="876300" y="23091852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1</xdr:col>
      <xdr:colOff>557493</xdr:colOff>
      <xdr:row>2</xdr:row>
      <xdr:rowOff>25299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7625"/>
          <a:ext cx="1051551" cy="50776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</xdr:row>
      <xdr:rowOff>125139</xdr:rowOff>
    </xdr:from>
    <xdr:to>
      <xdr:col>7</xdr:col>
      <xdr:colOff>238125</xdr:colOff>
      <xdr:row>12</xdr:row>
      <xdr:rowOff>125139</xdr:rowOff>
    </xdr:to>
    <xdr:cxnSp macro="">
      <xdr:nvCxnSpPr>
        <xdr:cNvPr id="10" name="Прямая со стрелко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2381250" y="2906439"/>
          <a:ext cx="1066800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144189</xdr:rowOff>
    </xdr:from>
    <xdr:to>
      <xdr:col>5</xdr:col>
      <xdr:colOff>568098</xdr:colOff>
      <xdr:row>14</xdr:row>
      <xdr:rowOff>144189</xdr:rowOff>
    </xdr:to>
    <xdr:cxnSp macro="">
      <xdr:nvCxnSpPr>
        <xdr:cNvPr id="11" name="Прямая со стрелко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2384652" y="3443921"/>
          <a:ext cx="568098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</xdr:colOff>
      <xdr:row>16</xdr:row>
      <xdr:rowOff>156702</xdr:rowOff>
    </xdr:from>
    <xdr:to>
      <xdr:col>10</xdr:col>
      <xdr:colOff>295604</xdr:colOff>
      <xdr:row>16</xdr:row>
      <xdr:rowOff>156702</xdr:rowOff>
    </xdr:to>
    <xdr:cxnSp macro="">
      <xdr:nvCxnSpPr>
        <xdr:cNvPr id="28" name="Прямая соединительная линия 27">
          <a:extLst>
            <a:ext uri="{FF2B5EF4-FFF2-40B4-BE49-F238E27FC236}">
              <a16:creationId xmlns="" xmlns:a16="http://schemas.microsoft.com/office/drawing/2014/main" id="{00000000-0008-0000-0700-00001C000000}"/>
            </a:ext>
          </a:extLst>
        </xdr:cNvPr>
        <xdr:cNvCxnSpPr/>
      </xdr:nvCxnSpPr>
      <xdr:spPr>
        <a:xfrm flipH="1">
          <a:off x="2374470" y="4045530"/>
          <a:ext cx="3241996" cy="0"/>
        </a:xfrm>
        <a:prstGeom prst="line">
          <a:avLst/>
        </a:prstGeom>
        <a:ln w="15875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3076</xdr:colOff>
      <xdr:row>6</xdr:row>
      <xdr:rowOff>128127</xdr:rowOff>
    </xdr:from>
    <xdr:to>
      <xdr:col>10</xdr:col>
      <xdr:colOff>295604</xdr:colOff>
      <xdr:row>6</xdr:row>
      <xdr:rowOff>128127</xdr:rowOff>
    </xdr:to>
    <xdr:cxnSp macro="">
      <xdr:nvCxnSpPr>
        <xdr:cNvPr id="25" name="Прямая соединительная линия 24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CxnSpPr/>
      </xdr:nvCxnSpPr>
      <xdr:spPr>
        <a:xfrm flipH="1">
          <a:off x="2374473" y="1323679"/>
          <a:ext cx="3241993" cy="0"/>
        </a:xfrm>
        <a:prstGeom prst="line">
          <a:avLst/>
        </a:prstGeom>
        <a:ln w="15875">
          <a:solidFill>
            <a:schemeClr val="tx1"/>
          </a:solidFill>
          <a:tailEnd type="non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298180</xdr:colOff>
      <xdr:row>6</xdr:row>
      <xdr:rowOff>125248</xdr:rowOff>
    </xdr:from>
    <xdr:to>
      <xdr:col>10</xdr:col>
      <xdr:colOff>298180</xdr:colOff>
      <xdr:row>10</xdr:row>
      <xdr:rowOff>261170</xdr:rowOff>
    </xdr:to>
    <xdr:cxnSp macro="">
      <xdr:nvCxnSpPr>
        <xdr:cNvPr id="27" name="Прямая соединительная линия 26">
          <a:extLst>
            <a:ext uri="{FF2B5EF4-FFF2-40B4-BE49-F238E27FC236}">
              <a16:creationId xmlns="" xmlns:a16="http://schemas.microsoft.com/office/drawing/2014/main" id="{00000000-0008-0000-0700-00001B000000}"/>
            </a:ext>
          </a:extLst>
        </xdr:cNvPr>
        <xdr:cNvCxnSpPr/>
      </xdr:nvCxnSpPr>
      <xdr:spPr>
        <a:xfrm>
          <a:off x="5641705" y="1306348"/>
          <a:ext cx="0" cy="120272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298180</xdr:colOff>
      <xdr:row>11</xdr:row>
      <xdr:rowOff>263057</xdr:rowOff>
    </xdr:from>
    <xdr:to>
      <xdr:col>10</xdr:col>
      <xdr:colOff>298180</xdr:colOff>
      <xdr:row>16</xdr:row>
      <xdr:rowOff>154021</xdr:rowOff>
    </xdr:to>
    <xdr:cxnSp macro="">
      <xdr:nvCxnSpPr>
        <xdr:cNvPr id="38" name="Прямая соединительная линия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CxnSpPr/>
      </xdr:nvCxnSpPr>
      <xdr:spPr>
        <a:xfrm>
          <a:off x="5641705" y="2777657"/>
          <a:ext cx="0" cy="122446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578427</xdr:colOff>
      <xdr:row>14</xdr:row>
      <xdr:rowOff>144189</xdr:rowOff>
    </xdr:from>
    <xdr:to>
      <xdr:col>8</xdr:col>
      <xdr:colOff>0</xdr:colOff>
      <xdr:row>14</xdr:row>
      <xdr:rowOff>144189</xdr:rowOff>
    </xdr:to>
    <xdr:cxnSp macro="">
      <xdr:nvCxnSpPr>
        <xdr:cNvPr id="41" name="Прямая со стрелкой 40">
          <a:extLst>
            <a:ext uri="{FF2B5EF4-FFF2-40B4-BE49-F238E27FC236}">
              <a16:creationId xmlns="" xmlns:a16="http://schemas.microsoft.com/office/drawing/2014/main" id="{00000000-0008-0000-0700-000029000000}"/>
            </a:ext>
          </a:extLst>
        </xdr:cNvPr>
        <xdr:cNvCxnSpPr/>
      </xdr:nvCxnSpPr>
      <xdr:spPr>
        <a:xfrm>
          <a:off x="3544784" y="3443921"/>
          <a:ext cx="584984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3074</xdr:colOff>
      <xdr:row>24</xdr:row>
      <xdr:rowOff>156702</xdr:rowOff>
    </xdr:from>
    <xdr:to>
      <xdr:col>10</xdr:col>
      <xdr:colOff>282466</xdr:colOff>
      <xdr:row>24</xdr:row>
      <xdr:rowOff>156702</xdr:rowOff>
    </xdr:to>
    <xdr:cxnSp macro="">
      <xdr:nvCxnSpPr>
        <xdr:cNvPr id="43" name="Прямая соединительная линия 42">
          <a:extLst>
            <a:ext uri="{FF2B5EF4-FFF2-40B4-BE49-F238E27FC236}">
              <a16:creationId xmlns="" xmlns:a16="http://schemas.microsoft.com/office/drawing/2014/main" id="{00000000-0008-0000-0700-00002B000000}"/>
            </a:ext>
          </a:extLst>
        </xdr:cNvPr>
        <xdr:cNvCxnSpPr/>
      </xdr:nvCxnSpPr>
      <xdr:spPr>
        <a:xfrm flipH="1">
          <a:off x="2374471" y="5779736"/>
          <a:ext cx="3228857" cy="0"/>
        </a:xfrm>
        <a:prstGeom prst="line">
          <a:avLst/>
        </a:prstGeom>
        <a:ln w="15875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3075</xdr:colOff>
      <xdr:row>20</xdr:row>
      <xdr:rowOff>147177</xdr:rowOff>
    </xdr:from>
    <xdr:to>
      <xdr:col>10</xdr:col>
      <xdr:colOff>282466</xdr:colOff>
      <xdr:row>20</xdr:row>
      <xdr:rowOff>147177</xdr:rowOff>
    </xdr:to>
    <xdr:cxnSp macro="">
      <xdr:nvCxnSpPr>
        <xdr:cNvPr id="44" name="Прямая соединительная линия 43">
          <a:extLst>
            <a:ext uri="{FF2B5EF4-FFF2-40B4-BE49-F238E27FC236}">
              <a16:creationId xmlns="" xmlns:a16="http://schemas.microsoft.com/office/drawing/2014/main" id="{00000000-0008-0000-0700-00002C000000}"/>
            </a:ext>
          </a:extLst>
        </xdr:cNvPr>
        <xdr:cNvCxnSpPr/>
      </xdr:nvCxnSpPr>
      <xdr:spPr>
        <a:xfrm flipH="1">
          <a:off x="2374472" y="4692901"/>
          <a:ext cx="3228856" cy="0"/>
        </a:xfrm>
        <a:prstGeom prst="line">
          <a:avLst/>
        </a:prstGeom>
        <a:ln w="15875">
          <a:solidFill>
            <a:schemeClr val="tx1"/>
          </a:solidFill>
          <a:tailEnd type="non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273218</xdr:colOff>
      <xdr:row>20</xdr:row>
      <xdr:rowOff>144298</xdr:rowOff>
    </xdr:from>
    <xdr:to>
      <xdr:col>10</xdr:col>
      <xdr:colOff>273218</xdr:colOff>
      <xdr:row>22</xdr:row>
      <xdr:rowOff>0</xdr:rowOff>
    </xdr:to>
    <xdr:cxnSp macro="">
      <xdr:nvCxnSpPr>
        <xdr:cNvPr id="45" name="Прямая соединительная линия 44">
          <a:extLst>
            <a:ext uri="{FF2B5EF4-FFF2-40B4-BE49-F238E27FC236}">
              <a16:creationId xmlns="" xmlns:a16="http://schemas.microsoft.com/office/drawing/2014/main" id="{00000000-0008-0000-0700-00002D000000}"/>
            </a:ext>
          </a:extLst>
        </xdr:cNvPr>
        <xdr:cNvCxnSpPr/>
      </xdr:nvCxnSpPr>
      <xdr:spPr>
        <a:xfrm>
          <a:off x="5594080" y="4690022"/>
          <a:ext cx="0" cy="394357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273218</xdr:colOff>
      <xdr:row>23</xdr:row>
      <xdr:rowOff>0</xdr:rowOff>
    </xdr:from>
    <xdr:to>
      <xdr:col>10</xdr:col>
      <xdr:colOff>273218</xdr:colOff>
      <xdr:row>24</xdr:row>
      <xdr:rowOff>154021</xdr:rowOff>
    </xdr:to>
    <xdr:cxnSp macro="">
      <xdr:nvCxnSpPr>
        <xdr:cNvPr id="46" name="Прямая соединительная линия 45">
          <a:extLst>
            <a:ext uri="{FF2B5EF4-FFF2-40B4-BE49-F238E27FC236}">
              <a16:creationId xmlns="" xmlns:a16="http://schemas.microsoft.com/office/drawing/2014/main" id="{00000000-0008-0000-0700-00002E000000}"/>
            </a:ext>
          </a:extLst>
        </xdr:cNvPr>
        <xdr:cNvCxnSpPr/>
      </xdr:nvCxnSpPr>
      <xdr:spPr>
        <a:xfrm>
          <a:off x="5594080" y="5353707"/>
          <a:ext cx="0" cy="42334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3074</xdr:colOff>
      <xdr:row>32</xdr:row>
      <xdr:rowOff>148420</xdr:rowOff>
    </xdr:from>
    <xdr:to>
      <xdr:col>10</xdr:col>
      <xdr:colOff>289035</xdr:colOff>
      <xdr:row>32</xdr:row>
      <xdr:rowOff>148420</xdr:rowOff>
    </xdr:to>
    <xdr:cxnSp macro="">
      <xdr:nvCxnSpPr>
        <xdr:cNvPr id="56" name="Прямая соединительная линия 55">
          <a:extLst>
            <a:ext uri="{FF2B5EF4-FFF2-40B4-BE49-F238E27FC236}">
              <a16:creationId xmlns="" xmlns:a16="http://schemas.microsoft.com/office/drawing/2014/main" id="{00000000-0008-0000-0700-000038000000}"/>
            </a:ext>
          </a:extLst>
        </xdr:cNvPr>
        <xdr:cNvCxnSpPr/>
      </xdr:nvCxnSpPr>
      <xdr:spPr>
        <a:xfrm flipH="1">
          <a:off x="2374471" y="7505661"/>
          <a:ext cx="3235426" cy="0"/>
        </a:xfrm>
        <a:prstGeom prst="line">
          <a:avLst/>
        </a:prstGeom>
        <a:ln w="15875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3075</xdr:colOff>
      <xdr:row>28</xdr:row>
      <xdr:rowOff>138895</xdr:rowOff>
    </xdr:from>
    <xdr:to>
      <xdr:col>10</xdr:col>
      <xdr:colOff>282466</xdr:colOff>
      <xdr:row>28</xdr:row>
      <xdr:rowOff>138895</xdr:rowOff>
    </xdr:to>
    <xdr:cxnSp macro="">
      <xdr:nvCxnSpPr>
        <xdr:cNvPr id="57" name="Прямая соединительная линия 56">
          <a:extLst>
            <a:ext uri="{FF2B5EF4-FFF2-40B4-BE49-F238E27FC236}">
              <a16:creationId xmlns="" xmlns:a16="http://schemas.microsoft.com/office/drawing/2014/main" id="{00000000-0008-0000-0700-000039000000}"/>
            </a:ext>
          </a:extLst>
        </xdr:cNvPr>
        <xdr:cNvCxnSpPr/>
      </xdr:nvCxnSpPr>
      <xdr:spPr>
        <a:xfrm flipH="1">
          <a:off x="2374472" y="6418826"/>
          <a:ext cx="3228856" cy="0"/>
        </a:xfrm>
        <a:prstGeom prst="line">
          <a:avLst/>
        </a:prstGeom>
        <a:ln w="15875">
          <a:solidFill>
            <a:schemeClr val="tx1"/>
          </a:solidFill>
          <a:tailEnd type="non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286356</xdr:colOff>
      <xdr:row>28</xdr:row>
      <xdr:rowOff>136016</xdr:rowOff>
    </xdr:from>
    <xdr:to>
      <xdr:col>10</xdr:col>
      <xdr:colOff>286356</xdr:colOff>
      <xdr:row>29</xdr:row>
      <xdr:rowOff>256761</xdr:rowOff>
    </xdr:to>
    <xdr:cxnSp macro="">
      <xdr:nvCxnSpPr>
        <xdr:cNvPr id="58" name="Прямая соединительная линия 57">
          <a:extLst>
            <a:ext uri="{FF2B5EF4-FFF2-40B4-BE49-F238E27FC236}">
              <a16:creationId xmlns="" xmlns:a16="http://schemas.microsoft.com/office/drawing/2014/main" id="{00000000-0008-0000-0700-00003A000000}"/>
            </a:ext>
          </a:extLst>
        </xdr:cNvPr>
        <xdr:cNvCxnSpPr/>
      </xdr:nvCxnSpPr>
      <xdr:spPr>
        <a:xfrm>
          <a:off x="5607218" y="6415947"/>
          <a:ext cx="0" cy="39007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286356</xdr:colOff>
      <xdr:row>31</xdr:row>
      <xdr:rowOff>3229</xdr:rowOff>
    </xdr:from>
    <xdr:to>
      <xdr:col>10</xdr:col>
      <xdr:colOff>286356</xdr:colOff>
      <xdr:row>32</xdr:row>
      <xdr:rowOff>145739</xdr:rowOff>
    </xdr:to>
    <xdr:cxnSp macro="">
      <xdr:nvCxnSpPr>
        <xdr:cNvPr id="59" name="Прямая соединительная линия 58">
          <a:extLst>
            <a:ext uri="{FF2B5EF4-FFF2-40B4-BE49-F238E27FC236}">
              <a16:creationId xmlns="" xmlns:a16="http://schemas.microsoft.com/office/drawing/2014/main" id="{00000000-0008-0000-0700-00003B000000}"/>
            </a:ext>
          </a:extLst>
        </xdr:cNvPr>
        <xdr:cNvCxnSpPr/>
      </xdr:nvCxnSpPr>
      <xdr:spPr>
        <a:xfrm>
          <a:off x="5633271" y="7051729"/>
          <a:ext cx="0" cy="41050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133421</xdr:rowOff>
    </xdr:from>
    <xdr:to>
      <xdr:col>8</xdr:col>
      <xdr:colOff>0</xdr:colOff>
      <xdr:row>22</xdr:row>
      <xdr:rowOff>133421</xdr:rowOff>
    </xdr:to>
    <xdr:cxnSp macro="">
      <xdr:nvCxnSpPr>
        <xdr:cNvPr id="64" name="Прямая со стрелкой 63">
          <a:extLst>
            <a:ext uri="{FF2B5EF4-FFF2-40B4-BE49-F238E27FC236}">
              <a16:creationId xmlns="" xmlns:a16="http://schemas.microsoft.com/office/drawing/2014/main" id="{00000000-0008-0000-0700-000040000000}"/>
            </a:ext>
          </a:extLst>
        </xdr:cNvPr>
        <xdr:cNvCxnSpPr/>
      </xdr:nvCxnSpPr>
      <xdr:spPr>
        <a:xfrm>
          <a:off x="2381250" y="5162621"/>
          <a:ext cx="1076325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144189</xdr:rowOff>
    </xdr:from>
    <xdr:to>
      <xdr:col>5</xdr:col>
      <xdr:colOff>568098</xdr:colOff>
      <xdr:row>30</xdr:row>
      <xdr:rowOff>144189</xdr:rowOff>
    </xdr:to>
    <xdr:cxnSp macro="">
      <xdr:nvCxnSpPr>
        <xdr:cNvPr id="66" name="Прямая со стрелкой 65">
          <a:extLst>
            <a:ext uri="{FF2B5EF4-FFF2-40B4-BE49-F238E27FC236}">
              <a16:creationId xmlns="" xmlns:a16="http://schemas.microsoft.com/office/drawing/2014/main" id="{00000000-0008-0000-0700-000042000000}"/>
            </a:ext>
          </a:extLst>
        </xdr:cNvPr>
        <xdr:cNvCxnSpPr/>
      </xdr:nvCxnSpPr>
      <xdr:spPr>
        <a:xfrm>
          <a:off x="2377109" y="3440667"/>
          <a:ext cx="568098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578427</xdr:colOff>
      <xdr:row>30</xdr:row>
      <xdr:rowOff>144189</xdr:rowOff>
    </xdr:from>
    <xdr:to>
      <xdr:col>8</xdr:col>
      <xdr:colOff>0</xdr:colOff>
      <xdr:row>30</xdr:row>
      <xdr:rowOff>144189</xdr:rowOff>
    </xdr:to>
    <xdr:cxnSp macro="">
      <xdr:nvCxnSpPr>
        <xdr:cNvPr id="67" name="Прямая со стрелкой 66">
          <a:extLst>
            <a:ext uri="{FF2B5EF4-FFF2-40B4-BE49-F238E27FC236}">
              <a16:creationId xmlns="" xmlns:a16="http://schemas.microsoft.com/office/drawing/2014/main" id="{00000000-0008-0000-0700-000043000000}"/>
            </a:ext>
          </a:extLst>
        </xdr:cNvPr>
        <xdr:cNvCxnSpPr/>
      </xdr:nvCxnSpPr>
      <xdr:spPr>
        <a:xfrm>
          <a:off x="3535318" y="3440667"/>
          <a:ext cx="581139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1</xdr:col>
      <xdr:colOff>557493</xdr:colOff>
      <xdr:row>2</xdr:row>
      <xdr:rowOff>25299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7625"/>
          <a:ext cx="1052793" cy="511074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</xdr:row>
      <xdr:rowOff>125139</xdr:rowOff>
    </xdr:from>
    <xdr:to>
      <xdr:col>7</xdr:col>
      <xdr:colOff>238125</xdr:colOff>
      <xdr:row>12</xdr:row>
      <xdr:rowOff>125139</xdr:rowOff>
    </xdr:to>
    <xdr:cxnSp macro="">
      <xdr:nvCxnSpPr>
        <xdr:cNvPr id="3" name="Прямая со стрелкой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2381250" y="2906439"/>
          <a:ext cx="1066800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144189</xdr:rowOff>
    </xdr:from>
    <xdr:to>
      <xdr:col>5</xdr:col>
      <xdr:colOff>568098</xdr:colOff>
      <xdr:row>14</xdr:row>
      <xdr:rowOff>144189</xdr:rowOff>
    </xdr:to>
    <xdr:cxnSp macro="">
      <xdr:nvCxnSpPr>
        <xdr:cNvPr id="4" name="Прямая со стрелкой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2381250" y="3458889"/>
          <a:ext cx="244248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</xdr:colOff>
      <xdr:row>16</xdr:row>
      <xdr:rowOff>156702</xdr:rowOff>
    </xdr:from>
    <xdr:to>
      <xdr:col>10</xdr:col>
      <xdr:colOff>295604</xdr:colOff>
      <xdr:row>16</xdr:row>
      <xdr:rowOff>156702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 flipH="1">
          <a:off x="2384323" y="4004802"/>
          <a:ext cx="2530906" cy="0"/>
        </a:xfrm>
        <a:prstGeom prst="line">
          <a:avLst/>
        </a:prstGeom>
        <a:ln w="15875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3076</xdr:colOff>
      <xdr:row>6</xdr:row>
      <xdr:rowOff>128127</xdr:rowOff>
    </xdr:from>
    <xdr:to>
      <xdr:col>10</xdr:col>
      <xdr:colOff>295604</xdr:colOff>
      <xdr:row>6</xdr:row>
      <xdr:rowOff>128127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 flipH="1">
          <a:off x="2384326" y="1309227"/>
          <a:ext cx="2530903" cy="0"/>
        </a:xfrm>
        <a:prstGeom prst="line">
          <a:avLst/>
        </a:prstGeom>
        <a:ln w="15875">
          <a:solidFill>
            <a:schemeClr val="tx1"/>
          </a:solidFill>
          <a:tailEnd type="non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298180</xdr:colOff>
      <xdr:row>6</xdr:row>
      <xdr:rowOff>125248</xdr:rowOff>
    </xdr:from>
    <xdr:to>
      <xdr:col>10</xdr:col>
      <xdr:colOff>298180</xdr:colOff>
      <xdr:row>10</xdr:row>
      <xdr:rowOff>261170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4917805" y="1306348"/>
          <a:ext cx="0" cy="120272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298180</xdr:colOff>
      <xdr:row>11</xdr:row>
      <xdr:rowOff>263057</xdr:rowOff>
    </xdr:from>
    <xdr:to>
      <xdr:col>10</xdr:col>
      <xdr:colOff>298180</xdr:colOff>
      <xdr:row>16</xdr:row>
      <xdr:rowOff>154021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4917805" y="2777657"/>
          <a:ext cx="0" cy="122446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578427</xdr:colOff>
      <xdr:row>14</xdr:row>
      <xdr:rowOff>144189</xdr:rowOff>
    </xdr:from>
    <xdr:to>
      <xdr:col>8</xdr:col>
      <xdr:colOff>0</xdr:colOff>
      <xdr:row>14</xdr:row>
      <xdr:rowOff>144189</xdr:rowOff>
    </xdr:to>
    <xdr:cxnSp macro="">
      <xdr:nvCxnSpPr>
        <xdr:cNvPr id="9" name="Прямая со стрелкой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CxnSpPr/>
      </xdr:nvCxnSpPr>
      <xdr:spPr>
        <a:xfrm>
          <a:off x="3207327" y="3458889"/>
          <a:ext cx="250248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3074</xdr:colOff>
      <xdr:row>24</xdr:row>
      <xdr:rowOff>156702</xdr:rowOff>
    </xdr:from>
    <xdr:to>
      <xdr:col>10</xdr:col>
      <xdr:colOff>282466</xdr:colOff>
      <xdr:row>24</xdr:row>
      <xdr:rowOff>156702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CxnSpPr/>
      </xdr:nvCxnSpPr>
      <xdr:spPr>
        <a:xfrm flipH="1">
          <a:off x="2384324" y="5719302"/>
          <a:ext cx="2517767" cy="0"/>
        </a:xfrm>
        <a:prstGeom prst="line">
          <a:avLst/>
        </a:prstGeom>
        <a:ln w="15875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3075</xdr:colOff>
      <xdr:row>20</xdr:row>
      <xdr:rowOff>147177</xdr:rowOff>
    </xdr:from>
    <xdr:to>
      <xdr:col>10</xdr:col>
      <xdr:colOff>282466</xdr:colOff>
      <xdr:row>20</xdr:row>
      <xdr:rowOff>147177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CxnSpPr/>
      </xdr:nvCxnSpPr>
      <xdr:spPr>
        <a:xfrm flipH="1">
          <a:off x="2384325" y="4642977"/>
          <a:ext cx="2517766" cy="0"/>
        </a:xfrm>
        <a:prstGeom prst="line">
          <a:avLst/>
        </a:prstGeom>
        <a:ln w="15875">
          <a:solidFill>
            <a:schemeClr val="tx1"/>
          </a:solidFill>
          <a:tailEnd type="non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273218</xdr:colOff>
      <xdr:row>20</xdr:row>
      <xdr:rowOff>144298</xdr:rowOff>
    </xdr:from>
    <xdr:to>
      <xdr:col>10</xdr:col>
      <xdr:colOff>273218</xdr:colOff>
      <xdr:row>22</xdr:row>
      <xdr:rowOff>0</xdr:rowOff>
    </xdr:to>
    <xdr:cxnSp macro="">
      <xdr:nvCxnSpPr>
        <xdr:cNvPr id="12" name="Прямая соединительная линия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4892843" y="4640098"/>
          <a:ext cx="0" cy="38910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273218</xdr:colOff>
      <xdr:row>23</xdr:row>
      <xdr:rowOff>0</xdr:rowOff>
    </xdr:from>
    <xdr:to>
      <xdr:col>10</xdr:col>
      <xdr:colOff>273218</xdr:colOff>
      <xdr:row>24</xdr:row>
      <xdr:rowOff>154021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4892843" y="5295900"/>
          <a:ext cx="0" cy="42072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3074</xdr:colOff>
      <xdr:row>32</xdr:row>
      <xdr:rowOff>148420</xdr:rowOff>
    </xdr:from>
    <xdr:to>
      <xdr:col>10</xdr:col>
      <xdr:colOff>289035</xdr:colOff>
      <xdr:row>32</xdr:row>
      <xdr:rowOff>148420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CxnSpPr/>
      </xdr:nvCxnSpPr>
      <xdr:spPr>
        <a:xfrm flipH="1">
          <a:off x="2384324" y="7425520"/>
          <a:ext cx="2524336" cy="0"/>
        </a:xfrm>
        <a:prstGeom prst="line">
          <a:avLst/>
        </a:prstGeom>
        <a:ln w="15875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3075</xdr:colOff>
      <xdr:row>28</xdr:row>
      <xdr:rowOff>138895</xdr:rowOff>
    </xdr:from>
    <xdr:to>
      <xdr:col>10</xdr:col>
      <xdr:colOff>282466</xdr:colOff>
      <xdr:row>28</xdr:row>
      <xdr:rowOff>138895</xdr:rowOff>
    </xdr:to>
    <xdr:cxnSp macro="">
      <xdr:nvCxnSpPr>
        <xdr:cNvPr id="15" name="Прямая соединительная линия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CxnSpPr/>
      </xdr:nvCxnSpPr>
      <xdr:spPr>
        <a:xfrm flipH="1">
          <a:off x="2384325" y="6349195"/>
          <a:ext cx="2517766" cy="0"/>
        </a:xfrm>
        <a:prstGeom prst="line">
          <a:avLst/>
        </a:prstGeom>
        <a:ln w="15875">
          <a:solidFill>
            <a:schemeClr val="tx1"/>
          </a:solidFill>
          <a:tailEnd type="non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286356</xdr:colOff>
      <xdr:row>28</xdr:row>
      <xdr:rowOff>136016</xdr:rowOff>
    </xdr:from>
    <xdr:to>
      <xdr:col>10</xdr:col>
      <xdr:colOff>286356</xdr:colOff>
      <xdr:row>29</xdr:row>
      <xdr:rowOff>256761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4905981" y="6346316"/>
          <a:ext cx="0" cy="38744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286356</xdr:colOff>
      <xdr:row>31</xdr:row>
      <xdr:rowOff>3229</xdr:rowOff>
    </xdr:from>
    <xdr:to>
      <xdr:col>10</xdr:col>
      <xdr:colOff>286356</xdr:colOff>
      <xdr:row>32</xdr:row>
      <xdr:rowOff>145739</xdr:rowOff>
    </xdr:to>
    <xdr:cxnSp macro="">
      <xdr:nvCxnSpPr>
        <xdr:cNvPr id="17" name="Прямая соединительная линия 16">
          <a:extLst>
            <a:ext uri="{FF2B5EF4-FFF2-40B4-BE49-F238E27FC236}">
              <a16:creationId xmlns=""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4905981" y="7013629"/>
          <a:ext cx="0" cy="40921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133421</xdr:rowOff>
    </xdr:from>
    <xdr:to>
      <xdr:col>8</xdr:col>
      <xdr:colOff>0</xdr:colOff>
      <xdr:row>22</xdr:row>
      <xdr:rowOff>133421</xdr:rowOff>
    </xdr:to>
    <xdr:cxnSp macro="">
      <xdr:nvCxnSpPr>
        <xdr:cNvPr id="18" name="Прямая со стрелкой 17">
          <a:extLst>
            <a:ext uri="{FF2B5EF4-FFF2-40B4-BE49-F238E27FC236}">
              <a16:creationId xmlns="" xmlns:a16="http://schemas.microsoft.com/office/drawing/2014/main" id="{00000000-0008-0000-0800-000012000000}"/>
            </a:ext>
          </a:extLst>
        </xdr:cNvPr>
        <xdr:cNvCxnSpPr/>
      </xdr:nvCxnSpPr>
      <xdr:spPr>
        <a:xfrm>
          <a:off x="2381250" y="5162621"/>
          <a:ext cx="1076325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144189</xdr:rowOff>
    </xdr:from>
    <xdr:to>
      <xdr:col>5</xdr:col>
      <xdr:colOff>568098</xdr:colOff>
      <xdr:row>30</xdr:row>
      <xdr:rowOff>144189</xdr:rowOff>
    </xdr:to>
    <xdr:cxnSp macro="">
      <xdr:nvCxnSpPr>
        <xdr:cNvPr id="19" name="Прямая со стрелкой 18">
          <a:extLst>
            <a:ext uri="{FF2B5EF4-FFF2-40B4-BE49-F238E27FC236}">
              <a16:creationId xmlns="" xmlns:a16="http://schemas.microsoft.com/office/drawing/2014/main" id="{00000000-0008-0000-0800-000013000000}"/>
            </a:ext>
          </a:extLst>
        </xdr:cNvPr>
        <xdr:cNvCxnSpPr/>
      </xdr:nvCxnSpPr>
      <xdr:spPr>
        <a:xfrm>
          <a:off x="2381250" y="6887889"/>
          <a:ext cx="244248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578427</xdr:colOff>
      <xdr:row>30</xdr:row>
      <xdr:rowOff>144189</xdr:rowOff>
    </xdr:from>
    <xdr:to>
      <xdr:col>8</xdr:col>
      <xdr:colOff>0</xdr:colOff>
      <xdr:row>30</xdr:row>
      <xdr:rowOff>144189</xdr:rowOff>
    </xdr:to>
    <xdr:cxnSp macro="">
      <xdr:nvCxnSpPr>
        <xdr:cNvPr id="20" name="Прямая со стрелкой 19">
          <a:extLst>
            <a:ext uri="{FF2B5EF4-FFF2-40B4-BE49-F238E27FC236}">
              <a16:creationId xmlns="" xmlns:a16="http://schemas.microsoft.com/office/drawing/2014/main" id="{00000000-0008-0000-0800-000014000000}"/>
            </a:ext>
          </a:extLst>
        </xdr:cNvPr>
        <xdr:cNvCxnSpPr/>
      </xdr:nvCxnSpPr>
      <xdr:spPr>
        <a:xfrm>
          <a:off x="3207327" y="6887889"/>
          <a:ext cx="250248" cy="0"/>
        </a:xfrm>
        <a:prstGeom prst="straightConnector1">
          <a:avLst/>
        </a:prstGeom>
        <a:ln w="15875">
          <a:tailEnd type="triangle" w="med" len="lg"/>
        </a:ln>
        <a:effectLst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157081</xdr:colOff>
      <xdr:row>28</xdr:row>
      <xdr:rowOff>433633</xdr:rowOff>
    </xdr:from>
    <xdr:to>
      <xdr:col>5</xdr:col>
      <xdr:colOff>811523</xdr:colOff>
      <xdr:row>28</xdr:row>
      <xdr:rowOff>1090250</xdr:rowOff>
    </xdr:to>
    <xdr:sp macro="" textlink="">
      <xdr:nvSpPr>
        <xdr:cNvPr id="17" name="Дуга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SpPr/>
      </xdr:nvSpPr>
      <xdr:spPr>
        <a:xfrm>
          <a:off x="4662406" y="24836683"/>
          <a:ext cx="654442" cy="656617"/>
        </a:xfrm>
        <a:prstGeom prst="arc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807469</xdr:colOff>
      <xdr:row>28</xdr:row>
      <xdr:rowOff>761942</xdr:rowOff>
    </xdr:from>
    <xdr:to>
      <xdr:col>5</xdr:col>
      <xdr:colOff>811523</xdr:colOff>
      <xdr:row>28</xdr:row>
      <xdr:rowOff>1268590</xdr:rowOff>
    </xdr:to>
    <xdr:cxnSp macro="">
      <xdr:nvCxnSpPr>
        <xdr:cNvPr id="25" name="Прямая соединительная линия 24">
          <a:extLst>
            <a:ext uri="{FF2B5EF4-FFF2-40B4-BE49-F238E27FC236}">
              <a16:creationId xmlns="" xmlns:a16="http://schemas.microsoft.com/office/drawing/2014/main" id="{00000000-0008-0000-0900-000019000000}"/>
            </a:ext>
          </a:extLst>
        </xdr:cNvPr>
        <xdr:cNvCxnSpPr>
          <a:stCxn id="17" idx="2"/>
        </xdr:cNvCxnSpPr>
      </xdr:nvCxnSpPr>
      <xdr:spPr>
        <a:xfrm flipH="1">
          <a:off x="5312794" y="25164992"/>
          <a:ext cx="4054" cy="50664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505559</xdr:colOff>
      <xdr:row>15</xdr:row>
      <xdr:rowOff>166795</xdr:rowOff>
    </xdr:from>
    <xdr:to>
      <xdr:col>5</xdr:col>
      <xdr:colOff>540470</xdr:colOff>
      <xdr:row>15</xdr:row>
      <xdr:rowOff>592619</xdr:rowOff>
    </xdr:to>
    <xdr:sp macro="" textlink="">
      <xdr:nvSpPr>
        <xdr:cNvPr id="384" name="Прямоугольник 383">
          <a:extLst>
            <a:ext uri="{FF2B5EF4-FFF2-40B4-BE49-F238E27FC236}">
              <a16:creationId xmlns="" xmlns:a16="http://schemas.microsoft.com/office/drawing/2014/main" id="{00000000-0008-0000-0900-000080010000}"/>
            </a:ext>
          </a:extLst>
        </xdr:cNvPr>
        <xdr:cNvSpPr/>
      </xdr:nvSpPr>
      <xdr:spPr>
        <a:xfrm>
          <a:off x="3626828" y="11289064"/>
          <a:ext cx="1419700" cy="42582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r"/>
          <a:r>
            <a:rPr lang="ru-RU" sz="1400" b="1" baseline="0">
              <a:solidFill>
                <a:sysClr val="windowText" lastClr="000000"/>
              </a:solidFill>
            </a:rPr>
            <a:t>?</a:t>
          </a:r>
          <a:r>
            <a:rPr lang="ru-RU" sz="1400" b="1" baseline="0">
              <a:solidFill>
                <a:schemeClr val="bg1"/>
              </a:solidFill>
            </a:rPr>
            <a:t>...</a:t>
          </a:r>
          <a:r>
            <a:rPr lang="ru-RU" sz="1400" b="1" baseline="0">
              <a:solidFill>
                <a:sysClr val="windowText" lastClr="000000"/>
              </a:solidFill>
            </a:rPr>
            <a:t> </a:t>
          </a:r>
          <a:endParaRPr lang="ru-R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1444870</xdr:colOff>
      <xdr:row>5</xdr:row>
      <xdr:rowOff>88165</xdr:rowOff>
    </xdr:from>
    <xdr:to>
      <xdr:col>3</xdr:col>
      <xdr:colOff>1444870</xdr:colOff>
      <xdr:row>5</xdr:row>
      <xdr:rowOff>1414097</xdr:rowOff>
    </xdr:to>
    <xdr:cxnSp macro="">
      <xdr:nvCxnSpPr>
        <xdr:cNvPr id="587" name="Прямая со стрелкой 586">
          <a:extLst>
            <a:ext uri="{FF2B5EF4-FFF2-40B4-BE49-F238E27FC236}">
              <a16:creationId xmlns="" xmlns:a16="http://schemas.microsoft.com/office/drawing/2014/main" id="{00000000-0008-0000-0900-00004B020000}"/>
            </a:ext>
          </a:extLst>
        </xdr:cNvPr>
        <xdr:cNvCxnSpPr/>
      </xdr:nvCxnSpPr>
      <xdr:spPr>
        <a:xfrm flipV="1">
          <a:off x="2983524" y="2711203"/>
          <a:ext cx="0" cy="1325932"/>
        </a:xfrm>
        <a:prstGeom prst="straightConnector1">
          <a:avLst/>
        </a:prstGeom>
        <a:ln w="1587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91044</xdr:colOff>
      <xdr:row>4</xdr:row>
      <xdr:rowOff>95250</xdr:rowOff>
    </xdr:from>
    <xdr:to>
      <xdr:col>3</xdr:col>
      <xdr:colOff>1488412</xdr:colOff>
      <xdr:row>4</xdr:row>
      <xdr:rowOff>1436077</xdr:rowOff>
    </xdr:to>
    <xdr:sp macro="" textlink="">
      <xdr:nvSpPr>
        <xdr:cNvPr id="562" name="Прямоугольник 561">
          <a:extLst>
            <a:ext uri="{FF2B5EF4-FFF2-40B4-BE49-F238E27FC236}">
              <a16:creationId xmlns="" xmlns:a16="http://schemas.microsoft.com/office/drawing/2014/main" id="{00000000-0008-0000-0900-000032020000}"/>
            </a:ext>
          </a:extLst>
        </xdr:cNvPr>
        <xdr:cNvSpPr/>
      </xdr:nvSpPr>
      <xdr:spPr>
        <a:xfrm>
          <a:off x="1629698" y="1194288"/>
          <a:ext cx="1397368" cy="1340827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600" b="1">
              <a:solidFill>
                <a:sysClr val="windowText" lastClr="000000"/>
              </a:solidFill>
            </a:rPr>
            <a:t>P</a:t>
          </a:r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800414</xdr:colOff>
      <xdr:row>4</xdr:row>
      <xdr:rowOff>176384</xdr:rowOff>
    </xdr:from>
    <xdr:to>
      <xdr:col>3</xdr:col>
      <xdr:colOff>800414</xdr:colOff>
      <xdr:row>4</xdr:row>
      <xdr:rowOff>1289539</xdr:rowOff>
    </xdr:to>
    <xdr:cxnSp macro="">
      <xdr:nvCxnSpPr>
        <xdr:cNvPr id="563" name="Прямая со стрелкой 562">
          <a:extLst>
            <a:ext uri="{FF2B5EF4-FFF2-40B4-BE49-F238E27FC236}">
              <a16:creationId xmlns="" xmlns:a16="http://schemas.microsoft.com/office/drawing/2014/main" id="{00000000-0008-0000-0900-000033020000}"/>
            </a:ext>
          </a:extLst>
        </xdr:cNvPr>
        <xdr:cNvCxnSpPr/>
      </xdr:nvCxnSpPr>
      <xdr:spPr>
        <a:xfrm flipV="1">
          <a:off x="2339068" y="1275422"/>
          <a:ext cx="0" cy="1113155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759421</xdr:colOff>
      <xdr:row>4</xdr:row>
      <xdr:rowOff>1271844</xdr:rowOff>
    </xdr:from>
    <xdr:to>
      <xdr:col>3</xdr:col>
      <xdr:colOff>831421</xdr:colOff>
      <xdr:row>4</xdr:row>
      <xdr:rowOff>1343844</xdr:rowOff>
    </xdr:to>
    <xdr:sp macro="" textlink="">
      <xdr:nvSpPr>
        <xdr:cNvPr id="564" name="Овал 563">
          <a:extLst>
            <a:ext uri="{FF2B5EF4-FFF2-40B4-BE49-F238E27FC236}">
              <a16:creationId xmlns="" xmlns:a16="http://schemas.microsoft.com/office/drawing/2014/main" id="{00000000-0008-0000-0900-000034020000}"/>
            </a:ext>
          </a:extLst>
        </xdr:cNvPr>
        <xdr:cNvSpPr/>
      </xdr:nvSpPr>
      <xdr:spPr>
        <a:xfrm>
          <a:off x="2298075" y="2370882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91587</xdr:colOff>
      <xdr:row>6</xdr:row>
      <xdr:rowOff>770004</xdr:rowOff>
    </xdr:from>
    <xdr:to>
      <xdr:col>3</xdr:col>
      <xdr:colOff>1509346</xdr:colOff>
      <xdr:row>6</xdr:row>
      <xdr:rowOff>770004</xdr:rowOff>
    </xdr:to>
    <xdr:cxnSp macro="">
      <xdr:nvCxnSpPr>
        <xdr:cNvPr id="424" name="Прямая со стрелкой 423">
          <a:extLst>
            <a:ext uri="{FF2B5EF4-FFF2-40B4-BE49-F238E27FC236}">
              <a16:creationId xmlns="" xmlns:a16="http://schemas.microsoft.com/office/drawing/2014/main" id="{00000000-0008-0000-0900-0000A8010000}"/>
            </a:ext>
          </a:extLst>
        </xdr:cNvPr>
        <xdr:cNvCxnSpPr/>
      </xdr:nvCxnSpPr>
      <xdr:spPr>
        <a:xfrm flipH="1">
          <a:off x="1630241" y="4917042"/>
          <a:ext cx="1417759" cy="0"/>
        </a:xfrm>
        <a:prstGeom prst="straightConnector1">
          <a:avLst/>
        </a:prstGeom>
        <a:ln w="1587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801760</xdr:colOff>
      <xdr:row>6</xdr:row>
      <xdr:rowOff>764699</xdr:rowOff>
    </xdr:from>
    <xdr:to>
      <xdr:col>3</xdr:col>
      <xdr:colOff>801760</xdr:colOff>
      <xdr:row>6</xdr:row>
      <xdr:rowOff>1406770</xdr:rowOff>
    </xdr:to>
    <xdr:cxnSp macro="">
      <xdr:nvCxnSpPr>
        <xdr:cNvPr id="425" name="Прямая со стрелкой 424">
          <a:extLst>
            <a:ext uri="{FF2B5EF4-FFF2-40B4-BE49-F238E27FC236}">
              <a16:creationId xmlns="" xmlns:a16="http://schemas.microsoft.com/office/drawing/2014/main" id="{00000000-0008-0000-0900-0000A9010000}"/>
            </a:ext>
          </a:extLst>
        </xdr:cNvPr>
        <xdr:cNvCxnSpPr/>
      </xdr:nvCxnSpPr>
      <xdr:spPr>
        <a:xfrm flipV="1">
          <a:off x="2340414" y="4911737"/>
          <a:ext cx="0" cy="642071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767205</xdr:colOff>
      <xdr:row>6</xdr:row>
      <xdr:rowOff>1354523</xdr:rowOff>
    </xdr:from>
    <xdr:to>
      <xdr:col>3</xdr:col>
      <xdr:colOff>839205</xdr:colOff>
      <xdr:row>6</xdr:row>
      <xdr:rowOff>1426523</xdr:rowOff>
    </xdr:to>
    <xdr:sp macro="" textlink="">
      <xdr:nvSpPr>
        <xdr:cNvPr id="426" name="Овал 425">
          <a:extLst>
            <a:ext uri="{FF2B5EF4-FFF2-40B4-BE49-F238E27FC236}">
              <a16:creationId xmlns="" xmlns:a16="http://schemas.microsoft.com/office/drawing/2014/main" id="{00000000-0008-0000-0900-0000AA010000}"/>
            </a:ext>
          </a:extLst>
        </xdr:cNvPr>
        <xdr:cNvSpPr/>
      </xdr:nvSpPr>
      <xdr:spPr>
        <a:xfrm rot="10328559" flipH="1">
          <a:off x="2305859" y="5501561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285750</xdr:colOff>
      <xdr:row>7</xdr:row>
      <xdr:rowOff>365881</xdr:rowOff>
    </xdr:from>
    <xdr:to>
      <xdr:col>5</xdr:col>
      <xdr:colOff>923925</xdr:colOff>
      <xdr:row>7</xdr:row>
      <xdr:rowOff>766383</xdr:rowOff>
    </xdr:to>
    <xdr:sp macro="" textlink="">
      <xdr:nvSpPr>
        <xdr:cNvPr id="507" name="Прямоугольник 506">
          <a:extLst>
            <a:ext uri="{FF2B5EF4-FFF2-40B4-BE49-F238E27FC236}">
              <a16:creationId xmlns="" xmlns:a16="http://schemas.microsoft.com/office/drawing/2014/main" id="{00000000-0008-0000-0900-0000FB010000}"/>
            </a:ext>
          </a:extLst>
        </xdr:cNvPr>
        <xdr:cNvSpPr/>
      </xdr:nvSpPr>
      <xdr:spPr>
        <a:xfrm>
          <a:off x="3409950" y="5814181"/>
          <a:ext cx="2019300" cy="40050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????????      ?.?</a:t>
          </a:r>
        </a:p>
      </xdr:txBody>
    </xdr:sp>
    <xdr:clientData/>
  </xdr:twoCellAnchor>
  <xdr:twoCellAnchor>
    <xdr:from>
      <xdr:col>3</xdr:col>
      <xdr:colOff>774875</xdr:colOff>
      <xdr:row>7</xdr:row>
      <xdr:rowOff>95250</xdr:rowOff>
    </xdr:from>
    <xdr:to>
      <xdr:col>3</xdr:col>
      <xdr:colOff>774875</xdr:colOff>
      <xdr:row>7</xdr:row>
      <xdr:rowOff>1386030</xdr:rowOff>
    </xdr:to>
    <xdr:cxnSp macro="">
      <xdr:nvCxnSpPr>
        <xdr:cNvPr id="511" name="Прямая со стрелкой 510">
          <a:extLst>
            <a:ext uri="{FF2B5EF4-FFF2-40B4-BE49-F238E27FC236}">
              <a16:creationId xmlns="" xmlns:a16="http://schemas.microsoft.com/office/drawing/2014/main" id="{00000000-0008-0000-0900-0000FF010000}"/>
            </a:ext>
          </a:extLst>
        </xdr:cNvPr>
        <xdr:cNvCxnSpPr/>
      </xdr:nvCxnSpPr>
      <xdr:spPr>
        <a:xfrm flipV="1">
          <a:off x="2313529" y="5766288"/>
          <a:ext cx="0" cy="1290780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731684</xdr:colOff>
      <xdr:row>7</xdr:row>
      <xdr:rowOff>1353774</xdr:rowOff>
    </xdr:from>
    <xdr:to>
      <xdr:col>3</xdr:col>
      <xdr:colOff>803684</xdr:colOff>
      <xdr:row>7</xdr:row>
      <xdr:rowOff>1425774</xdr:rowOff>
    </xdr:to>
    <xdr:sp macro="" textlink="">
      <xdr:nvSpPr>
        <xdr:cNvPr id="512" name="Овал 511">
          <a:extLst>
            <a:ext uri="{FF2B5EF4-FFF2-40B4-BE49-F238E27FC236}">
              <a16:creationId xmlns="" xmlns:a16="http://schemas.microsoft.com/office/drawing/2014/main" id="{00000000-0008-0000-0900-000000020000}"/>
            </a:ext>
          </a:extLst>
        </xdr:cNvPr>
        <xdr:cNvSpPr/>
      </xdr:nvSpPr>
      <xdr:spPr>
        <a:xfrm>
          <a:off x="2270338" y="7024812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782741</xdr:colOff>
      <xdr:row>15</xdr:row>
      <xdr:rowOff>69711</xdr:rowOff>
    </xdr:from>
    <xdr:to>
      <xdr:col>3</xdr:col>
      <xdr:colOff>782741</xdr:colOff>
      <xdr:row>15</xdr:row>
      <xdr:rowOff>1062404</xdr:rowOff>
    </xdr:to>
    <xdr:cxnSp macro="">
      <xdr:nvCxnSpPr>
        <xdr:cNvPr id="521" name="Прямая со стрелкой 520">
          <a:extLst>
            <a:ext uri="{FF2B5EF4-FFF2-40B4-BE49-F238E27FC236}">
              <a16:creationId xmlns="" xmlns:a16="http://schemas.microsoft.com/office/drawing/2014/main" id="{00000000-0008-0000-0900-000009020000}"/>
            </a:ext>
          </a:extLst>
        </xdr:cNvPr>
        <xdr:cNvCxnSpPr/>
      </xdr:nvCxnSpPr>
      <xdr:spPr>
        <a:xfrm flipV="1">
          <a:off x="2321395" y="11191980"/>
          <a:ext cx="0" cy="992693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15</xdr:row>
      <xdr:rowOff>412507</xdr:rowOff>
    </xdr:from>
    <xdr:to>
      <xdr:col>3</xdr:col>
      <xdr:colOff>782269</xdr:colOff>
      <xdr:row>15</xdr:row>
      <xdr:rowOff>537975</xdr:rowOff>
    </xdr:to>
    <xdr:cxnSp macro="">
      <xdr:nvCxnSpPr>
        <xdr:cNvPr id="522" name="Прямая со стрелкой 521">
          <a:extLst>
            <a:ext uri="{FF2B5EF4-FFF2-40B4-BE49-F238E27FC236}">
              <a16:creationId xmlns="" xmlns:a16="http://schemas.microsoft.com/office/drawing/2014/main" id="{00000000-0008-0000-0900-00000A020000}"/>
            </a:ext>
          </a:extLst>
        </xdr:cNvPr>
        <xdr:cNvCxnSpPr/>
      </xdr:nvCxnSpPr>
      <xdr:spPr>
        <a:xfrm flipH="1" flipV="1">
          <a:off x="1643429" y="11534776"/>
          <a:ext cx="677494" cy="125468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742601</xdr:colOff>
      <xdr:row>15</xdr:row>
      <xdr:rowOff>1009782</xdr:rowOff>
    </xdr:from>
    <xdr:to>
      <xdr:col>3</xdr:col>
      <xdr:colOff>817914</xdr:colOff>
      <xdr:row>15</xdr:row>
      <xdr:rowOff>1081782</xdr:rowOff>
    </xdr:to>
    <xdr:sp macro="" textlink="">
      <xdr:nvSpPr>
        <xdr:cNvPr id="523" name="Овал 522">
          <a:extLst>
            <a:ext uri="{FF2B5EF4-FFF2-40B4-BE49-F238E27FC236}">
              <a16:creationId xmlns="" xmlns:a16="http://schemas.microsoft.com/office/drawing/2014/main" id="{00000000-0008-0000-0900-00000B020000}"/>
            </a:ext>
          </a:extLst>
        </xdr:cNvPr>
        <xdr:cNvSpPr/>
      </xdr:nvSpPr>
      <xdr:spPr>
        <a:xfrm>
          <a:off x="2281255" y="12132051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782741</xdr:colOff>
      <xdr:row>16</xdr:row>
      <xdr:rowOff>79234</xdr:rowOff>
    </xdr:from>
    <xdr:to>
      <xdr:col>3</xdr:col>
      <xdr:colOff>782741</xdr:colOff>
      <xdr:row>16</xdr:row>
      <xdr:rowOff>1408044</xdr:rowOff>
    </xdr:to>
    <xdr:cxnSp macro="">
      <xdr:nvCxnSpPr>
        <xdr:cNvPr id="571" name="Прямая со стрелкой 570">
          <a:extLst>
            <a:ext uri="{FF2B5EF4-FFF2-40B4-BE49-F238E27FC236}">
              <a16:creationId xmlns="" xmlns:a16="http://schemas.microsoft.com/office/drawing/2014/main" id="{00000000-0008-0000-0900-00003B020000}"/>
            </a:ext>
          </a:extLst>
        </xdr:cNvPr>
        <xdr:cNvCxnSpPr/>
      </xdr:nvCxnSpPr>
      <xdr:spPr>
        <a:xfrm flipV="1">
          <a:off x="2323306" y="11376712"/>
          <a:ext cx="0" cy="1328810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102704</xdr:colOff>
      <xdr:row>16</xdr:row>
      <xdr:rowOff>752046</xdr:rowOff>
    </xdr:from>
    <xdr:to>
      <xdr:col>3</xdr:col>
      <xdr:colOff>782268</xdr:colOff>
      <xdr:row>16</xdr:row>
      <xdr:rowOff>752046</xdr:rowOff>
    </xdr:to>
    <xdr:cxnSp macro="">
      <xdr:nvCxnSpPr>
        <xdr:cNvPr id="572" name="Прямая со стрелкой 571">
          <a:extLst>
            <a:ext uri="{FF2B5EF4-FFF2-40B4-BE49-F238E27FC236}">
              <a16:creationId xmlns="" xmlns:a16="http://schemas.microsoft.com/office/drawing/2014/main" id="{00000000-0008-0000-0900-00003C020000}"/>
            </a:ext>
          </a:extLst>
        </xdr:cNvPr>
        <xdr:cNvCxnSpPr/>
      </xdr:nvCxnSpPr>
      <xdr:spPr>
        <a:xfrm flipH="1">
          <a:off x="1643269" y="12049524"/>
          <a:ext cx="679564" cy="0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749928</xdr:colOff>
      <xdr:row>16</xdr:row>
      <xdr:rowOff>1353807</xdr:rowOff>
    </xdr:from>
    <xdr:to>
      <xdr:col>3</xdr:col>
      <xdr:colOff>825241</xdr:colOff>
      <xdr:row>16</xdr:row>
      <xdr:rowOff>1425807</xdr:rowOff>
    </xdr:to>
    <xdr:sp macro="" textlink="">
      <xdr:nvSpPr>
        <xdr:cNvPr id="573" name="Овал 572">
          <a:extLst>
            <a:ext uri="{FF2B5EF4-FFF2-40B4-BE49-F238E27FC236}">
              <a16:creationId xmlns="" xmlns:a16="http://schemas.microsoft.com/office/drawing/2014/main" id="{00000000-0008-0000-0900-00003D020000}"/>
            </a:ext>
          </a:extLst>
        </xdr:cNvPr>
        <xdr:cNvSpPr/>
      </xdr:nvSpPr>
      <xdr:spPr>
        <a:xfrm>
          <a:off x="2290493" y="12651285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277225</xdr:colOff>
      <xdr:row>16</xdr:row>
      <xdr:rowOff>562744</xdr:rowOff>
    </xdr:from>
    <xdr:to>
      <xdr:col>5</xdr:col>
      <xdr:colOff>86312</xdr:colOff>
      <xdr:row>16</xdr:row>
      <xdr:rowOff>956591</xdr:rowOff>
    </xdr:to>
    <xdr:pic>
      <xdr:nvPicPr>
        <xdr:cNvPr id="591" name="Рисунок 590">
          <a:extLst>
            <a:ext uri="{FF2B5EF4-FFF2-40B4-BE49-F238E27FC236}">
              <a16:creationId xmlns="" xmlns:a16="http://schemas.microsoft.com/office/drawing/2014/main" id="{00000000-0008-0000-09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768" y="11860222"/>
          <a:ext cx="1192283" cy="393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108697</xdr:colOff>
      <xdr:row>17</xdr:row>
      <xdr:rowOff>94690</xdr:rowOff>
    </xdr:from>
    <xdr:to>
      <xdr:col>3</xdr:col>
      <xdr:colOff>680197</xdr:colOff>
      <xdr:row>17</xdr:row>
      <xdr:rowOff>1416326</xdr:rowOff>
    </xdr:to>
    <xdr:sp macro="" textlink="">
      <xdr:nvSpPr>
        <xdr:cNvPr id="708" name="Прямоугольник 707">
          <a:extLst>
            <a:ext uri="{FF2B5EF4-FFF2-40B4-BE49-F238E27FC236}">
              <a16:creationId xmlns="" xmlns:a16="http://schemas.microsoft.com/office/drawing/2014/main" id="{00000000-0008-0000-0900-0000C4020000}"/>
            </a:ext>
          </a:extLst>
        </xdr:cNvPr>
        <xdr:cNvSpPr/>
      </xdr:nvSpPr>
      <xdr:spPr>
        <a:xfrm>
          <a:off x="1649262" y="12916168"/>
          <a:ext cx="571500" cy="1321636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118346</xdr:colOff>
      <xdr:row>17</xdr:row>
      <xdr:rowOff>768032</xdr:rowOff>
    </xdr:from>
    <xdr:to>
      <xdr:col>3</xdr:col>
      <xdr:colOff>787003</xdr:colOff>
      <xdr:row>17</xdr:row>
      <xdr:rowOff>768032</xdr:rowOff>
    </xdr:to>
    <xdr:cxnSp macro="">
      <xdr:nvCxnSpPr>
        <xdr:cNvPr id="713" name="Прямая со стрелкой 712">
          <a:extLst>
            <a:ext uri="{FF2B5EF4-FFF2-40B4-BE49-F238E27FC236}">
              <a16:creationId xmlns="" xmlns:a16="http://schemas.microsoft.com/office/drawing/2014/main" id="{00000000-0008-0000-0900-0000C9020000}"/>
            </a:ext>
          </a:extLst>
        </xdr:cNvPr>
        <xdr:cNvCxnSpPr/>
      </xdr:nvCxnSpPr>
      <xdr:spPr>
        <a:xfrm>
          <a:off x="1658911" y="13589510"/>
          <a:ext cx="668657" cy="0"/>
        </a:xfrm>
        <a:prstGeom prst="straightConnector1">
          <a:avLst/>
        </a:prstGeom>
        <a:ln w="15875">
          <a:prstDash val="sysDot"/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778147</xdr:colOff>
      <xdr:row>17</xdr:row>
      <xdr:rowOff>58622</xdr:rowOff>
    </xdr:from>
    <xdr:to>
      <xdr:col>3</xdr:col>
      <xdr:colOff>778147</xdr:colOff>
      <xdr:row>17</xdr:row>
      <xdr:rowOff>1416326</xdr:rowOff>
    </xdr:to>
    <xdr:cxnSp macro="">
      <xdr:nvCxnSpPr>
        <xdr:cNvPr id="715" name="Прямая со стрелкой 714">
          <a:extLst>
            <a:ext uri="{FF2B5EF4-FFF2-40B4-BE49-F238E27FC236}">
              <a16:creationId xmlns="" xmlns:a16="http://schemas.microsoft.com/office/drawing/2014/main" id="{00000000-0008-0000-0900-0000CB020000}"/>
            </a:ext>
          </a:extLst>
        </xdr:cNvPr>
        <xdr:cNvCxnSpPr/>
      </xdr:nvCxnSpPr>
      <xdr:spPr>
        <a:xfrm flipV="1">
          <a:off x="2318712" y="12880100"/>
          <a:ext cx="0" cy="1357704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755351</xdr:colOff>
      <xdr:row>17</xdr:row>
      <xdr:rowOff>1355935</xdr:rowOff>
    </xdr:from>
    <xdr:to>
      <xdr:col>3</xdr:col>
      <xdr:colOff>827351</xdr:colOff>
      <xdr:row>17</xdr:row>
      <xdr:rowOff>1427935</xdr:rowOff>
    </xdr:to>
    <xdr:sp macro="" textlink="">
      <xdr:nvSpPr>
        <xdr:cNvPr id="719" name="Овал 718">
          <a:extLst>
            <a:ext uri="{FF2B5EF4-FFF2-40B4-BE49-F238E27FC236}">
              <a16:creationId xmlns="" xmlns:a16="http://schemas.microsoft.com/office/drawing/2014/main" id="{00000000-0008-0000-0900-0000CF020000}"/>
            </a:ext>
          </a:extLst>
        </xdr:cNvPr>
        <xdr:cNvSpPr/>
      </xdr:nvSpPr>
      <xdr:spPr>
        <a:xfrm rot="11271441">
          <a:off x="2295916" y="1417741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94008</xdr:colOff>
      <xdr:row>18</xdr:row>
      <xdr:rowOff>927652</xdr:rowOff>
    </xdr:from>
    <xdr:to>
      <xdr:col>3</xdr:col>
      <xdr:colOff>1491376</xdr:colOff>
      <xdr:row>18</xdr:row>
      <xdr:rowOff>1457914</xdr:rowOff>
    </xdr:to>
    <xdr:sp macro="" textlink="">
      <xdr:nvSpPr>
        <xdr:cNvPr id="730" name="Прямоугольник 729">
          <a:extLst>
            <a:ext uri="{FF2B5EF4-FFF2-40B4-BE49-F238E27FC236}">
              <a16:creationId xmlns="" xmlns:a16="http://schemas.microsoft.com/office/drawing/2014/main" id="{00000000-0008-0000-0900-0000DA020000}"/>
            </a:ext>
          </a:extLst>
        </xdr:cNvPr>
        <xdr:cNvSpPr/>
      </xdr:nvSpPr>
      <xdr:spPr>
        <a:xfrm>
          <a:off x="1634573" y="15273130"/>
          <a:ext cx="1397368" cy="530262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95374</xdr:colOff>
      <xdr:row>18</xdr:row>
      <xdr:rowOff>809339</xdr:rowOff>
    </xdr:from>
    <xdr:to>
      <xdr:col>3</xdr:col>
      <xdr:colOff>1486025</xdr:colOff>
      <xdr:row>18</xdr:row>
      <xdr:rowOff>809339</xdr:rowOff>
    </xdr:to>
    <xdr:cxnSp macro="">
      <xdr:nvCxnSpPr>
        <xdr:cNvPr id="731" name="Прямая со стрелкой 730">
          <a:extLst>
            <a:ext uri="{FF2B5EF4-FFF2-40B4-BE49-F238E27FC236}">
              <a16:creationId xmlns="" xmlns:a16="http://schemas.microsoft.com/office/drawing/2014/main" id="{00000000-0008-0000-0900-0000DB020000}"/>
            </a:ext>
          </a:extLst>
        </xdr:cNvPr>
        <xdr:cNvCxnSpPr/>
      </xdr:nvCxnSpPr>
      <xdr:spPr>
        <a:xfrm>
          <a:off x="1635939" y="15154817"/>
          <a:ext cx="1390651" cy="0"/>
        </a:xfrm>
        <a:prstGeom prst="straightConnector1">
          <a:avLst/>
        </a:prstGeom>
        <a:ln w="15875">
          <a:prstDash val="sysDot"/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761540</xdr:colOff>
      <xdr:row>18</xdr:row>
      <xdr:rowOff>810404</xdr:rowOff>
    </xdr:from>
    <xdr:to>
      <xdr:col>3</xdr:col>
      <xdr:colOff>761540</xdr:colOff>
      <xdr:row>18</xdr:row>
      <xdr:rowOff>1374913</xdr:rowOff>
    </xdr:to>
    <xdr:cxnSp macro="">
      <xdr:nvCxnSpPr>
        <xdr:cNvPr id="735" name="Прямая со стрелкой 734">
          <a:extLst>
            <a:ext uri="{FF2B5EF4-FFF2-40B4-BE49-F238E27FC236}">
              <a16:creationId xmlns="" xmlns:a16="http://schemas.microsoft.com/office/drawing/2014/main" id="{00000000-0008-0000-0900-0000DF020000}"/>
            </a:ext>
          </a:extLst>
        </xdr:cNvPr>
        <xdr:cNvCxnSpPr/>
      </xdr:nvCxnSpPr>
      <xdr:spPr>
        <a:xfrm flipV="1">
          <a:off x="2302105" y="15155882"/>
          <a:ext cx="0" cy="564509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732381</xdr:colOff>
      <xdr:row>18</xdr:row>
      <xdr:rowOff>1330786</xdr:rowOff>
    </xdr:from>
    <xdr:to>
      <xdr:col>3</xdr:col>
      <xdr:colOff>804381</xdr:colOff>
      <xdr:row>18</xdr:row>
      <xdr:rowOff>1402786</xdr:rowOff>
    </xdr:to>
    <xdr:sp macro="" textlink="">
      <xdr:nvSpPr>
        <xdr:cNvPr id="736" name="Овал 735">
          <a:extLst>
            <a:ext uri="{FF2B5EF4-FFF2-40B4-BE49-F238E27FC236}">
              <a16:creationId xmlns="" xmlns:a16="http://schemas.microsoft.com/office/drawing/2014/main" id="{00000000-0008-0000-0900-0000E0020000}"/>
            </a:ext>
          </a:extLst>
        </xdr:cNvPr>
        <xdr:cNvSpPr/>
      </xdr:nvSpPr>
      <xdr:spPr>
        <a:xfrm rot="11271441">
          <a:off x="2272946" y="1567626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752688</xdr:colOff>
      <xdr:row>40</xdr:row>
      <xdr:rowOff>91108</xdr:rowOff>
    </xdr:from>
    <xdr:to>
      <xdr:col>3</xdr:col>
      <xdr:colOff>752688</xdr:colOff>
      <xdr:row>40</xdr:row>
      <xdr:rowOff>1437771</xdr:rowOff>
    </xdr:to>
    <xdr:cxnSp macro="">
      <xdr:nvCxnSpPr>
        <xdr:cNvPr id="529" name="Прямая со стрелкой 528">
          <a:extLst>
            <a:ext uri="{FF2B5EF4-FFF2-40B4-BE49-F238E27FC236}">
              <a16:creationId xmlns="" xmlns:a16="http://schemas.microsoft.com/office/drawing/2014/main" id="{00000000-0008-0000-0900-000011020000}"/>
            </a:ext>
          </a:extLst>
        </xdr:cNvPr>
        <xdr:cNvCxnSpPr/>
      </xdr:nvCxnSpPr>
      <xdr:spPr>
        <a:xfrm flipV="1">
          <a:off x="2293253" y="36186717"/>
          <a:ext cx="0" cy="1346663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132285</xdr:colOff>
      <xdr:row>40</xdr:row>
      <xdr:rowOff>304800</xdr:rowOff>
    </xdr:from>
    <xdr:to>
      <xdr:col>3</xdr:col>
      <xdr:colOff>748329</xdr:colOff>
      <xdr:row>40</xdr:row>
      <xdr:rowOff>820855</xdr:rowOff>
    </xdr:to>
    <xdr:cxnSp macro="">
      <xdr:nvCxnSpPr>
        <xdr:cNvPr id="530" name="Прямая со стрелкой 529">
          <a:extLst>
            <a:ext uri="{FF2B5EF4-FFF2-40B4-BE49-F238E27FC236}">
              <a16:creationId xmlns="" xmlns:a16="http://schemas.microsoft.com/office/drawing/2014/main" id="{00000000-0008-0000-0900-000012020000}"/>
            </a:ext>
          </a:extLst>
        </xdr:cNvPr>
        <xdr:cNvCxnSpPr/>
      </xdr:nvCxnSpPr>
      <xdr:spPr>
        <a:xfrm flipH="1" flipV="1">
          <a:off x="1675335" y="36471225"/>
          <a:ext cx="616044" cy="516055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548425</xdr:colOff>
      <xdr:row>40</xdr:row>
      <xdr:rowOff>1385340</xdr:rowOff>
    </xdr:from>
    <xdr:to>
      <xdr:col>3</xdr:col>
      <xdr:colOff>620425</xdr:colOff>
      <xdr:row>40</xdr:row>
      <xdr:rowOff>1457340</xdr:rowOff>
    </xdr:to>
    <xdr:sp macro="" textlink="">
      <xdr:nvSpPr>
        <xdr:cNvPr id="531" name="Овал 530">
          <a:extLst>
            <a:ext uri="{FF2B5EF4-FFF2-40B4-BE49-F238E27FC236}">
              <a16:creationId xmlns="" xmlns:a16="http://schemas.microsoft.com/office/drawing/2014/main" id="{00000000-0008-0000-0900-000013020000}"/>
            </a:ext>
          </a:extLst>
        </xdr:cNvPr>
        <xdr:cNvSpPr/>
      </xdr:nvSpPr>
      <xdr:spPr>
        <a:xfrm>
          <a:off x="2091475" y="37551765"/>
          <a:ext cx="72000" cy="72000"/>
        </a:xfrm>
        <a:prstGeom prst="ellipse">
          <a:avLst/>
        </a:prstGeom>
        <a:solidFill>
          <a:schemeClr val="tx1"/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753249</xdr:colOff>
      <xdr:row>41</xdr:row>
      <xdr:rowOff>104775</xdr:rowOff>
    </xdr:from>
    <xdr:to>
      <xdr:col>3</xdr:col>
      <xdr:colOff>753249</xdr:colOff>
      <xdr:row>41</xdr:row>
      <xdr:rowOff>807028</xdr:rowOff>
    </xdr:to>
    <xdr:cxnSp macro="">
      <xdr:nvCxnSpPr>
        <xdr:cNvPr id="536" name="Прямая со стрелкой 535">
          <a:extLst>
            <a:ext uri="{FF2B5EF4-FFF2-40B4-BE49-F238E27FC236}">
              <a16:creationId xmlns="" xmlns:a16="http://schemas.microsoft.com/office/drawing/2014/main" id="{00000000-0008-0000-0900-000018020000}"/>
            </a:ext>
          </a:extLst>
        </xdr:cNvPr>
        <xdr:cNvCxnSpPr/>
      </xdr:nvCxnSpPr>
      <xdr:spPr>
        <a:xfrm flipV="1">
          <a:off x="2296299" y="37795200"/>
          <a:ext cx="0" cy="702253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41</xdr:row>
      <xdr:rowOff>279684</xdr:rowOff>
    </xdr:from>
    <xdr:to>
      <xdr:col>3</xdr:col>
      <xdr:colOff>748889</xdr:colOff>
      <xdr:row>41</xdr:row>
      <xdr:rowOff>814748</xdr:rowOff>
    </xdr:to>
    <xdr:cxnSp macro="">
      <xdr:nvCxnSpPr>
        <xdr:cNvPr id="537" name="Прямая со стрелкой 536">
          <a:extLst>
            <a:ext uri="{FF2B5EF4-FFF2-40B4-BE49-F238E27FC236}">
              <a16:creationId xmlns="" xmlns:a16="http://schemas.microsoft.com/office/drawing/2014/main" id="{00000000-0008-0000-0900-000019020000}"/>
            </a:ext>
          </a:extLst>
        </xdr:cNvPr>
        <xdr:cNvCxnSpPr/>
      </xdr:nvCxnSpPr>
      <xdr:spPr>
        <a:xfrm flipH="1" flipV="1">
          <a:off x="1647825" y="37970109"/>
          <a:ext cx="644114" cy="535064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710911</xdr:colOff>
      <xdr:row>41</xdr:row>
      <xdr:rowOff>1353963</xdr:rowOff>
    </xdr:from>
    <xdr:to>
      <xdr:col>3</xdr:col>
      <xdr:colOff>782911</xdr:colOff>
      <xdr:row>41</xdr:row>
      <xdr:rowOff>1425963</xdr:rowOff>
    </xdr:to>
    <xdr:sp macro="" textlink="">
      <xdr:nvSpPr>
        <xdr:cNvPr id="538" name="Овал 537">
          <a:extLst>
            <a:ext uri="{FF2B5EF4-FFF2-40B4-BE49-F238E27FC236}">
              <a16:creationId xmlns="" xmlns:a16="http://schemas.microsoft.com/office/drawing/2014/main" id="{00000000-0008-0000-0900-00001A020000}"/>
            </a:ext>
          </a:extLst>
        </xdr:cNvPr>
        <xdr:cNvSpPr/>
      </xdr:nvSpPr>
      <xdr:spPr>
        <a:xfrm>
          <a:off x="2253961" y="39044388"/>
          <a:ext cx="72000" cy="72000"/>
        </a:xfrm>
        <a:prstGeom prst="ellipse">
          <a:avLst/>
        </a:prstGeom>
        <a:solidFill>
          <a:schemeClr val="tx1"/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753249</xdr:colOff>
      <xdr:row>41</xdr:row>
      <xdr:rowOff>819795</xdr:rowOff>
    </xdr:from>
    <xdr:to>
      <xdr:col>3</xdr:col>
      <xdr:colOff>753249</xdr:colOff>
      <xdr:row>41</xdr:row>
      <xdr:rowOff>1400175</xdr:rowOff>
    </xdr:to>
    <xdr:cxnSp macro="">
      <xdr:nvCxnSpPr>
        <xdr:cNvPr id="580" name="Прямая со стрелкой 579">
          <a:extLst>
            <a:ext uri="{FF2B5EF4-FFF2-40B4-BE49-F238E27FC236}">
              <a16:creationId xmlns="" xmlns:a16="http://schemas.microsoft.com/office/drawing/2014/main" id="{00000000-0008-0000-0900-000044020000}"/>
            </a:ext>
          </a:extLst>
        </xdr:cNvPr>
        <xdr:cNvCxnSpPr/>
      </xdr:nvCxnSpPr>
      <xdr:spPr>
        <a:xfrm flipV="1">
          <a:off x="2296299" y="38510220"/>
          <a:ext cx="0" cy="58038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95985</xdr:colOff>
      <xdr:row>48</xdr:row>
      <xdr:rowOff>670316</xdr:rowOff>
    </xdr:from>
    <xdr:to>
      <xdr:col>3</xdr:col>
      <xdr:colOff>1525681</xdr:colOff>
      <xdr:row>48</xdr:row>
      <xdr:rowOff>971194</xdr:rowOff>
    </xdr:to>
    <xdr:cxnSp macro="">
      <xdr:nvCxnSpPr>
        <xdr:cNvPr id="607" name="Прямая со стрелкой 606">
          <a:extLst>
            <a:ext uri="{FF2B5EF4-FFF2-40B4-BE49-F238E27FC236}">
              <a16:creationId xmlns="" xmlns:a16="http://schemas.microsoft.com/office/drawing/2014/main" id="{00000000-0008-0000-0900-00005F020000}"/>
            </a:ext>
          </a:extLst>
        </xdr:cNvPr>
        <xdr:cNvCxnSpPr/>
      </xdr:nvCxnSpPr>
      <xdr:spPr>
        <a:xfrm>
          <a:off x="1642397" y="42625140"/>
          <a:ext cx="1429696" cy="300878"/>
        </a:xfrm>
        <a:prstGeom prst="straightConnector1">
          <a:avLst/>
        </a:prstGeom>
        <a:ln w="15875">
          <a:prstDash val="sysDot"/>
          <a:headEnd type="none" w="med" len="lg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813772</xdr:colOff>
      <xdr:row>48</xdr:row>
      <xdr:rowOff>840441</xdr:rowOff>
    </xdr:from>
    <xdr:to>
      <xdr:col>3</xdr:col>
      <xdr:colOff>813772</xdr:colOff>
      <xdr:row>48</xdr:row>
      <xdr:rowOff>1389530</xdr:rowOff>
    </xdr:to>
    <xdr:cxnSp macro="">
      <xdr:nvCxnSpPr>
        <xdr:cNvPr id="608" name="Прямая со стрелкой 607">
          <a:extLst>
            <a:ext uri="{FF2B5EF4-FFF2-40B4-BE49-F238E27FC236}">
              <a16:creationId xmlns="" xmlns:a16="http://schemas.microsoft.com/office/drawing/2014/main" id="{00000000-0008-0000-0900-000060020000}"/>
            </a:ext>
          </a:extLst>
        </xdr:cNvPr>
        <xdr:cNvCxnSpPr/>
      </xdr:nvCxnSpPr>
      <xdr:spPr>
        <a:xfrm flipV="1">
          <a:off x="2360184" y="42795265"/>
          <a:ext cx="0" cy="549089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787534</xdr:colOff>
      <xdr:row>48</xdr:row>
      <xdr:rowOff>1326183</xdr:rowOff>
    </xdr:from>
    <xdr:to>
      <xdr:col>3</xdr:col>
      <xdr:colOff>859534</xdr:colOff>
      <xdr:row>48</xdr:row>
      <xdr:rowOff>1398183</xdr:rowOff>
    </xdr:to>
    <xdr:sp macro="" textlink="">
      <xdr:nvSpPr>
        <xdr:cNvPr id="609" name="Овал 608">
          <a:extLst>
            <a:ext uri="{FF2B5EF4-FFF2-40B4-BE49-F238E27FC236}">
              <a16:creationId xmlns="" xmlns:a16="http://schemas.microsoft.com/office/drawing/2014/main" id="{00000000-0008-0000-0900-000061020000}"/>
            </a:ext>
          </a:extLst>
        </xdr:cNvPr>
        <xdr:cNvSpPr/>
      </xdr:nvSpPr>
      <xdr:spPr>
        <a:xfrm rot="11271441">
          <a:off x="2333946" y="4328100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997272</xdr:colOff>
      <xdr:row>48</xdr:row>
      <xdr:rowOff>276429</xdr:rowOff>
    </xdr:from>
    <xdr:to>
      <xdr:col>5</xdr:col>
      <xdr:colOff>120634</xdr:colOff>
      <xdr:row>48</xdr:row>
      <xdr:rowOff>780429</xdr:rowOff>
    </xdr:to>
    <xdr:pic>
      <xdr:nvPicPr>
        <xdr:cNvPr id="613" name="Рисунок 612" descr="Картинки по запросу знак кирпич">
          <a:extLst>
            <a:ext uri="{FF2B5EF4-FFF2-40B4-BE49-F238E27FC236}">
              <a16:creationId xmlns="" xmlns:a16="http://schemas.microsoft.com/office/drawing/2014/main" id="{00000000-0008-0000-09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3713" y="42231253"/>
          <a:ext cx="501686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67236</xdr:colOff>
      <xdr:row>19</xdr:row>
      <xdr:rowOff>742322</xdr:rowOff>
    </xdr:from>
    <xdr:to>
      <xdr:col>3</xdr:col>
      <xdr:colOff>1467410</xdr:colOff>
      <xdr:row>19</xdr:row>
      <xdr:rowOff>742322</xdr:rowOff>
    </xdr:to>
    <xdr:cxnSp macro="">
      <xdr:nvCxnSpPr>
        <xdr:cNvPr id="663" name="Прямая со стрелкой 662">
          <a:extLst>
            <a:ext uri="{FF2B5EF4-FFF2-40B4-BE49-F238E27FC236}">
              <a16:creationId xmlns="" xmlns:a16="http://schemas.microsoft.com/office/drawing/2014/main" id="{00000000-0008-0000-0900-000097020000}"/>
            </a:ext>
          </a:extLst>
        </xdr:cNvPr>
        <xdr:cNvCxnSpPr/>
      </xdr:nvCxnSpPr>
      <xdr:spPr>
        <a:xfrm>
          <a:off x="1607801" y="16611800"/>
          <a:ext cx="1400174" cy="0"/>
        </a:xfrm>
        <a:prstGeom prst="straightConnector1">
          <a:avLst/>
        </a:prstGeom>
        <a:ln w="15875">
          <a:prstDash val="sysDot"/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765640</xdr:colOff>
      <xdr:row>19</xdr:row>
      <xdr:rowOff>94689</xdr:rowOff>
    </xdr:from>
    <xdr:to>
      <xdr:col>3</xdr:col>
      <xdr:colOff>765640</xdr:colOff>
      <xdr:row>19</xdr:row>
      <xdr:rowOff>1399761</xdr:rowOff>
    </xdr:to>
    <xdr:cxnSp macro="">
      <xdr:nvCxnSpPr>
        <xdr:cNvPr id="664" name="Прямая со стрелкой 663">
          <a:extLst>
            <a:ext uri="{FF2B5EF4-FFF2-40B4-BE49-F238E27FC236}">
              <a16:creationId xmlns="" xmlns:a16="http://schemas.microsoft.com/office/drawing/2014/main" id="{00000000-0008-0000-0900-000098020000}"/>
            </a:ext>
          </a:extLst>
        </xdr:cNvPr>
        <xdr:cNvCxnSpPr/>
      </xdr:nvCxnSpPr>
      <xdr:spPr>
        <a:xfrm flipV="1">
          <a:off x="2306205" y="15964167"/>
          <a:ext cx="0" cy="1305072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728197</xdr:colOff>
      <xdr:row>19</xdr:row>
      <xdr:rowOff>1346592</xdr:rowOff>
    </xdr:from>
    <xdr:to>
      <xdr:col>3</xdr:col>
      <xdr:colOff>800197</xdr:colOff>
      <xdr:row>19</xdr:row>
      <xdr:rowOff>1418592</xdr:rowOff>
    </xdr:to>
    <xdr:sp macro="" textlink="">
      <xdr:nvSpPr>
        <xdr:cNvPr id="665" name="Овал 664">
          <a:extLst>
            <a:ext uri="{FF2B5EF4-FFF2-40B4-BE49-F238E27FC236}">
              <a16:creationId xmlns="" xmlns:a16="http://schemas.microsoft.com/office/drawing/2014/main" id="{00000000-0008-0000-0900-000099020000}"/>
            </a:ext>
          </a:extLst>
        </xdr:cNvPr>
        <xdr:cNvSpPr/>
      </xdr:nvSpPr>
      <xdr:spPr>
        <a:xfrm rot="11271441">
          <a:off x="2268762" y="17216070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775165</xdr:colOff>
      <xdr:row>26</xdr:row>
      <xdr:rowOff>91328</xdr:rowOff>
    </xdr:from>
    <xdr:to>
      <xdr:col>3</xdr:col>
      <xdr:colOff>775165</xdr:colOff>
      <xdr:row>26</xdr:row>
      <xdr:rowOff>1399761</xdr:rowOff>
    </xdr:to>
    <xdr:cxnSp macro="">
      <xdr:nvCxnSpPr>
        <xdr:cNvPr id="674" name="Прямая со стрелкой 673">
          <a:extLst>
            <a:ext uri="{FF2B5EF4-FFF2-40B4-BE49-F238E27FC236}">
              <a16:creationId xmlns="" xmlns:a16="http://schemas.microsoft.com/office/drawing/2014/main" id="{00000000-0008-0000-0900-0000A2020000}"/>
            </a:ext>
          </a:extLst>
        </xdr:cNvPr>
        <xdr:cNvCxnSpPr/>
      </xdr:nvCxnSpPr>
      <xdr:spPr>
        <a:xfrm flipV="1">
          <a:off x="2315730" y="19008806"/>
          <a:ext cx="0" cy="1308433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746005</xdr:colOff>
      <xdr:row>26</xdr:row>
      <xdr:rowOff>1351514</xdr:rowOff>
    </xdr:from>
    <xdr:to>
      <xdr:col>3</xdr:col>
      <xdr:colOff>818005</xdr:colOff>
      <xdr:row>26</xdr:row>
      <xdr:rowOff>1423514</xdr:rowOff>
    </xdr:to>
    <xdr:sp macro="" textlink="">
      <xdr:nvSpPr>
        <xdr:cNvPr id="675" name="Овал 674">
          <a:extLst>
            <a:ext uri="{FF2B5EF4-FFF2-40B4-BE49-F238E27FC236}">
              <a16:creationId xmlns="" xmlns:a16="http://schemas.microsoft.com/office/drawing/2014/main" id="{00000000-0008-0000-0900-0000A3020000}"/>
            </a:ext>
          </a:extLst>
        </xdr:cNvPr>
        <xdr:cNvSpPr/>
      </xdr:nvSpPr>
      <xdr:spPr>
        <a:xfrm rot="11271441">
          <a:off x="2286570" y="20268992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769222</xdr:colOff>
      <xdr:row>27</xdr:row>
      <xdr:rowOff>87967</xdr:rowOff>
    </xdr:from>
    <xdr:to>
      <xdr:col>3</xdr:col>
      <xdr:colOff>769222</xdr:colOff>
      <xdr:row>27</xdr:row>
      <xdr:rowOff>1381125</xdr:rowOff>
    </xdr:to>
    <xdr:cxnSp macro="">
      <xdr:nvCxnSpPr>
        <xdr:cNvPr id="676" name="Прямая со стрелкой 675">
          <a:extLst>
            <a:ext uri="{FF2B5EF4-FFF2-40B4-BE49-F238E27FC236}">
              <a16:creationId xmlns="" xmlns:a16="http://schemas.microsoft.com/office/drawing/2014/main" id="{00000000-0008-0000-0900-0000A4020000}"/>
            </a:ext>
          </a:extLst>
        </xdr:cNvPr>
        <xdr:cNvCxnSpPr/>
      </xdr:nvCxnSpPr>
      <xdr:spPr>
        <a:xfrm flipV="1">
          <a:off x="2312272" y="21443017"/>
          <a:ext cx="0" cy="1293158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726031</xdr:colOff>
      <xdr:row>27</xdr:row>
      <xdr:rowOff>1330697</xdr:rowOff>
    </xdr:from>
    <xdr:to>
      <xdr:col>3</xdr:col>
      <xdr:colOff>798031</xdr:colOff>
      <xdr:row>27</xdr:row>
      <xdr:rowOff>1402697</xdr:rowOff>
    </xdr:to>
    <xdr:sp macro="" textlink="">
      <xdr:nvSpPr>
        <xdr:cNvPr id="677" name="Овал 676">
          <a:extLst>
            <a:ext uri="{FF2B5EF4-FFF2-40B4-BE49-F238E27FC236}">
              <a16:creationId xmlns="" xmlns:a16="http://schemas.microsoft.com/office/drawing/2014/main" id="{00000000-0008-0000-0900-0000A5020000}"/>
            </a:ext>
          </a:extLst>
        </xdr:cNvPr>
        <xdr:cNvSpPr/>
      </xdr:nvSpPr>
      <xdr:spPr>
        <a:xfrm>
          <a:off x="2269081" y="2268574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211202</xdr:colOff>
      <xdr:row>27</xdr:row>
      <xdr:rowOff>641283</xdr:rowOff>
    </xdr:from>
    <xdr:to>
      <xdr:col>3</xdr:col>
      <xdr:colOff>1316932</xdr:colOff>
      <xdr:row>27</xdr:row>
      <xdr:rowOff>876720</xdr:rowOff>
    </xdr:to>
    <xdr:grpSp>
      <xdr:nvGrpSpPr>
        <xdr:cNvPr id="678" name="Группа 677">
          <a:extLst>
            <a:ext uri="{FF2B5EF4-FFF2-40B4-BE49-F238E27FC236}">
              <a16:creationId xmlns="" xmlns:a16="http://schemas.microsoft.com/office/drawing/2014/main" id="{00000000-0008-0000-0900-0000A6020000}"/>
            </a:ext>
          </a:extLst>
        </xdr:cNvPr>
        <xdr:cNvGrpSpPr/>
      </xdr:nvGrpSpPr>
      <xdr:grpSpPr>
        <a:xfrm rot="5400000">
          <a:off x="2183486" y="23052999"/>
          <a:ext cx="235437" cy="1105730"/>
          <a:chOff x="2276355" y="169337185"/>
          <a:chExt cx="182327" cy="1037451"/>
        </a:xfrm>
      </xdr:grpSpPr>
      <xdr:cxnSp macro="">
        <xdr:nvCxnSpPr>
          <xdr:cNvPr id="679" name="Прямая со стрелкой 678">
            <a:extLst>
              <a:ext uri="{FF2B5EF4-FFF2-40B4-BE49-F238E27FC236}">
                <a16:creationId xmlns="" xmlns:a16="http://schemas.microsoft.com/office/drawing/2014/main" id="{00000000-0008-0000-0900-0000A7020000}"/>
              </a:ext>
            </a:extLst>
          </xdr:cNvPr>
          <xdr:cNvCxnSpPr/>
        </xdr:nvCxnSpPr>
        <xdr:spPr>
          <a:xfrm>
            <a:off x="2311502" y="169341511"/>
            <a:ext cx="0" cy="1033125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3" name="Прямая со стрелкой 682">
            <a:extLst>
              <a:ext uri="{FF2B5EF4-FFF2-40B4-BE49-F238E27FC236}">
                <a16:creationId xmlns="" xmlns:a16="http://schemas.microsoft.com/office/drawing/2014/main" id="{00000000-0008-0000-0900-0000AB020000}"/>
              </a:ext>
            </a:extLst>
          </xdr:cNvPr>
          <xdr:cNvCxnSpPr/>
        </xdr:nvCxnSpPr>
        <xdr:spPr>
          <a:xfrm>
            <a:off x="2423538" y="169337185"/>
            <a:ext cx="0" cy="1037451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4" name="Прямая со стрелкой 683">
            <a:extLst>
              <a:ext uri="{FF2B5EF4-FFF2-40B4-BE49-F238E27FC236}">
                <a16:creationId xmlns="" xmlns:a16="http://schemas.microsoft.com/office/drawing/2014/main" id="{00000000-0008-0000-0900-0000AC020000}"/>
              </a:ext>
            </a:extLst>
          </xdr:cNvPr>
          <xdr:cNvCxnSpPr/>
        </xdr:nvCxnSpPr>
        <xdr:spPr>
          <a:xfrm rot="5400000" flipV="1">
            <a:off x="2367519" y="16928577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5" name="Прямая со стрелкой 684">
            <a:extLst>
              <a:ext uri="{FF2B5EF4-FFF2-40B4-BE49-F238E27FC236}">
                <a16:creationId xmlns="" xmlns:a16="http://schemas.microsoft.com/office/drawing/2014/main" id="{00000000-0008-0000-0900-0000AD020000}"/>
              </a:ext>
            </a:extLst>
          </xdr:cNvPr>
          <xdr:cNvCxnSpPr/>
        </xdr:nvCxnSpPr>
        <xdr:spPr>
          <a:xfrm rot="5400000" flipV="1">
            <a:off x="2367519" y="16934793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6" name="Прямая со стрелкой 685">
            <a:extLst>
              <a:ext uri="{FF2B5EF4-FFF2-40B4-BE49-F238E27FC236}">
                <a16:creationId xmlns="" xmlns:a16="http://schemas.microsoft.com/office/drawing/2014/main" id="{00000000-0008-0000-0900-0000AE020000}"/>
              </a:ext>
            </a:extLst>
          </xdr:cNvPr>
          <xdr:cNvCxnSpPr/>
        </xdr:nvCxnSpPr>
        <xdr:spPr>
          <a:xfrm rot="5400000" flipV="1">
            <a:off x="2367519" y="16941009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7" name="Прямая со стрелкой 686">
            <a:extLst>
              <a:ext uri="{FF2B5EF4-FFF2-40B4-BE49-F238E27FC236}">
                <a16:creationId xmlns="" xmlns:a16="http://schemas.microsoft.com/office/drawing/2014/main" id="{00000000-0008-0000-0900-0000AF020000}"/>
              </a:ext>
            </a:extLst>
          </xdr:cNvPr>
          <xdr:cNvCxnSpPr/>
        </xdr:nvCxnSpPr>
        <xdr:spPr>
          <a:xfrm rot="5400000" flipV="1">
            <a:off x="2367519" y="16947225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8" name="Прямая со стрелкой 687">
            <a:extLst>
              <a:ext uri="{FF2B5EF4-FFF2-40B4-BE49-F238E27FC236}">
                <a16:creationId xmlns="" xmlns:a16="http://schemas.microsoft.com/office/drawing/2014/main" id="{00000000-0008-0000-0900-0000B0020000}"/>
              </a:ext>
            </a:extLst>
          </xdr:cNvPr>
          <xdr:cNvCxnSpPr/>
        </xdr:nvCxnSpPr>
        <xdr:spPr>
          <a:xfrm rot="5400000" flipV="1">
            <a:off x="2367519" y="16953442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9" name="Прямая со стрелкой 688">
            <a:extLst>
              <a:ext uri="{FF2B5EF4-FFF2-40B4-BE49-F238E27FC236}">
                <a16:creationId xmlns="" xmlns:a16="http://schemas.microsoft.com/office/drawing/2014/main" id="{00000000-0008-0000-0900-0000B1020000}"/>
              </a:ext>
            </a:extLst>
          </xdr:cNvPr>
          <xdr:cNvCxnSpPr/>
        </xdr:nvCxnSpPr>
        <xdr:spPr>
          <a:xfrm rot="5400000" flipV="1">
            <a:off x="2367519" y="169596581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0" name="Прямая со стрелкой 689">
            <a:extLst>
              <a:ext uri="{FF2B5EF4-FFF2-40B4-BE49-F238E27FC236}">
                <a16:creationId xmlns="" xmlns:a16="http://schemas.microsoft.com/office/drawing/2014/main" id="{00000000-0008-0000-0900-0000B2020000}"/>
              </a:ext>
            </a:extLst>
          </xdr:cNvPr>
          <xdr:cNvCxnSpPr/>
        </xdr:nvCxnSpPr>
        <xdr:spPr>
          <a:xfrm rot="5400000" flipV="1">
            <a:off x="2367519" y="16965874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3" name="Прямая со стрелкой 692">
            <a:extLst>
              <a:ext uri="{FF2B5EF4-FFF2-40B4-BE49-F238E27FC236}">
                <a16:creationId xmlns="" xmlns:a16="http://schemas.microsoft.com/office/drawing/2014/main" id="{00000000-0008-0000-0900-0000B5020000}"/>
              </a:ext>
            </a:extLst>
          </xdr:cNvPr>
          <xdr:cNvCxnSpPr/>
        </xdr:nvCxnSpPr>
        <xdr:spPr>
          <a:xfrm rot="5400000" flipV="1">
            <a:off x="2367519" y="169720903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4" name="Прямая со стрелкой 693">
            <a:extLst>
              <a:ext uri="{FF2B5EF4-FFF2-40B4-BE49-F238E27FC236}">
                <a16:creationId xmlns="" xmlns:a16="http://schemas.microsoft.com/office/drawing/2014/main" id="{00000000-0008-0000-0900-0000B6020000}"/>
              </a:ext>
            </a:extLst>
          </xdr:cNvPr>
          <xdr:cNvCxnSpPr/>
        </xdr:nvCxnSpPr>
        <xdr:spPr>
          <a:xfrm rot="5400000" flipV="1">
            <a:off x="2367519" y="169783064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5" name="Прямая со стрелкой 694">
            <a:extLst>
              <a:ext uri="{FF2B5EF4-FFF2-40B4-BE49-F238E27FC236}">
                <a16:creationId xmlns="" xmlns:a16="http://schemas.microsoft.com/office/drawing/2014/main" id="{00000000-0008-0000-0900-0000B7020000}"/>
              </a:ext>
            </a:extLst>
          </xdr:cNvPr>
          <xdr:cNvCxnSpPr/>
        </xdr:nvCxnSpPr>
        <xdr:spPr>
          <a:xfrm rot="5400000" flipV="1">
            <a:off x="2367519" y="169845225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6" name="Прямая со стрелкой 695">
            <a:extLst>
              <a:ext uri="{FF2B5EF4-FFF2-40B4-BE49-F238E27FC236}">
                <a16:creationId xmlns="" xmlns:a16="http://schemas.microsoft.com/office/drawing/2014/main" id="{00000000-0008-0000-0900-0000B8020000}"/>
              </a:ext>
            </a:extLst>
          </xdr:cNvPr>
          <xdr:cNvCxnSpPr/>
        </xdr:nvCxnSpPr>
        <xdr:spPr>
          <a:xfrm rot="5400000" flipV="1">
            <a:off x="2367519" y="16990738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7" name="Прямая со стрелкой 696">
            <a:extLst>
              <a:ext uri="{FF2B5EF4-FFF2-40B4-BE49-F238E27FC236}">
                <a16:creationId xmlns="" xmlns:a16="http://schemas.microsoft.com/office/drawing/2014/main" id="{00000000-0008-0000-0900-0000B9020000}"/>
              </a:ext>
            </a:extLst>
          </xdr:cNvPr>
          <xdr:cNvCxnSpPr/>
        </xdr:nvCxnSpPr>
        <xdr:spPr>
          <a:xfrm rot="5400000" flipV="1">
            <a:off x="2367519" y="16996954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9" name="Прямая со стрелкой 698">
            <a:extLst>
              <a:ext uri="{FF2B5EF4-FFF2-40B4-BE49-F238E27FC236}">
                <a16:creationId xmlns="" xmlns:a16="http://schemas.microsoft.com/office/drawing/2014/main" id="{00000000-0008-0000-0900-0000BB020000}"/>
              </a:ext>
            </a:extLst>
          </xdr:cNvPr>
          <xdr:cNvCxnSpPr/>
        </xdr:nvCxnSpPr>
        <xdr:spPr>
          <a:xfrm rot="5400000" flipV="1">
            <a:off x="2367519" y="17003170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1" name="Прямая со стрелкой 700">
            <a:extLst>
              <a:ext uri="{FF2B5EF4-FFF2-40B4-BE49-F238E27FC236}">
                <a16:creationId xmlns="" xmlns:a16="http://schemas.microsoft.com/office/drawing/2014/main" id="{00000000-0008-0000-0900-0000BD020000}"/>
              </a:ext>
            </a:extLst>
          </xdr:cNvPr>
          <xdr:cNvCxnSpPr/>
        </xdr:nvCxnSpPr>
        <xdr:spPr>
          <a:xfrm rot="5400000" flipV="1">
            <a:off x="2367519" y="17009386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2" name="Прямая со стрелкой 701">
            <a:extLst>
              <a:ext uri="{FF2B5EF4-FFF2-40B4-BE49-F238E27FC236}">
                <a16:creationId xmlns="" xmlns:a16="http://schemas.microsoft.com/office/drawing/2014/main" id="{00000000-0008-0000-0900-0000BE020000}"/>
              </a:ext>
            </a:extLst>
          </xdr:cNvPr>
          <xdr:cNvCxnSpPr/>
        </xdr:nvCxnSpPr>
        <xdr:spPr>
          <a:xfrm rot="5400000" flipV="1">
            <a:off x="2367519" y="17015603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3" name="Прямая со стрелкой 702">
            <a:extLst>
              <a:ext uri="{FF2B5EF4-FFF2-40B4-BE49-F238E27FC236}">
                <a16:creationId xmlns="" xmlns:a16="http://schemas.microsoft.com/office/drawing/2014/main" id="{00000000-0008-0000-0900-0000BF020000}"/>
              </a:ext>
            </a:extLst>
          </xdr:cNvPr>
          <xdr:cNvCxnSpPr/>
        </xdr:nvCxnSpPr>
        <xdr:spPr>
          <a:xfrm rot="5400000" flipV="1">
            <a:off x="2367519" y="17021819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760939</xdr:colOff>
      <xdr:row>20</xdr:row>
      <xdr:rowOff>92204</xdr:rowOff>
    </xdr:from>
    <xdr:to>
      <xdr:col>3</xdr:col>
      <xdr:colOff>760939</xdr:colOff>
      <xdr:row>20</xdr:row>
      <xdr:rowOff>1432892</xdr:rowOff>
    </xdr:to>
    <xdr:cxnSp macro="">
      <xdr:nvCxnSpPr>
        <xdr:cNvPr id="704" name="Прямая со стрелкой 703">
          <a:extLst>
            <a:ext uri="{FF2B5EF4-FFF2-40B4-BE49-F238E27FC236}">
              <a16:creationId xmlns="" xmlns:a16="http://schemas.microsoft.com/office/drawing/2014/main" id="{00000000-0008-0000-0900-0000C0020000}"/>
            </a:ext>
          </a:extLst>
        </xdr:cNvPr>
        <xdr:cNvCxnSpPr/>
      </xdr:nvCxnSpPr>
      <xdr:spPr>
        <a:xfrm flipV="1">
          <a:off x="2301504" y="17485682"/>
          <a:ext cx="0" cy="1340688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726031</xdr:colOff>
      <xdr:row>20</xdr:row>
      <xdr:rowOff>1352328</xdr:rowOff>
    </xdr:from>
    <xdr:to>
      <xdr:col>3</xdr:col>
      <xdr:colOff>798031</xdr:colOff>
      <xdr:row>20</xdr:row>
      <xdr:rowOff>1424328</xdr:rowOff>
    </xdr:to>
    <xdr:sp macro="" textlink="">
      <xdr:nvSpPr>
        <xdr:cNvPr id="705" name="Овал 704">
          <a:extLst>
            <a:ext uri="{FF2B5EF4-FFF2-40B4-BE49-F238E27FC236}">
              <a16:creationId xmlns="" xmlns:a16="http://schemas.microsoft.com/office/drawing/2014/main" id="{00000000-0008-0000-0900-0000C1020000}"/>
            </a:ext>
          </a:extLst>
        </xdr:cNvPr>
        <xdr:cNvSpPr/>
      </xdr:nvSpPr>
      <xdr:spPr>
        <a:xfrm>
          <a:off x="2266596" y="18745806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89647</xdr:colOff>
      <xdr:row>26</xdr:row>
      <xdr:rowOff>722840</xdr:rowOff>
    </xdr:from>
    <xdr:to>
      <xdr:col>3</xdr:col>
      <xdr:colOff>788222</xdr:colOff>
      <xdr:row>26</xdr:row>
      <xdr:rowOff>978815</xdr:rowOff>
    </xdr:to>
    <xdr:cxnSp macro="">
      <xdr:nvCxnSpPr>
        <xdr:cNvPr id="706" name="Прямая со стрелкой 705">
          <a:extLst>
            <a:ext uri="{FF2B5EF4-FFF2-40B4-BE49-F238E27FC236}">
              <a16:creationId xmlns="" xmlns:a16="http://schemas.microsoft.com/office/drawing/2014/main" id="{00000000-0008-0000-0900-0000C2020000}"/>
            </a:ext>
          </a:extLst>
        </xdr:cNvPr>
        <xdr:cNvCxnSpPr/>
      </xdr:nvCxnSpPr>
      <xdr:spPr>
        <a:xfrm flipV="1">
          <a:off x="1630212" y="19640318"/>
          <a:ext cx="698575" cy="255975"/>
        </a:xfrm>
        <a:prstGeom prst="straightConnector1">
          <a:avLst/>
        </a:prstGeom>
        <a:ln w="15875">
          <a:prstDash val="sysDot"/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570963</xdr:colOff>
      <xdr:row>6</xdr:row>
      <xdr:rowOff>87924</xdr:rowOff>
    </xdr:from>
    <xdr:to>
      <xdr:col>3</xdr:col>
      <xdr:colOff>570963</xdr:colOff>
      <xdr:row>6</xdr:row>
      <xdr:rowOff>764812</xdr:rowOff>
    </xdr:to>
    <xdr:cxnSp macro="">
      <xdr:nvCxnSpPr>
        <xdr:cNvPr id="709" name="Прямая со стрелкой 708">
          <a:extLst>
            <a:ext uri="{FF2B5EF4-FFF2-40B4-BE49-F238E27FC236}">
              <a16:creationId xmlns="" xmlns:a16="http://schemas.microsoft.com/office/drawing/2014/main" id="{00000000-0008-0000-0900-0000C5020000}"/>
            </a:ext>
          </a:extLst>
        </xdr:cNvPr>
        <xdr:cNvCxnSpPr/>
      </xdr:nvCxnSpPr>
      <xdr:spPr>
        <a:xfrm flipV="1">
          <a:off x="2109617" y="4234962"/>
          <a:ext cx="0" cy="676888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111294</xdr:colOff>
      <xdr:row>39</xdr:row>
      <xdr:rowOff>738569</xdr:rowOff>
    </xdr:from>
    <xdr:to>
      <xdr:col>3</xdr:col>
      <xdr:colOff>1461808</xdr:colOff>
      <xdr:row>39</xdr:row>
      <xdr:rowOff>738569</xdr:rowOff>
    </xdr:to>
    <xdr:cxnSp macro="">
      <xdr:nvCxnSpPr>
        <xdr:cNvPr id="844" name="Прямая со стрелкой 843">
          <a:extLst>
            <a:ext uri="{FF2B5EF4-FFF2-40B4-BE49-F238E27FC236}">
              <a16:creationId xmlns="" xmlns:a16="http://schemas.microsoft.com/office/drawing/2014/main" id="{00000000-0008-0000-0900-00004C030000}"/>
            </a:ext>
          </a:extLst>
        </xdr:cNvPr>
        <xdr:cNvCxnSpPr/>
      </xdr:nvCxnSpPr>
      <xdr:spPr>
        <a:xfrm flipH="1">
          <a:off x="1657706" y="35476804"/>
          <a:ext cx="1350514" cy="0"/>
        </a:xfrm>
        <a:prstGeom prst="straightConnector1">
          <a:avLst/>
        </a:prstGeom>
        <a:ln w="1587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738692</xdr:colOff>
      <xdr:row>39</xdr:row>
      <xdr:rowOff>738409</xdr:rowOff>
    </xdr:from>
    <xdr:to>
      <xdr:col>3</xdr:col>
      <xdr:colOff>738692</xdr:colOff>
      <xdr:row>39</xdr:row>
      <xdr:rowOff>1404799</xdr:rowOff>
    </xdr:to>
    <xdr:cxnSp macro="">
      <xdr:nvCxnSpPr>
        <xdr:cNvPr id="849" name="Прямая со стрелкой 848">
          <a:extLst>
            <a:ext uri="{FF2B5EF4-FFF2-40B4-BE49-F238E27FC236}">
              <a16:creationId xmlns="" xmlns:a16="http://schemas.microsoft.com/office/drawing/2014/main" id="{00000000-0008-0000-0900-000051030000}"/>
            </a:ext>
          </a:extLst>
        </xdr:cNvPr>
        <xdr:cNvCxnSpPr/>
      </xdr:nvCxnSpPr>
      <xdr:spPr>
        <a:xfrm flipV="1">
          <a:off x="2282745" y="35409409"/>
          <a:ext cx="0" cy="666390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701248</xdr:colOff>
      <xdr:row>39</xdr:row>
      <xdr:rowOff>1382212</xdr:rowOff>
    </xdr:from>
    <xdr:to>
      <xdr:col>3</xdr:col>
      <xdr:colOff>773248</xdr:colOff>
      <xdr:row>39</xdr:row>
      <xdr:rowOff>1454212</xdr:rowOff>
    </xdr:to>
    <xdr:sp macro="" textlink="">
      <xdr:nvSpPr>
        <xdr:cNvPr id="854" name="Овал 853">
          <a:extLst>
            <a:ext uri="{FF2B5EF4-FFF2-40B4-BE49-F238E27FC236}">
              <a16:creationId xmlns="" xmlns:a16="http://schemas.microsoft.com/office/drawing/2014/main" id="{00000000-0008-0000-0900-000056030000}"/>
            </a:ext>
          </a:extLst>
        </xdr:cNvPr>
        <xdr:cNvSpPr/>
      </xdr:nvSpPr>
      <xdr:spPr>
        <a:xfrm rot="11271441">
          <a:off x="2247660" y="3612044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775805</xdr:colOff>
      <xdr:row>8</xdr:row>
      <xdr:rowOff>750218</xdr:rowOff>
    </xdr:from>
    <xdr:to>
      <xdr:col>3</xdr:col>
      <xdr:colOff>1399190</xdr:colOff>
      <xdr:row>8</xdr:row>
      <xdr:rowOff>959069</xdr:rowOff>
    </xdr:to>
    <xdr:cxnSp macro="">
      <xdr:nvCxnSpPr>
        <xdr:cNvPr id="860" name="Прямая со стрелкой 859">
          <a:extLst>
            <a:ext uri="{FF2B5EF4-FFF2-40B4-BE49-F238E27FC236}">
              <a16:creationId xmlns="" xmlns:a16="http://schemas.microsoft.com/office/drawing/2014/main" id="{00000000-0008-0000-0900-00005C030000}"/>
            </a:ext>
          </a:extLst>
        </xdr:cNvPr>
        <xdr:cNvCxnSpPr/>
      </xdr:nvCxnSpPr>
      <xdr:spPr>
        <a:xfrm flipH="1" flipV="1">
          <a:off x="2312943" y="7713321"/>
          <a:ext cx="623385" cy="208851"/>
        </a:xfrm>
        <a:prstGeom prst="straightConnector1">
          <a:avLst/>
        </a:prstGeom>
        <a:ln w="1587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399508</xdr:colOff>
      <xdr:row>38</xdr:row>
      <xdr:rowOff>190500</xdr:rowOff>
    </xdr:from>
    <xdr:to>
      <xdr:col>3</xdr:col>
      <xdr:colOff>863162</xdr:colOff>
      <xdr:row>38</xdr:row>
      <xdr:rowOff>868994</xdr:rowOff>
    </xdr:to>
    <xdr:cxnSp macro="">
      <xdr:nvCxnSpPr>
        <xdr:cNvPr id="885" name="Прямая со стрелкой 884">
          <a:extLst>
            <a:ext uri="{FF2B5EF4-FFF2-40B4-BE49-F238E27FC236}">
              <a16:creationId xmlns="" xmlns:a16="http://schemas.microsoft.com/office/drawing/2014/main" id="{00000000-0008-0000-0900-000075030000}"/>
            </a:ext>
          </a:extLst>
        </xdr:cNvPr>
        <xdr:cNvCxnSpPr/>
      </xdr:nvCxnSpPr>
      <xdr:spPr>
        <a:xfrm>
          <a:off x="1945920" y="33404735"/>
          <a:ext cx="463654" cy="678494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725729</xdr:colOff>
      <xdr:row>38</xdr:row>
      <xdr:rowOff>1374851</xdr:rowOff>
    </xdr:from>
    <xdr:to>
      <xdr:col>3</xdr:col>
      <xdr:colOff>797729</xdr:colOff>
      <xdr:row>38</xdr:row>
      <xdr:rowOff>1446851</xdr:rowOff>
    </xdr:to>
    <xdr:sp macro="" textlink="">
      <xdr:nvSpPr>
        <xdr:cNvPr id="886" name="Овал 885">
          <a:extLst>
            <a:ext uri="{FF2B5EF4-FFF2-40B4-BE49-F238E27FC236}">
              <a16:creationId xmlns="" xmlns:a16="http://schemas.microsoft.com/office/drawing/2014/main" id="{00000000-0008-0000-0900-000076030000}"/>
            </a:ext>
          </a:extLst>
        </xdr:cNvPr>
        <xdr:cNvSpPr/>
      </xdr:nvSpPr>
      <xdr:spPr>
        <a:xfrm>
          <a:off x="2272141" y="34589086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761999</xdr:colOff>
      <xdr:row>38</xdr:row>
      <xdr:rowOff>717177</xdr:rowOff>
    </xdr:from>
    <xdr:to>
      <xdr:col>3</xdr:col>
      <xdr:colOff>1439954</xdr:colOff>
      <xdr:row>38</xdr:row>
      <xdr:rowOff>1400735</xdr:rowOff>
    </xdr:to>
    <xdr:sp macro="" textlink="">
      <xdr:nvSpPr>
        <xdr:cNvPr id="887" name="Полилиния 886">
          <a:extLst>
            <a:ext uri="{FF2B5EF4-FFF2-40B4-BE49-F238E27FC236}">
              <a16:creationId xmlns="" xmlns:a16="http://schemas.microsoft.com/office/drawing/2014/main" id="{00000000-0008-0000-0900-000077030000}"/>
            </a:ext>
          </a:extLst>
        </xdr:cNvPr>
        <xdr:cNvSpPr/>
      </xdr:nvSpPr>
      <xdr:spPr>
        <a:xfrm flipV="1">
          <a:off x="2308411" y="33931412"/>
          <a:ext cx="677955" cy="683558"/>
        </a:xfrm>
        <a:custGeom>
          <a:avLst/>
          <a:gdLst>
            <a:gd name="connsiteX0" fmla="*/ 1713 w 553506"/>
            <a:gd name="connsiteY0" fmla="*/ 0 h 345378"/>
            <a:gd name="connsiteX1" fmla="*/ 21420 w 553506"/>
            <a:gd name="connsiteY1" fmla="*/ 210207 h 345378"/>
            <a:gd name="connsiteX2" fmla="*/ 152799 w 553506"/>
            <a:gd name="connsiteY2" fmla="*/ 302172 h 345378"/>
            <a:gd name="connsiteX3" fmla="*/ 422127 w 553506"/>
            <a:gd name="connsiteY3" fmla="*/ 341586 h 345378"/>
            <a:gd name="connsiteX4" fmla="*/ 553506 w 553506"/>
            <a:gd name="connsiteY4" fmla="*/ 341586 h 3453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53506" h="345378">
              <a:moveTo>
                <a:pt x="1713" y="0"/>
              </a:moveTo>
              <a:cubicBezTo>
                <a:pt x="-1024" y="79922"/>
                <a:pt x="-3761" y="159845"/>
                <a:pt x="21420" y="210207"/>
              </a:cubicBezTo>
              <a:cubicBezTo>
                <a:pt x="46601" y="260569"/>
                <a:pt x="86015" y="280276"/>
                <a:pt x="152799" y="302172"/>
              </a:cubicBezTo>
              <a:cubicBezTo>
                <a:pt x="219583" y="324068"/>
                <a:pt x="355343" y="335017"/>
                <a:pt x="422127" y="341586"/>
              </a:cubicBezTo>
              <a:cubicBezTo>
                <a:pt x="488911" y="348155"/>
                <a:pt x="521208" y="344870"/>
                <a:pt x="553506" y="341586"/>
              </a:cubicBezTo>
            </a:path>
          </a:pathLst>
        </a:custGeom>
        <a:noFill/>
        <a:ln w="15875">
          <a:solidFill>
            <a:schemeClr val="tx1"/>
          </a:solidFill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123264</xdr:colOff>
      <xdr:row>51</xdr:row>
      <xdr:rowOff>486688</xdr:rowOff>
    </xdr:from>
    <xdr:to>
      <xdr:col>3</xdr:col>
      <xdr:colOff>783131</xdr:colOff>
      <xdr:row>51</xdr:row>
      <xdr:rowOff>695085</xdr:rowOff>
    </xdr:to>
    <xdr:cxnSp macro="">
      <xdr:nvCxnSpPr>
        <xdr:cNvPr id="944" name="Прямая со стрелкой 943">
          <a:extLst>
            <a:ext uri="{FF2B5EF4-FFF2-40B4-BE49-F238E27FC236}">
              <a16:creationId xmlns="" xmlns:a16="http://schemas.microsoft.com/office/drawing/2014/main" id="{00000000-0008-0000-0900-0000B0030000}"/>
            </a:ext>
          </a:extLst>
        </xdr:cNvPr>
        <xdr:cNvCxnSpPr/>
      </xdr:nvCxnSpPr>
      <xdr:spPr>
        <a:xfrm>
          <a:off x="1669676" y="47013512"/>
          <a:ext cx="659867" cy="208397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300298</xdr:colOff>
      <xdr:row>51</xdr:row>
      <xdr:rowOff>110014</xdr:rowOff>
    </xdr:from>
    <xdr:to>
      <xdr:col>3</xdr:col>
      <xdr:colOff>1232647</xdr:colOff>
      <xdr:row>51</xdr:row>
      <xdr:rowOff>1355911</xdr:rowOff>
    </xdr:to>
    <xdr:cxnSp macro="">
      <xdr:nvCxnSpPr>
        <xdr:cNvPr id="945" name="Прямая со стрелкой 944">
          <a:extLst>
            <a:ext uri="{FF2B5EF4-FFF2-40B4-BE49-F238E27FC236}">
              <a16:creationId xmlns="" xmlns:a16="http://schemas.microsoft.com/office/drawing/2014/main" id="{00000000-0008-0000-0900-0000B1030000}"/>
            </a:ext>
          </a:extLst>
        </xdr:cNvPr>
        <xdr:cNvCxnSpPr/>
      </xdr:nvCxnSpPr>
      <xdr:spPr>
        <a:xfrm flipV="1">
          <a:off x="1846710" y="46636838"/>
          <a:ext cx="932349" cy="1245897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745315</xdr:colOff>
      <xdr:row>51</xdr:row>
      <xdr:rowOff>1362995</xdr:rowOff>
    </xdr:from>
    <xdr:to>
      <xdr:col>3</xdr:col>
      <xdr:colOff>817315</xdr:colOff>
      <xdr:row>51</xdr:row>
      <xdr:rowOff>1434995</xdr:rowOff>
    </xdr:to>
    <xdr:sp macro="" textlink="">
      <xdr:nvSpPr>
        <xdr:cNvPr id="946" name="Овал 945">
          <a:extLst>
            <a:ext uri="{FF2B5EF4-FFF2-40B4-BE49-F238E27FC236}">
              <a16:creationId xmlns="" xmlns:a16="http://schemas.microsoft.com/office/drawing/2014/main" id="{00000000-0008-0000-0900-0000B2030000}"/>
            </a:ext>
          </a:extLst>
        </xdr:cNvPr>
        <xdr:cNvSpPr/>
      </xdr:nvSpPr>
      <xdr:spPr>
        <a:xfrm rot="2208529">
          <a:off x="2282453" y="47713616"/>
          <a:ext cx="72000" cy="72000"/>
        </a:xfrm>
        <a:prstGeom prst="ellipse">
          <a:avLst/>
        </a:prstGeom>
        <a:solidFill>
          <a:schemeClr val="tx1"/>
        </a:solidFill>
        <a:ln>
          <a:prstDash val="solid"/>
          <a:tailEnd type="non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775729</xdr:colOff>
      <xdr:row>51</xdr:row>
      <xdr:rowOff>89647</xdr:rowOff>
    </xdr:from>
    <xdr:to>
      <xdr:col>3</xdr:col>
      <xdr:colOff>850053</xdr:colOff>
      <xdr:row>51</xdr:row>
      <xdr:rowOff>719557</xdr:rowOff>
    </xdr:to>
    <xdr:cxnSp macro="">
      <xdr:nvCxnSpPr>
        <xdr:cNvPr id="947" name="Прямая со стрелкой 946">
          <a:extLst>
            <a:ext uri="{FF2B5EF4-FFF2-40B4-BE49-F238E27FC236}">
              <a16:creationId xmlns="" xmlns:a16="http://schemas.microsoft.com/office/drawing/2014/main" id="{00000000-0008-0000-0900-0000B3030000}"/>
            </a:ext>
          </a:extLst>
        </xdr:cNvPr>
        <xdr:cNvCxnSpPr/>
      </xdr:nvCxnSpPr>
      <xdr:spPr>
        <a:xfrm flipH="1">
          <a:off x="2322141" y="46616471"/>
          <a:ext cx="74324" cy="62991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778760</xdr:colOff>
      <xdr:row>51</xdr:row>
      <xdr:rowOff>729154</xdr:rowOff>
    </xdr:from>
    <xdr:to>
      <xdr:col>3</xdr:col>
      <xdr:colOff>778760</xdr:colOff>
      <xdr:row>51</xdr:row>
      <xdr:rowOff>1405757</xdr:rowOff>
    </xdr:to>
    <xdr:cxnSp macro="">
      <xdr:nvCxnSpPr>
        <xdr:cNvPr id="948" name="Прямая со стрелкой 947">
          <a:extLst>
            <a:ext uri="{FF2B5EF4-FFF2-40B4-BE49-F238E27FC236}">
              <a16:creationId xmlns="" xmlns:a16="http://schemas.microsoft.com/office/drawing/2014/main" id="{00000000-0008-0000-0900-0000B4030000}"/>
            </a:ext>
          </a:extLst>
        </xdr:cNvPr>
        <xdr:cNvCxnSpPr/>
      </xdr:nvCxnSpPr>
      <xdr:spPr>
        <a:xfrm>
          <a:off x="2315898" y="47079775"/>
          <a:ext cx="0" cy="676603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207795</xdr:colOff>
      <xdr:row>0</xdr:row>
      <xdr:rowOff>93824</xdr:rowOff>
    </xdr:from>
    <xdr:to>
      <xdr:col>2</xdr:col>
      <xdr:colOff>294481</xdr:colOff>
      <xdr:row>2</xdr:row>
      <xdr:rowOff>178240</xdr:rowOff>
    </xdr:to>
    <xdr:pic>
      <xdr:nvPicPr>
        <xdr:cNvPr id="458" name="Рисунок 457">
          <a:extLst>
            <a:ext uri="{FF2B5EF4-FFF2-40B4-BE49-F238E27FC236}">
              <a16:creationId xmlns="" xmlns:a16="http://schemas.microsoft.com/office/drawing/2014/main" id="{00000000-0008-0000-0900-0000C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795" y="93824"/>
          <a:ext cx="1050392" cy="532651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217715</xdr:colOff>
      <xdr:row>33</xdr:row>
      <xdr:rowOff>81643</xdr:rowOff>
    </xdr:from>
    <xdr:to>
      <xdr:col>2</xdr:col>
      <xdr:colOff>304401</xdr:colOff>
      <xdr:row>35</xdr:row>
      <xdr:rowOff>157288</xdr:rowOff>
    </xdr:to>
    <xdr:pic>
      <xdr:nvPicPr>
        <xdr:cNvPr id="461" name="Рисунок 460">
          <a:extLst>
            <a:ext uri="{FF2B5EF4-FFF2-40B4-BE49-F238E27FC236}">
              <a16:creationId xmlns="" xmlns:a16="http://schemas.microsoft.com/office/drawing/2014/main" id="{00000000-0008-0000-0900-0000C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715" y="44536179"/>
          <a:ext cx="1052793" cy="511074"/>
        </a:xfrm>
        <a:prstGeom prst="rect">
          <a:avLst/>
        </a:prstGeom>
      </xdr:spPr>
    </xdr:pic>
    <xdr:clientData/>
  </xdr:twoCellAnchor>
  <xdr:twoCellAnchor>
    <xdr:from>
      <xdr:col>3</xdr:col>
      <xdr:colOff>790342</xdr:colOff>
      <xdr:row>60</xdr:row>
      <xdr:rowOff>729544</xdr:rowOff>
    </xdr:from>
    <xdr:to>
      <xdr:col>3</xdr:col>
      <xdr:colOff>790342</xdr:colOff>
      <xdr:row>60</xdr:row>
      <xdr:rowOff>1434353</xdr:rowOff>
    </xdr:to>
    <xdr:cxnSp macro="">
      <xdr:nvCxnSpPr>
        <xdr:cNvPr id="452" name="Прямая со стрелкой 451">
          <a:extLst>
            <a:ext uri="{FF2B5EF4-FFF2-40B4-BE49-F238E27FC236}">
              <a16:creationId xmlns="" xmlns:a16="http://schemas.microsoft.com/office/drawing/2014/main" id="{00000000-0008-0000-0900-0000C4010000}"/>
            </a:ext>
          </a:extLst>
        </xdr:cNvPr>
        <xdr:cNvCxnSpPr/>
      </xdr:nvCxnSpPr>
      <xdr:spPr>
        <a:xfrm flipV="1">
          <a:off x="2336754" y="54472956"/>
          <a:ext cx="0" cy="704809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764104</xdr:colOff>
      <xdr:row>60</xdr:row>
      <xdr:rowOff>1356797</xdr:rowOff>
    </xdr:from>
    <xdr:to>
      <xdr:col>3</xdr:col>
      <xdr:colOff>836104</xdr:colOff>
      <xdr:row>60</xdr:row>
      <xdr:rowOff>1428797</xdr:rowOff>
    </xdr:to>
    <xdr:sp macro="" textlink="">
      <xdr:nvSpPr>
        <xdr:cNvPr id="470" name="Овал 469">
          <a:extLst>
            <a:ext uri="{FF2B5EF4-FFF2-40B4-BE49-F238E27FC236}">
              <a16:creationId xmlns="" xmlns:a16="http://schemas.microsoft.com/office/drawing/2014/main" id="{00000000-0008-0000-0900-0000D6010000}"/>
            </a:ext>
          </a:extLst>
        </xdr:cNvPr>
        <xdr:cNvSpPr/>
      </xdr:nvSpPr>
      <xdr:spPr>
        <a:xfrm rot="11271441">
          <a:off x="2310516" y="55100209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118241</xdr:colOff>
      <xdr:row>60</xdr:row>
      <xdr:rowOff>713034</xdr:rowOff>
    </xdr:from>
    <xdr:to>
      <xdr:col>3</xdr:col>
      <xdr:colOff>1478018</xdr:colOff>
      <xdr:row>60</xdr:row>
      <xdr:rowOff>834646</xdr:rowOff>
    </xdr:to>
    <xdr:cxnSp macro="">
      <xdr:nvCxnSpPr>
        <xdr:cNvPr id="474" name="Прямая со стрелкой 473">
          <a:extLst>
            <a:ext uri="{FF2B5EF4-FFF2-40B4-BE49-F238E27FC236}">
              <a16:creationId xmlns="" xmlns:a16="http://schemas.microsoft.com/office/drawing/2014/main" id="{00000000-0008-0000-0900-0000DA010000}"/>
            </a:ext>
          </a:extLst>
        </xdr:cNvPr>
        <xdr:cNvCxnSpPr/>
      </xdr:nvCxnSpPr>
      <xdr:spPr>
        <a:xfrm flipH="1" flipV="1">
          <a:off x="1664653" y="54456446"/>
          <a:ext cx="1359777" cy="121612"/>
        </a:xfrm>
        <a:prstGeom prst="straightConnector1">
          <a:avLst/>
        </a:prstGeom>
        <a:ln w="15875">
          <a:headEnd type="triangl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785087</xdr:colOff>
      <xdr:row>60</xdr:row>
      <xdr:rowOff>89647</xdr:rowOff>
    </xdr:from>
    <xdr:to>
      <xdr:col>3</xdr:col>
      <xdr:colOff>951754</xdr:colOff>
      <xdr:row>60</xdr:row>
      <xdr:rowOff>731162</xdr:rowOff>
    </xdr:to>
    <xdr:cxnSp macro="">
      <xdr:nvCxnSpPr>
        <xdr:cNvPr id="475" name="Прямая со стрелкой 474">
          <a:extLst>
            <a:ext uri="{FF2B5EF4-FFF2-40B4-BE49-F238E27FC236}">
              <a16:creationId xmlns="" xmlns:a16="http://schemas.microsoft.com/office/drawing/2014/main" id="{00000000-0008-0000-0900-0000DB010000}"/>
            </a:ext>
          </a:extLst>
        </xdr:cNvPr>
        <xdr:cNvCxnSpPr/>
      </xdr:nvCxnSpPr>
      <xdr:spPr>
        <a:xfrm flipV="1">
          <a:off x="2328137" y="53686822"/>
          <a:ext cx="166667" cy="641515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118241</xdr:colOff>
      <xdr:row>60</xdr:row>
      <xdr:rowOff>621068</xdr:rowOff>
    </xdr:from>
    <xdr:to>
      <xdr:col>3</xdr:col>
      <xdr:colOff>1478018</xdr:colOff>
      <xdr:row>60</xdr:row>
      <xdr:rowOff>742680</xdr:rowOff>
    </xdr:to>
    <xdr:cxnSp macro="">
      <xdr:nvCxnSpPr>
        <xdr:cNvPr id="477" name="Прямая со стрелкой 476">
          <a:extLst>
            <a:ext uri="{FF2B5EF4-FFF2-40B4-BE49-F238E27FC236}">
              <a16:creationId xmlns="" xmlns:a16="http://schemas.microsoft.com/office/drawing/2014/main" id="{00000000-0008-0000-0900-0000DD010000}"/>
            </a:ext>
          </a:extLst>
        </xdr:cNvPr>
        <xdr:cNvCxnSpPr/>
      </xdr:nvCxnSpPr>
      <xdr:spPr>
        <a:xfrm flipH="1" flipV="1">
          <a:off x="1664653" y="54364480"/>
          <a:ext cx="1359777" cy="121612"/>
        </a:xfrm>
        <a:prstGeom prst="straightConnector1">
          <a:avLst/>
        </a:prstGeom>
        <a:ln w="15875"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785667</xdr:colOff>
      <xdr:row>61</xdr:row>
      <xdr:rowOff>103174</xdr:rowOff>
    </xdr:from>
    <xdr:to>
      <xdr:col>3</xdr:col>
      <xdr:colOff>785667</xdr:colOff>
      <xdr:row>61</xdr:row>
      <xdr:rowOff>1390650</xdr:rowOff>
    </xdr:to>
    <xdr:cxnSp macro="">
      <xdr:nvCxnSpPr>
        <xdr:cNvPr id="481" name="Прямая со стрелкой 480">
          <a:extLst>
            <a:ext uri="{FF2B5EF4-FFF2-40B4-BE49-F238E27FC236}">
              <a16:creationId xmlns="" xmlns:a16="http://schemas.microsoft.com/office/drawing/2014/main" id="{00000000-0008-0000-0900-0000E1010000}"/>
            </a:ext>
          </a:extLst>
        </xdr:cNvPr>
        <xdr:cNvCxnSpPr/>
      </xdr:nvCxnSpPr>
      <xdr:spPr>
        <a:xfrm flipV="1">
          <a:off x="2328717" y="55224349"/>
          <a:ext cx="0" cy="1287476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742476</xdr:colOff>
      <xdr:row>61</xdr:row>
      <xdr:rowOff>1336378</xdr:rowOff>
    </xdr:from>
    <xdr:to>
      <xdr:col>3</xdr:col>
      <xdr:colOff>814476</xdr:colOff>
      <xdr:row>61</xdr:row>
      <xdr:rowOff>1408378</xdr:rowOff>
    </xdr:to>
    <xdr:sp macro="" textlink="">
      <xdr:nvSpPr>
        <xdr:cNvPr id="482" name="Овал 481">
          <a:extLst>
            <a:ext uri="{FF2B5EF4-FFF2-40B4-BE49-F238E27FC236}">
              <a16:creationId xmlns="" xmlns:a16="http://schemas.microsoft.com/office/drawing/2014/main" id="{00000000-0008-0000-0900-0000E2010000}"/>
            </a:ext>
          </a:extLst>
        </xdr:cNvPr>
        <xdr:cNvSpPr/>
      </xdr:nvSpPr>
      <xdr:spPr>
        <a:xfrm>
          <a:off x="2285526" y="5645755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0</xdr:col>
      <xdr:colOff>231913</xdr:colOff>
      <xdr:row>44</xdr:row>
      <xdr:rowOff>57979</xdr:rowOff>
    </xdr:from>
    <xdr:to>
      <xdr:col>2</xdr:col>
      <xdr:colOff>318599</xdr:colOff>
      <xdr:row>46</xdr:row>
      <xdr:rowOff>133624</xdr:rowOff>
    </xdr:to>
    <xdr:pic>
      <xdr:nvPicPr>
        <xdr:cNvPr id="700" name="Рисунок 699">
          <a:extLst>
            <a:ext uri="{FF2B5EF4-FFF2-40B4-BE49-F238E27FC236}">
              <a16:creationId xmlns="" xmlns:a16="http://schemas.microsoft.com/office/drawing/2014/main" id="{00000000-0008-0000-0900-0000B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1913" y="53166066"/>
          <a:ext cx="1047469" cy="506342"/>
        </a:xfrm>
        <a:prstGeom prst="rect">
          <a:avLst/>
        </a:prstGeom>
      </xdr:spPr>
    </xdr:pic>
    <xdr:clientData/>
  </xdr:twoCellAnchor>
  <xdr:twoCellAnchor editAs="oneCell">
    <xdr:from>
      <xdr:col>0</xdr:col>
      <xdr:colOff>231913</xdr:colOff>
      <xdr:row>55</xdr:row>
      <xdr:rowOff>74544</xdr:rowOff>
    </xdr:from>
    <xdr:to>
      <xdr:col>2</xdr:col>
      <xdr:colOff>318599</xdr:colOff>
      <xdr:row>57</xdr:row>
      <xdr:rowOff>150191</xdr:rowOff>
    </xdr:to>
    <xdr:pic>
      <xdr:nvPicPr>
        <xdr:cNvPr id="711" name="Рисунок 710">
          <a:extLst>
            <a:ext uri="{FF2B5EF4-FFF2-40B4-BE49-F238E27FC236}">
              <a16:creationId xmlns="" xmlns:a16="http://schemas.microsoft.com/office/drawing/2014/main" id="{00000000-0008-0000-0900-0000C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1913" y="79223153"/>
          <a:ext cx="1047469" cy="50634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66</xdr:row>
      <xdr:rowOff>76200</xdr:rowOff>
    </xdr:from>
    <xdr:to>
      <xdr:col>2</xdr:col>
      <xdr:colOff>334336</xdr:colOff>
      <xdr:row>68</xdr:row>
      <xdr:rowOff>151847</xdr:rowOff>
    </xdr:to>
    <xdr:pic>
      <xdr:nvPicPr>
        <xdr:cNvPr id="788" name="Рисунок 787">
          <a:extLst>
            <a:ext uri="{FF2B5EF4-FFF2-40B4-BE49-F238E27FC236}">
              <a16:creationId xmlns="" xmlns:a16="http://schemas.microsoft.com/office/drawing/2014/main" id="{00000000-0008-0000-0900-00001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88011000"/>
          <a:ext cx="1048711" cy="513797"/>
        </a:xfrm>
        <a:prstGeom prst="rect">
          <a:avLst/>
        </a:prstGeom>
      </xdr:spPr>
    </xdr:pic>
    <xdr:clientData/>
  </xdr:twoCellAnchor>
  <xdr:oneCellAnchor>
    <xdr:from>
      <xdr:col>0</xdr:col>
      <xdr:colOff>238125</xdr:colOff>
      <xdr:row>77</xdr:row>
      <xdr:rowOff>76200</xdr:rowOff>
    </xdr:from>
    <xdr:ext cx="1048711" cy="513797"/>
    <xdr:pic>
      <xdr:nvPicPr>
        <xdr:cNvPr id="451" name="Рисунок 450">
          <a:extLst>
            <a:ext uri="{FF2B5EF4-FFF2-40B4-BE49-F238E27FC236}">
              <a16:creationId xmlns="" xmlns:a16="http://schemas.microsoft.com/office/drawing/2014/main" id="{00000000-0008-0000-0900-0000C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105403650"/>
          <a:ext cx="1048711" cy="513797"/>
        </a:xfrm>
        <a:prstGeom prst="rect">
          <a:avLst/>
        </a:prstGeom>
      </xdr:spPr>
    </xdr:pic>
    <xdr:clientData/>
  </xdr:oneCellAnchor>
  <xdr:oneCellAnchor>
    <xdr:from>
      <xdr:col>0</xdr:col>
      <xdr:colOff>238125</xdr:colOff>
      <xdr:row>88</xdr:row>
      <xdr:rowOff>76200</xdr:rowOff>
    </xdr:from>
    <xdr:ext cx="1048711" cy="513797"/>
    <xdr:pic>
      <xdr:nvPicPr>
        <xdr:cNvPr id="472" name="Рисунок 471">
          <a:extLst>
            <a:ext uri="{FF2B5EF4-FFF2-40B4-BE49-F238E27FC236}">
              <a16:creationId xmlns="" xmlns:a16="http://schemas.microsoft.com/office/drawing/2014/main" id="{00000000-0008-0000-0900-0000D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114099975"/>
          <a:ext cx="1048711" cy="513797"/>
        </a:xfrm>
        <a:prstGeom prst="rect">
          <a:avLst/>
        </a:prstGeom>
      </xdr:spPr>
    </xdr:pic>
    <xdr:clientData/>
  </xdr:oneCellAnchor>
  <xdr:twoCellAnchor>
    <xdr:from>
      <xdr:col>3</xdr:col>
      <xdr:colOff>739674</xdr:colOff>
      <xdr:row>93</xdr:row>
      <xdr:rowOff>1335505</xdr:rowOff>
    </xdr:from>
    <xdr:to>
      <xdr:col>3</xdr:col>
      <xdr:colOff>811674</xdr:colOff>
      <xdr:row>93</xdr:row>
      <xdr:rowOff>1407505</xdr:rowOff>
    </xdr:to>
    <xdr:sp macro="" textlink="">
      <xdr:nvSpPr>
        <xdr:cNvPr id="478" name="Овал 477">
          <a:extLst>
            <a:ext uri="{FF2B5EF4-FFF2-40B4-BE49-F238E27FC236}">
              <a16:creationId xmlns="" xmlns:a16="http://schemas.microsoft.com/office/drawing/2014/main" id="{00000000-0008-0000-0900-0000DE010000}"/>
            </a:ext>
          </a:extLst>
        </xdr:cNvPr>
        <xdr:cNvSpPr/>
      </xdr:nvSpPr>
      <xdr:spPr>
        <a:xfrm>
          <a:off x="2287487" y="8570319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0</xdr:col>
      <xdr:colOff>238125</xdr:colOff>
      <xdr:row>99</xdr:row>
      <xdr:rowOff>76200</xdr:rowOff>
    </xdr:from>
    <xdr:ext cx="1048711" cy="513797"/>
    <xdr:pic>
      <xdr:nvPicPr>
        <xdr:cNvPr id="502" name="Рисунок 501">
          <a:extLst>
            <a:ext uri="{FF2B5EF4-FFF2-40B4-BE49-F238E27FC236}">
              <a16:creationId xmlns="" xmlns:a16="http://schemas.microsoft.com/office/drawing/2014/main" id="{00000000-0008-0000-0900-0000F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122796300"/>
          <a:ext cx="1048711" cy="513797"/>
        </a:xfrm>
        <a:prstGeom prst="rect">
          <a:avLst/>
        </a:prstGeom>
      </xdr:spPr>
    </xdr:pic>
    <xdr:clientData/>
  </xdr:oneCellAnchor>
  <xdr:twoCellAnchor>
    <xdr:from>
      <xdr:col>3</xdr:col>
      <xdr:colOff>812177</xdr:colOff>
      <xdr:row>105</xdr:row>
      <xdr:rowOff>66675</xdr:rowOff>
    </xdr:from>
    <xdr:to>
      <xdr:col>3</xdr:col>
      <xdr:colOff>904875</xdr:colOff>
      <xdr:row>105</xdr:row>
      <xdr:rowOff>1445559</xdr:rowOff>
    </xdr:to>
    <xdr:sp macro="" textlink="">
      <xdr:nvSpPr>
        <xdr:cNvPr id="8" name="Полилиния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/>
      </xdr:nvSpPr>
      <xdr:spPr>
        <a:xfrm>
          <a:off x="2358589" y="106657028"/>
          <a:ext cx="92698" cy="1378884"/>
        </a:xfrm>
        <a:custGeom>
          <a:avLst/>
          <a:gdLst>
            <a:gd name="connsiteX0" fmla="*/ 0 w 76200"/>
            <a:gd name="connsiteY0" fmla="*/ 1133475 h 1133475"/>
            <a:gd name="connsiteX1" fmla="*/ 19050 w 76200"/>
            <a:gd name="connsiteY1" fmla="*/ 495300 h 1133475"/>
            <a:gd name="connsiteX2" fmla="*/ 76200 w 76200"/>
            <a:gd name="connsiteY2" fmla="*/ 0 h 11334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6200" h="1133475">
              <a:moveTo>
                <a:pt x="0" y="1133475"/>
              </a:moveTo>
              <a:cubicBezTo>
                <a:pt x="3175" y="908843"/>
                <a:pt x="6350" y="684212"/>
                <a:pt x="19050" y="495300"/>
              </a:cubicBezTo>
              <a:cubicBezTo>
                <a:pt x="31750" y="306388"/>
                <a:pt x="76200" y="0"/>
                <a:pt x="76200" y="0"/>
              </a:cubicBezTo>
            </a:path>
          </a:pathLst>
        </a:cu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53789</xdr:colOff>
      <xdr:row>105</xdr:row>
      <xdr:rowOff>761999</xdr:rowOff>
    </xdr:from>
    <xdr:to>
      <xdr:col>3</xdr:col>
      <xdr:colOff>815789</xdr:colOff>
      <xdr:row>105</xdr:row>
      <xdr:rowOff>885824</xdr:rowOff>
    </xdr:to>
    <xdr:sp macro="" textlink="">
      <xdr:nvSpPr>
        <xdr:cNvPr id="9" name="Полилиния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/>
      </xdr:nvSpPr>
      <xdr:spPr>
        <a:xfrm>
          <a:off x="1596839" y="107080049"/>
          <a:ext cx="762000" cy="123825"/>
        </a:xfrm>
        <a:custGeom>
          <a:avLst/>
          <a:gdLst>
            <a:gd name="connsiteX0" fmla="*/ 485775 w 485775"/>
            <a:gd name="connsiteY0" fmla="*/ 0 h 133350"/>
            <a:gd name="connsiteX1" fmla="*/ 257175 w 485775"/>
            <a:gd name="connsiteY1" fmla="*/ 28575 h 133350"/>
            <a:gd name="connsiteX2" fmla="*/ 0 w 485775"/>
            <a:gd name="connsiteY2" fmla="*/ 133350 h 133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85775" h="133350">
              <a:moveTo>
                <a:pt x="485775" y="0"/>
              </a:moveTo>
              <a:cubicBezTo>
                <a:pt x="411956" y="3175"/>
                <a:pt x="338137" y="6350"/>
                <a:pt x="257175" y="28575"/>
              </a:cubicBezTo>
              <a:cubicBezTo>
                <a:pt x="176212" y="50800"/>
                <a:pt x="88106" y="92075"/>
                <a:pt x="0" y="133350"/>
              </a:cubicBezTo>
            </a:path>
          </a:pathLst>
        </a:custGeom>
        <a:noFill/>
        <a:ln w="15875">
          <a:solidFill>
            <a:schemeClr val="tx1"/>
          </a:solidFill>
          <a:prstDash val="sysDot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779369</xdr:colOff>
      <xdr:row>105</xdr:row>
      <xdr:rowOff>1363756</xdr:rowOff>
    </xdr:from>
    <xdr:to>
      <xdr:col>3</xdr:col>
      <xdr:colOff>851369</xdr:colOff>
      <xdr:row>105</xdr:row>
      <xdr:rowOff>1435756</xdr:rowOff>
    </xdr:to>
    <xdr:sp macro="" textlink="">
      <xdr:nvSpPr>
        <xdr:cNvPr id="603" name="Овал 602">
          <a:extLst>
            <a:ext uri="{FF2B5EF4-FFF2-40B4-BE49-F238E27FC236}">
              <a16:creationId xmlns="" xmlns:a16="http://schemas.microsoft.com/office/drawing/2014/main" id="{00000000-0008-0000-0900-00005B020000}"/>
            </a:ext>
          </a:extLst>
        </xdr:cNvPr>
        <xdr:cNvSpPr/>
      </xdr:nvSpPr>
      <xdr:spPr>
        <a:xfrm>
          <a:off x="2325781" y="107954109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815701</xdr:colOff>
      <xdr:row>106</xdr:row>
      <xdr:rowOff>58273</xdr:rowOff>
    </xdr:from>
    <xdr:to>
      <xdr:col>3</xdr:col>
      <xdr:colOff>815701</xdr:colOff>
      <xdr:row>106</xdr:row>
      <xdr:rowOff>1423147</xdr:rowOff>
    </xdr:to>
    <xdr:cxnSp macro="">
      <xdr:nvCxnSpPr>
        <xdr:cNvPr id="604" name="Прямая со стрелкой 603">
          <a:extLst>
            <a:ext uri="{FF2B5EF4-FFF2-40B4-BE49-F238E27FC236}">
              <a16:creationId xmlns="" xmlns:a16="http://schemas.microsoft.com/office/drawing/2014/main" id="{00000000-0008-0000-0900-00005C020000}"/>
            </a:ext>
          </a:extLst>
        </xdr:cNvPr>
        <xdr:cNvCxnSpPr/>
      </xdr:nvCxnSpPr>
      <xdr:spPr>
        <a:xfrm flipV="1">
          <a:off x="2362113" y="108172626"/>
          <a:ext cx="0" cy="1364874"/>
        </a:xfrm>
        <a:prstGeom prst="straightConnector1">
          <a:avLst/>
        </a:prstGeom>
        <a:ln w="15875">
          <a:prstDash val="sysDot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144067</xdr:colOff>
      <xdr:row>106</xdr:row>
      <xdr:rowOff>744361</xdr:rowOff>
    </xdr:from>
    <xdr:to>
      <xdr:col>3</xdr:col>
      <xdr:colOff>823631</xdr:colOff>
      <xdr:row>106</xdr:row>
      <xdr:rowOff>744361</xdr:rowOff>
    </xdr:to>
    <xdr:cxnSp macro="">
      <xdr:nvCxnSpPr>
        <xdr:cNvPr id="605" name="Прямая со стрелкой 604">
          <a:extLst>
            <a:ext uri="{FF2B5EF4-FFF2-40B4-BE49-F238E27FC236}">
              <a16:creationId xmlns="" xmlns:a16="http://schemas.microsoft.com/office/drawing/2014/main" id="{00000000-0008-0000-0900-00005D020000}"/>
            </a:ext>
          </a:extLst>
        </xdr:cNvPr>
        <xdr:cNvCxnSpPr/>
      </xdr:nvCxnSpPr>
      <xdr:spPr>
        <a:xfrm flipH="1">
          <a:off x="1690479" y="108858714"/>
          <a:ext cx="679564" cy="0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777286</xdr:colOff>
      <xdr:row>106</xdr:row>
      <xdr:rowOff>1344651</xdr:rowOff>
    </xdr:from>
    <xdr:to>
      <xdr:col>3</xdr:col>
      <xdr:colOff>852599</xdr:colOff>
      <xdr:row>106</xdr:row>
      <xdr:rowOff>1416651</xdr:rowOff>
    </xdr:to>
    <xdr:sp macro="" textlink="">
      <xdr:nvSpPr>
        <xdr:cNvPr id="638" name="Овал 637">
          <a:extLst>
            <a:ext uri="{FF2B5EF4-FFF2-40B4-BE49-F238E27FC236}">
              <a16:creationId xmlns="" xmlns:a16="http://schemas.microsoft.com/office/drawing/2014/main" id="{00000000-0008-0000-0900-00007E020000}"/>
            </a:ext>
          </a:extLst>
        </xdr:cNvPr>
        <xdr:cNvSpPr/>
      </xdr:nvSpPr>
      <xdr:spPr>
        <a:xfrm>
          <a:off x="2323698" y="109459004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915134</xdr:colOff>
      <xdr:row>6</xdr:row>
      <xdr:rowOff>146539</xdr:rowOff>
    </xdr:from>
    <xdr:to>
      <xdr:col>3</xdr:col>
      <xdr:colOff>1445143</xdr:colOff>
      <xdr:row>6</xdr:row>
      <xdr:rowOff>778119</xdr:rowOff>
    </xdr:to>
    <xdr:cxnSp macro="">
      <xdr:nvCxnSpPr>
        <xdr:cNvPr id="657" name="Прямая со стрелкой 656">
          <a:extLst>
            <a:ext uri="{FF2B5EF4-FFF2-40B4-BE49-F238E27FC236}">
              <a16:creationId xmlns="" xmlns:a16="http://schemas.microsoft.com/office/drawing/2014/main" id="{00000000-0008-0000-0900-000091020000}"/>
            </a:ext>
          </a:extLst>
        </xdr:cNvPr>
        <xdr:cNvCxnSpPr/>
      </xdr:nvCxnSpPr>
      <xdr:spPr>
        <a:xfrm flipH="1">
          <a:off x="2453788" y="4293577"/>
          <a:ext cx="530009" cy="631580"/>
        </a:xfrm>
        <a:prstGeom prst="straightConnector1">
          <a:avLst/>
        </a:prstGeom>
        <a:ln w="1587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929787</xdr:colOff>
      <xdr:row>6</xdr:row>
      <xdr:rowOff>762266</xdr:rowOff>
    </xdr:from>
    <xdr:to>
      <xdr:col>3</xdr:col>
      <xdr:colOff>1427602</xdr:colOff>
      <xdr:row>6</xdr:row>
      <xdr:rowOff>1355481</xdr:rowOff>
    </xdr:to>
    <xdr:cxnSp macro="">
      <xdr:nvCxnSpPr>
        <xdr:cNvPr id="668" name="Прямая со стрелкой 667">
          <a:extLst>
            <a:ext uri="{FF2B5EF4-FFF2-40B4-BE49-F238E27FC236}">
              <a16:creationId xmlns="" xmlns:a16="http://schemas.microsoft.com/office/drawing/2014/main" id="{00000000-0008-0000-0900-00009C020000}"/>
            </a:ext>
          </a:extLst>
        </xdr:cNvPr>
        <xdr:cNvCxnSpPr/>
      </xdr:nvCxnSpPr>
      <xdr:spPr>
        <a:xfrm flipH="1" flipV="1">
          <a:off x="2468441" y="4909304"/>
          <a:ext cx="497815" cy="593215"/>
        </a:xfrm>
        <a:prstGeom prst="straightConnector1">
          <a:avLst/>
        </a:prstGeom>
        <a:ln w="1587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974093</xdr:colOff>
      <xdr:row>4</xdr:row>
      <xdr:rowOff>761509</xdr:rowOff>
    </xdr:from>
    <xdr:to>
      <xdr:col>3</xdr:col>
      <xdr:colOff>1046093</xdr:colOff>
      <xdr:row>4</xdr:row>
      <xdr:rowOff>833509</xdr:rowOff>
    </xdr:to>
    <xdr:sp macro="" textlink="">
      <xdr:nvSpPr>
        <xdr:cNvPr id="485" name="5-конечная звезда 484">
          <a:extLst>
            <a:ext uri="{FF2B5EF4-FFF2-40B4-BE49-F238E27FC236}">
              <a16:creationId xmlns="" xmlns:a16="http://schemas.microsoft.com/office/drawing/2014/main" id="{00000000-0008-0000-0900-0000E5010000}"/>
            </a:ext>
          </a:extLst>
        </xdr:cNvPr>
        <xdr:cNvSpPr/>
      </xdr:nvSpPr>
      <xdr:spPr>
        <a:xfrm>
          <a:off x="2520505" y="165798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539649</xdr:colOff>
      <xdr:row>4</xdr:row>
      <xdr:rowOff>768836</xdr:rowOff>
    </xdr:from>
    <xdr:to>
      <xdr:col>3</xdr:col>
      <xdr:colOff>611649</xdr:colOff>
      <xdr:row>4</xdr:row>
      <xdr:rowOff>840836</xdr:rowOff>
    </xdr:to>
    <xdr:sp macro="" textlink="">
      <xdr:nvSpPr>
        <xdr:cNvPr id="566" name="5-конечная звезда 565">
          <a:extLst>
            <a:ext uri="{FF2B5EF4-FFF2-40B4-BE49-F238E27FC236}">
              <a16:creationId xmlns="" xmlns:a16="http://schemas.microsoft.com/office/drawing/2014/main" id="{00000000-0008-0000-0900-000036020000}"/>
            </a:ext>
          </a:extLst>
        </xdr:cNvPr>
        <xdr:cNvSpPr/>
      </xdr:nvSpPr>
      <xdr:spPr>
        <a:xfrm>
          <a:off x="2086061" y="166530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91043</xdr:colOff>
      <xdr:row>5</xdr:row>
      <xdr:rowOff>73269</xdr:rowOff>
    </xdr:from>
    <xdr:to>
      <xdr:col>3</xdr:col>
      <xdr:colOff>1310268</xdr:colOff>
      <xdr:row>5</xdr:row>
      <xdr:rowOff>1414096</xdr:rowOff>
    </xdr:to>
    <xdr:sp macro="" textlink="">
      <xdr:nvSpPr>
        <xdr:cNvPr id="567" name="Прямоугольник 566">
          <a:extLst>
            <a:ext uri="{FF2B5EF4-FFF2-40B4-BE49-F238E27FC236}">
              <a16:creationId xmlns="" xmlns:a16="http://schemas.microsoft.com/office/drawing/2014/main" id="{00000000-0008-0000-0900-000037020000}"/>
            </a:ext>
          </a:extLst>
        </xdr:cNvPr>
        <xdr:cNvSpPr/>
      </xdr:nvSpPr>
      <xdr:spPr>
        <a:xfrm>
          <a:off x="1633628" y="2689159"/>
          <a:ext cx="1219225" cy="1340827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600" b="1">
              <a:solidFill>
                <a:sysClr val="windowText" lastClr="000000"/>
              </a:solidFill>
            </a:rPr>
            <a:t>P</a:t>
          </a:r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800414</xdr:colOff>
      <xdr:row>5</xdr:row>
      <xdr:rowOff>734122</xdr:rowOff>
    </xdr:from>
    <xdr:to>
      <xdr:col>3</xdr:col>
      <xdr:colOff>800414</xdr:colOff>
      <xdr:row>5</xdr:row>
      <xdr:rowOff>1267559</xdr:rowOff>
    </xdr:to>
    <xdr:cxnSp macro="">
      <xdr:nvCxnSpPr>
        <xdr:cNvPr id="568" name="Прямая со стрелкой 567">
          <a:extLst>
            <a:ext uri="{FF2B5EF4-FFF2-40B4-BE49-F238E27FC236}">
              <a16:creationId xmlns="" xmlns:a16="http://schemas.microsoft.com/office/drawing/2014/main" id="{00000000-0008-0000-0900-000038020000}"/>
            </a:ext>
          </a:extLst>
        </xdr:cNvPr>
        <xdr:cNvCxnSpPr/>
      </xdr:nvCxnSpPr>
      <xdr:spPr>
        <a:xfrm flipV="1">
          <a:off x="2342999" y="3350012"/>
          <a:ext cx="0" cy="533437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759421</xdr:colOff>
      <xdr:row>5</xdr:row>
      <xdr:rowOff>1249863</xdr:rowOff>
    </xdr:from>
    <xdr:to>
      <xdr:col>3</xdr:col>
      <xdr:colOff>831421</xdr:colOff>
      <xdr:row>5</xdr:row>
      <xdr:rowOff>1321863</xdr:rowOff>
    </xdr:to>
    <xdr:sp macro="" textlink="">
      <xdr:nvSpPr>
        <xdr:cNvPr id="570" name="Овал 569">
          <a:extLst>
            <a:ext uri="{FF2B5EF4-FFF2-40B4-BE49-F238E27FC236}">
              <a16:creationId xmlns="" xmlns:a16="http://schemas.microsoft.com/office/drawing/2014/main" id="{00000000-0008-0000-0900-00003A020000}"/>
            </a:ext>
          </a:extLst>
        </xdr:cNvPr>
        <xdr:cNvSpPr/>
      </xdr:nvSpPr>
      <xdr:spPr>
        <a:xfrm>
          <a:off x="2298075" y="3872901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974093</xdr:colOff>
      <xdr:row>5</xdr:row>
      <xdr:rowOff>952011</xdr:rowOff>
    </xdr:from>
    <xdr:to>
      <xdr:col>3</xdr:col>
      <xdr:colOff>1046093</xdr:colOff>
      <xdr:row>5</xdr:row>
      <xdr:rowOff>1024011</xdr:rowOff>
    </xdr:to>
    <xdr:sp macro="" textlink="">
      <xdr:nvSpPr>
        <xdr:cNvPr id="741" name="5-конечная звезда 740">
          <a:extLst>
            <a:ext uri="{FF2B5EF4-FFF2-40B4-BE49-F238E27FC236}">
              <a16:creationId xmlns="" xmlns:a16="http://schemas.microsoft.com/office/drawing/2014/main" id="{00000000-0008-0000-0900-0000E5020000}"/>
            </a:ext>
          </a:extLst>
        </xdr:cNvPr>
        <xdr:cNvSpPr/>
      </xdr:nvSpPr>
      <xdr:spPr>
        <a:xfrm>
          <a:off x="2520505" y="3372482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539649</xdr:colOff>
      <xdr:row>5</xdr:row>
      <xdr:rowOff>959338</xdr:rowOff>
    </xdr:from>
    <xdr:to>
      <xdr:col>3</xdr:col>
      <xdr:colOff>611649</xdr:colOff>
      <xdr:row>5</xdr:row>
      <xdr:rowOff>1031338</xdr:rowOff>
    </xdr:to>
    <xdr:sp macro="" textlink="">
      <xdr:nvSpPr>
        <xdr:cNvPr id="742" name="5-конечная звезда 741">
          <a:extLst>
            <a:ext uri="{FF2B5EF4-FFF2-40B4-BE49-F238E27FC236}">
              <a16:creationId xmlns="" xmlns:a16="http://schemas.microsoft.com/office/drawing/2014/main" id="{00000000-0008-0000-0900-0000E6020000}"/>
            </a:ext>
          </a:extLst>
        </xdr:cNvPr>
        <xdr:cNvSpPr/>
      </xdr:nvSpPr>
      <xdr:spPr>
        <a:xfrm>
          <a:off x="2086061" y="3379809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238125</xdr:colOff>
      <xdr:row>5</xdr:row>
      <xdr:rowOff>727511</xdr:rowOff>
    </xdr:from>
    <xdr:to>
      <xdr:col>3</xdr:col>
      <xdr:colOff>1459837</xdr:colOff>
      <xdr:row>5</xdr:row>
      <xdr:rowOff>727511</xdr:rowOff>
    </xdr:to>
    <xdr:cxnSp macro="">
      <xdr:nvCxnSpPr>
        <xdr:cNvPr id="743" name="Прямая со стрелкой 742">
          <a:extLst>
            <a:ext uri="{FF2B5EF4-FFF2-40B4-BE49-F238E27FC236}">
              <a16:creationId xmlns="" xmlns:a16="http://schemas.microsoft.com/office/drawing/2014/main" id="{00000000-0008-0000-0900-0000E7020000}"/>
            </a:ext>
          </a:extLst>
        </xdr:cNvPr>
        <xdr:cNvCxnSpPr/>
      </xdr:nvCxnSpPr>
      <xdr:spPr>
        <a:xfrm>
          <a:off x="1781175" y="3127811"/>
          <a:ext cx="1221712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1197433</xdr:colOff>
      <xdr:row>5</xdr:row>
      <xdr:rowOff>424368</xdr:rowOff>
    </xdr:from>
    <xdr:to>
      <xdr:col>3</xdr:col>
      <xdr:colOff>1197433</xdr:colOff>
      <xdr:row>5</xdr:row>
      <xdr:rowOff>690568</xdr:rowOff>
    </xdr:to>
    <xdr:cxnSp macro="">
      <xdr:nvCxnSpPr>
        <xdr:cNvPr id="748" name="Прямая со стрелкой 747">
          <a:extLst>
            <a:ext uri="{FF2B5EF4-FFF2-40B4-BE49-F238E27FC236}">
              <a16:creationId xmlns="" xmlns:a16="http://schemas.microsoft.com/office/drawing/2014/main" id="{00000000-0008-0000-0900-0000EC020000}"/>
            </a:ext>
          </a:extLst>
        </xdr:cNvPr>
        <xdr:cNvCxnSpPr/>
      </xdr:nvCxnSpPr>
      <xdr:spPr>
        <a:xfrm>
          <a:off x="2745246" y="2829431"/>
          <a:ext cx="0" cy="266200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1170922</xdr:colOff>
      <xdr:row>5</xdr:row>
      <xdr:rowOff>409657</xdr:rowOff>
    </xdr:from>
    <xdr:to>
      <xdr:col>3</xdr:col>
      <xdr:colOff>1222301</xdr:colOff>
      <xdr:row>5</xdr:row>
      <xdr:rowOff>456457</xdr:rowOff>
    </xdr:to>
    <xdr:sp macro="" textlink="">
      <xdr:nvSpPr>
        <xdr:cNvPr id="749" name="Овал 748">
          <a:extLst>
            <a:ext uri="{FF2B5EF4-FFF2-40B4-BE49-F238E27FC236}">
              <a16:creationId xmlns="" xmlns:a16="http://schemas.microsoft.com/office/drawing/2014/main" id="{00000000-0008-0000-0900-0000ED020000}"/>
            </a:ext>
          </a:extLst>
        </xdr:cNvPr>
        <xdr:cNvSpPr/>
      </xdr:nvSpPr>
      <xdr:spPr>
        <a:xfrm rot="5400000">
          <a:off x="2721025" y="2812430"/>
          <a:ext cx="46800" cy="51379"/>
        </a:xfrm>
        <a:prstGeom prst="ellipse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ru-RU" sz="10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288471</xdr:colOff>
      <xdr:row>7</xdr:row>
      <xdr:rowOff>805496</xdr:rowOff>
    </xdr:from>
    <xdr:to>
      <xdr:col>5</xdr:col>
      <xdr:colOff>925285</xdr:colOff>
      <xdr:row>7</xdr:row>
      <xdr:rowOff>1205998</xdr:rowOff>
    </xdr:to>
    <xdr:sp macro="" textlink="">
      <xdr:nvSpPr>
        <xdr:cNvPr id="755" name="Прямоугольник 754">
          <a:extLst>
            <a:ext uri="{FF2B5EF4-FFF2-40B4-BE49-F238E27FC236}">
              <a16:creationId xmlns="" xmlns:a16="http://schemas.microsoft.com/office/drawing/2014/main" id="{00000000-0008-0000-0900-0000F3020000}"/>
            </a:ext>
          </a:extLst>
        </xdr:cNvPr>
        <xdr:cNvSpPr/>
      </xdr:nvSpPr>
      <xdr:spPr>
        <a:xfrm>
          <a:off x="3418114" y="6248353"/>
          <a:ext cx="2019300" cy="40050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??????????  ?</a:t>
          </a:r>
        </a:p>
      </xdr:txBody>
    </xdr:sp>
    <xdr:clientData/>
  </xdr:twoCellAnchor>
  <xdr:twoCellAnchor>
    <xdr:from>
      <xdr:col>4</xdr:col>
      <xdr:colOff>358158</xdr:colOff>
      <xdr:row>7</xdr:row>
      <xdr:rowOff>430138</xdr:rowOff>
    </xdr:from>
    <xdr:to>
      <xdr:col>4</xdr:col>
      <xdr:colOff>609600</xdr:colOff>
      <xdr:row>7</xdr:row>
      <xdr:rowOff>708561</xdr:rowOff>
    </xdr:to>
    <xdr:sp macro="" textlink="">
      <xdr:nvSpPr>
        <xdr:cNvPr id="21" name="Стрелка вправо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SpPr/>
      </xdr:nvSpPr>
      <xdr:spPr>
        <a:xfrm flipH="1">
          <a:off x="3487801" y="5872995"/>
          <a:ext cx="251442" cy="278423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604156</xdr:colOff>
      <xdr:row>7</xdr:row>
      <xdr:rowOff>855099</xdr:rowOff>
    </xdr:from>
    <xdr:to>
      <xdr:col>5</xdr:col>
      <xdr:colOff>860579</xdr:colOff>
      <xdr:row>7</xdr:row>
      <xdr:rowOff>1133522</xdr:rowOff>
    </xdr:to>
    <xdr:sp macro="" textlink="">
      <xdr:nvSpPr>
        <xdr:cNvPr id="761" name="Стрелка вправо 760">
          <a:extLst>
            <a:ext uri="{FF2B5EF4-FFF2-40B4-BE49-F238E27FC236}">
              <a16:creationId xmlns="" xmlns:a16="http://schemas.microsoft.com/office/drawing/2014/main" id="{00000000-0008-0000-0900-0000F9020000}"/>
            </a:ext>
          </a:extLst>
        </xdr:cNvPr>
        <xdr:cNvSpPr/>
      </xdr:nvSpPr>
      <xdr:spPr>
        <a:xfrm>
          <a:off x="5116285" y="6297956"/>
          <a:ext cx="256423" cy="278423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881428</xdr:colOff>
      <xdr:row>7</xdr:row>
      <xdr:rowOff>887534</xdr:rowOff>
    </xdr:from>
    <xdr:to>
      <xdr:col>3</xdr:col>
      <xdr:colOff>953428</xdr:colOff>
      <xdr:row>7</xdr:row>
      <xdr:rowOff>959534</xdr:rowOff>
    </xdr:to>
    <xdr:sp macro="" textlink="">
      <xdr:nvSpPr>
        <xdr:cNvPr id="782" name="5-конечная звезда 781">
          <a:extLst>
            <a:ext uri="{FF2B5EF4-FFF2-40B4-BE49-F238E27FC236}">
              <a16:creationId xmlns="" xmlns:a16="http://schemas.microsoft.com/office/drawing/2014/main" id="{00000000-0008-0000-0900-00000E030000}"/>
            </a:ext>
          </a:extLst>
        </xdr:cNvPr>
        <xdr:cNvSpPr/>
      </xdr:nvSpPr>
      <xdr:spPr>
        <a:xfrm>
          <a:off x="2424478" y="6335834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774875</xdr:colOff>
      <xdr:row>8</xdr:row>
      <xdr:rowOff>58616</xdr:rowOff>
    </xdr:from>
    <xdr:to>
      <xdr:col>3</xdr:col>
      <xdr:colOff>774875</xdr:colOff>
      <xdr:row>8</xdr:row>
      <xdr:rowOff>1349396</xdr:rowOff>
    </xdr:to>
    <xdr:cxnSp macro="">
      <xdr:nvCxnSpPr>
        <xdr:cNvPr id="790" name="Прямая со стрелкой 789">
          <a:extLst>
            <a:ext uri="{FF2B5EF4-FFF2-40B4-BE49-F238E27FC236}">
              <a16:creationId xmlns="" xmlns:a16="http://schemas.microsoft.com/office/drawing/2014/main" id="{00000000-0008-0000-0900-000016030000}"/>
            </a:ext>
          </a:extLst>
        </xdr:cNvPr>
        <xdr:cNvCxnSpPr/>
      </xdr:nvCxnSpPr>
      <xdr:spPr>
        <a:xfrm flipV="1">
          <a:off x="2313529" y="7253654"/>
          <a:ext cx="0" cy="1290780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731684</xdr:colOff>
      <xdr:row>8</xdr:row>
      <xdr:rowOff>1317140</xdr:rowOff>
    </xdr:from>
    <xdr:to>
      <xdr:col>3</xdr:col>
      <xdr:colOff>803684</xdr:colOff>
      <xdr:row>8</xdr:row>
      <xdr:rowOff>1389140</xdr:rowOff>
    </xdr:to>
    <xdr:sp macro="" textlink="">
      <xdr:nvSpPr>
        <xdr:cNvPr id="791" name="Овал 790">
          <a:extLst>
            <a:ext uri="{FF2B5EF4-FFF2-40B4-BE49-F238E27FC236}">
              <a16:creationId xmlns="" xmlns:a16="http://schemas.microsoft.com/office/drawing/2014/main" id="{00000000-0008-0000-0900-000017030000}"/>
            </a:ext>
          </a:extLst>
        </xdr:cNvPr>
        <xdr:cNvSpPr/>
      </xdr:nvSpPr>
      <xdr:spPr>
        <a:xfrm>
          <a:off x="2272249" y="8274531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881428</xdr:colOff>
      <xdr:row>8</xdr:row>
      <xdr:rowOff>879596</xdr:rowOff>
    </xdr:from>
    <xdr:to>
      <xdr:col>3</xdr:col>
      <xdr:colOff>953428</xdr:colOff>
      <xdr:row>8</xdr:row>
      <xdr:rowOff>951596</xdr:rowOff>
    </xdr:to>
    <xdr:sp macro="" textlink="">
      <xdr:nvSpPr>
        <xdr:cNvPr id="792" name="5-конечная звезда 791">
          <a:extLst>
            <a:ext uri="{FF2B5EF4-FFF2-40B4-BE49-F238E27FC236}">
              <a16:creationId xmlns="" xmlns:a16="http://schemas.microsoft.com/office/drawing/2014/main" id="{00000000-0008-0000-0900-000018030000}"/>
            </a:ext>
          </a:extLst>
        </xdr:cNvPr>
        <xdr:cNvSpPr/>
      </xdr:nvSpPr>
      <xdr:spPr>
        <a:xfrm>
          <a:off x="2418566" y="7842699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111672</xdr:colOff>
      <xdr:row>8</xdr:row>
      <xdr:rowOff>525517</xdr:rowOff>
    </xdr:from>
    <xdr:to>
      <xdr:col>3</xdr:col>
      <xdr:colOff>778565</xdr:colOff>
      <xdr:row>8</xdr:row>
      <xdr:rowOff>746288</xdr:rowOff>
    </xdr:to>
    <xdr:cxnSp macro="">
      <xdr:nvCxnSpPr>
        <xdr:cNvPr id="793" name="Прямая со стрелкой 792">
          <a:extLst>
            <a:ext uri="{FF2B5EF4-FFF2-40B4-BE49-F238E27FC236}">
              <a16:creationId xmlns="" xmlns:a16="http://schemas.microsoft.com/office/drawing/2014/main" id="{00000000-0008-0000-0900-000019030000}"/>
            </a:ext>
          </a:extLst>
        </xdr:cNvPr>
        <xdr:cNvCxnSpPr/>
      </xdr:nvCxnSpPr>
      <xdr:spPr>
        <a:xfrm flipH="1" flipV="1">
          <a:off x="1648810" y="7488620"/>
          <a:ext cx="666893" cy="220771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259684</xdr:colOff>
      <xdr:row>11</xdr:row>
      <xdr:rowOff>92084</xdr:rowOff>
    </xdr:from>
    <xdr:to>
      <xdr:col>2</xdr:col>
      <xdr:colOff>346370</xdr:colOff>
      <xdr:row>13</xdr:row>
      <xdr:rowOff>167728</xdr:rowOff>
    </xdr:to>
    <xdr:pic>
      <xdr:nvPicPr>
        <xdr:cNvPr id="801" name="Рисунок 800">
          <a:extLst>
            <a:ext uri="{FF2B5EF4-FFF2-40B4-BE49-F238E27FC236}">
              <a16:creationId xmlns="" xmlns:a16="http://schemas.microsoft.com/office/drawing/2014/main" id="{00000000-0008-0000-0900-00002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9684" y="10356672"/>
          <a:ext cx="1050392" cy="523880"/>
        </a:xfrm>
        <a:prstGeom prst="rect">
          <a:avLst/>
        </a:prstGeom>
      </xdr:spPr>
    </xdr:pic>
    <xdr:clientData/>
  </xdr:twoCellAnchor>
  <xdr:twoCellAnchor editAs="oneCell">
    <xdr:from>
      <xdr:col>5</xdr:col>
      <xdr:colOff>167769</xdr:colOff>
      <xdr:row>16</xdr:row>
      <xdr:rowOff>503073</xdr:rowOff>
    </xdr:from>
    <xdr:to>
      <xdr:col>5</xdr:col>
      <xdr:colOff>718626</xdr:colOff>
      <xdr:row>16</xdr:row>
      <xdr:rowOff>1007898</xdr:rowOff>
    </xdr:to>
    <xdr:pic>
      <xdr:nvPicPr>
        <xdr:cNvPr id="802" name="Рисунок 801">
          <a:extLst>
            <a:ext uri="{FF2B5EF4-FFF2-40B4-BE49-F238E27FC236}">
              <a16:creationId xmlns="" xmlns:a16="http://schemas.microsoft.com/office/drawing/2014/main" id="{00000000-0008-0000-09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508" y="11800551"/>
          <a:ext cx="550857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922841</xdr:colOff>
      <xdr:row>16</xdr:row>
      <xdr:rowOff>896269</xdr:rowOff>
    </xdr:from>
    <xdr:to>
      <xdr:col>3</xdr:col>
      <xdr:colOff>994841</xdr:colOff>
      <xdr:row>16</xdr:row>
      <xdr:rowOff>968269</xdr:rowOff>
    </xdr:to>
    <xdr:sp macro="" textlink="">
      <xdr:nvSpPr>
        <xdr:cNvPr id="803" name="5-конечная звезда 802">
          <a:extLst>
            <a:ext uri="{FF2B5EF4-FFF2-40B4-BE49-F238E27FC236}">
              <a16:creationId xmlns="" xmlns:a16="http://schemas.microsoft.com/office/drawing/2014/main" id="{00000000-0008-0000-0900-000023030000}"/>
            </a:ext>
          </a:extLst>
        </xdr:cNvPr>
        <xdr:cNvSpPr/>
      </xdr:nvSpPr>
      <xdr:spPr>
        <a:xfrm>
          <a:off x="2463406" y="1219374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492146</xdr:colOff>
      <xdr:row>17</xdr:row>
      <xdr:rowOff>542073</xdr:rowOff>
    </xdr:from>
    <xdr:to>
      <xdr:col>3</xdr:col>
      <xdr:colOff>564146</xdr:colOff>
      <xdr:row>17</xdr:row>
      <xdr:rowOff>614073</xdr:rowOff>
    </xdr:to>
    <xdr:sp macro="" textlink="">
      <xdr:nvSpPr>
        <xdr:cNvPr id="804" name="5-конечная звезда 803">
          <a:extLst>
            <a:ext uri="{FF2B5EF4-FFF2-40B4-BE49-F238E27FC236}">
              <a16:creationId xmlns="" xmlns:a16="http://schemas.microsoft.com/office/drawing/2014/main" id="{00000000-0008-0000-0900-000024030000}"/>
            </a:ext>
          </a:extLst>
        </xdr:cNvPr>
        <xdr:cNvSpPr/>
      </xdr:nvSpPr>
      <xdr:spPr>
        <a:xfrm>
          <a:off x="2038558" y="13227132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492146</xdr:colOff>
      <xdr:row>17</xdr:row>
      <xdr:rowOff>894329</xdr:rowOff>
    </xdr:from>
    <xdr:to>
      <xdr:col>3</xdr:col>
      <xdr:colOff>564146</xdr:colOff>
      <xdr:row>17</xdr:row>
      <xdr:rowOff>966329</xdr:rowOff>
    </xdr:to>
    <xdr:sp macro="" textlink="">
      <xdr:nvSpPr>
        <xdr:cNvPr id="805" name="5-конечная звезда 804">
          <a:extLst>
            <a:ext uri="{FF2B5EF4-FFF2-40B4-BE49-F238E27FC236}">
              <a16:creationId xmlns="" xmlns:a16="http://schemas.microsoft.com/office/drawing/2014/main" id="{00000000-0008-0000-0900-000025030000}"/>
            </a:ext>
          </a:extLst>
        </xdr:cNvPr>
        <xdr:cNvSpPr/>
      </xdr:nvSpPr>
      <xdr:spPr>
        <a:xfrm>
          <a:off x="2038558" y="13579388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552072</xdr:colOff>
      <xdr:row>18</xdr:row>
      <xdr:rowOff>1053646</xdr:rowOff>
    </xdr:from>
    <xdr:to>
      <xdr:col>3</xdr:col>
      <xdr:colOff>624072</xdr:colOff>
      <xdr:row>18</xdr:row>
      <xdr:rowOff>1125646</xdr:rowOff>
    </xdr:to>
    <xdr:sp macro="" textlink="">
      <xdr:nvSpPr>
        <xdr:cNvPr id="806" name="5-конечная звезда 805">
          <a:extLst>
            <a:ext uri="{FF2B5EF4-FFF2-40B4-BE49-F238E27FC236}">
              <a16:creationId xmlns="" xmlns:a16="http://schemas.microsoft.com/office/drawing/2014/main" id="{00000000-0008-0000-0900-000026030000}"/>
            </a:ext>
          </a:extLst>
        </xdr:cNvPr>
        <xdr:cNvSpPr/>
      </xdr:nvSpPr>
      <xdr:spPr>
        <a:xfrm>
          <a:off x="2098484" y="1526270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887762</xdr:colOff>
      <xdr:row>18</xdr:row>
      <xdr:rowOff>1053646</xdr:rowOff>
    </xdr:from>
    <xdr:to>
      <xdr:col>3</xdr:col>
      <xdr:colOff>959762</xdr:colOff>
      <xdr:row>18</xdr:row>
      <xdr:rowOff>1125646</xdr:rowOff>
    </xdr:to>
    <xdr:sp macro="" textlink="">
      <xdr:nvSpPr>
        <xdr:cNvPr id="807" name="5-конечная звезда 806">
          <a:extLst>
            <a:ext uri="{FF2B5EF4-FFF2-40B4-BE49-F238E27FC236}">
              <a16:creationId xmlns="" xmlns:a16="http://schemas.microsoft.com/office/drawing/2014/main" id="{00000000-0008-0000-0900-000027030000}"/>
            </a:ext>
          </a:extLst>
        </xdr:cNvPr>
        <xdr:cNvSpPr/>
      </xdr:nvSpPr>
      <xdr:spPr>
        <a:xfrm>
          <a:off x="2434174" y="1526270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0</xdr:col>
      <xdr:colOff>226067</xdr:colOff>
      <xdr:row>22</xdr:row>
      <xdr:rowOff>78442</xdr:rowOff>
    </xdr:from>
    <xdr:to>
      <xdr:col>2</xdr:col>
      <xdr:colOff>312753</xdr:colOff>
      <xdr:row>24</xdr:row>
      <xdr:rowOff>162856</xdr:rowOff>
    </xdr:to>
    <xdr:pic>
      <xdr:nvPicPr>
        <xdr:cNvPr id="815" name="Рисунок 814">
          <a:extLst>
            <a:ext uri="{FF2B5EF4-FFF2-40B4-BE49-F238E27FC236}">
              <a16:creationId xmlns="" xmlns:a16="http://schemas.microsoft.com/office/drawing/2014/main" id="{00000000-0008-0000-0900-00002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067" y="20607618"/>
          <a:ext cx="1050392" cy="532650"/>
        </a:xfrm>
        <a:prstGeom prst="rect">
          <a:avLst/>
        </a:prstGeom>
      </xdr:spPr>
    </xdr:pic>
    <xdr:clientData/>
  </xdr:twoCellAnchor>
  <xdr:twoCellAnchor>
    <xdr:from>
      <xdr:col>3</xdr:col>
      <xdr:colOff>869832</xdr:colOff>
      <xdr:row>28</xdr:row>
      <xdr:rowOff>729796</xdr:rowOff>
    </xdr:from>
    <xdr:to>
      <xdr:col>3</xdr:col>
      <xdr:colOff>941832</xdr:colOff>
      <xdr:row>28</xdr:row>
      <xdr:rowOff>801796</xdr:rowOff>
    </xdr:to>
    <xdr:sp macro="" textlink="">
      <xdr:nvSpPr>
        <xdr:cNvPr id="401" name="5-конечная звезда 400">
          <a:extLst>
            <a:ext uri="{FF2B5EF4-FFF2-40B4-BE49-F238E27FC236}">
              <a16:creationId xmlns="" xmlns:a16="http://schemas.microsoft.com/office/drawing/2014/main" id="{00000000-0008-0000-0900-000091010000}"/>
            </a:ext>
          </a:extLst>
        </xdr:cNvPr>
        <xdr:cNvSpPr/>
      </xdr:nvSpPr>
      <xdr:spPr>
        <a:xfrm>
          <a:off x="2412882" y="23608846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769222</xdr:colOff>
      <xdr:row>28</xdr:row>
      <xdr:rowOff>68917</xdr:rowOff>
    </xdr:from>
    <xdr:to>
      <xdr:col>3</xdr:col>
      <xdr:colOff>769222</xdr:colOff>
      <xdr:row>28</xdr:row>
      <xdr:rowOff>1362075</xdr:rowOff>
    </xdr:to>
    <xdr:cxnSp macro="">
      <xdr:nvCxnSpPr>
        <xdr:cNvPr id="403" name="Прямая со стрелкой 402">
          <a:extLst>
            <a:ext uri="{FF2B5EF4-FFF2-40B4-BE49-F238E27FC236}">
              <a16:creationId xmlns="" xmlns:a16="http://schemas.microsoft.com/office/drawing/2014/main" id="{00000000-0008-0000-0900-000093010000}"/>
            </a:ext>
          </a:extLst>
        </xdr:cNvPr>
        <xdr:cNvCxnSpPr/>
      </xdr:nvCxnSpPr>
      <xdr:spPr>
        <a:xfrm flipV="1">
          <a:off x="2312272" y="22947967"/>
          <a:ext cx="0" cy="1293158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726031</xdr:colOff>
      <xdr:row>28</xdr:row>
      <xdr:rowOff>1311647</xdr:rowOff>
    </xdr:from>
    <xdr:to>
      <xdr:col>3</xdr:col>
      <xdr:colOff>798031</xdr:colOff>
      <xdr:row>28</xdr:row>
      <xdr:rowOff>1383647</xdr:rowOff>
    </xdr:to>
    <xdr:sp macro="" textlink="">
      <xdr:nvSpPr>
        <xdr:cNvPr id="404" name="Овал 403">
          <a:extLst>
            <a:ext uri="{FF2B5EF4-FFF2-40B4-BE49-F238E27FC236}">
              <a16:creationId xmlns="" xmlns:a16="http://schemas.microsoft.com/office/drawing/2014/main" id="{00000000-0008-0000-0900-000094010000}"/>
            </a:ext>
          </a:extLst>
        </xdr:cNvPr>
        <xdr:cNvSpPr/>
      </xdr:nvSpPr>
      <xdr:spPr>
        <a:xfrm>
          <a:off x="2269081" y="24190697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5</xdr:col>
      <xdr:colOff>674326</xdr:colOff>
      <xdr:row>28</xdr:row>
      <xdr:rowOff>775889</xdr:rowOff>
    </xdr:from>
    <xdr:to>
      <xdr:col>5</xdr:col>
      <xdr:colOff>974800</xdr:colOff>
      <xdr:row>28</xdr:row>
      <xdr:rowOff>1076108</xdr:rowOff>
    </xdr:to>
    <xdr:pic>
      <xdr:nvPicPr>
        <xdr:cNvPr id="405" name="Рисунок 404" descr="Картинки по запросу знак пешеходный переход">
          <a:extLst>
            <a:ext uri="{FF2B5EF4-FFF2-40B4-BE49-F238E27FC236}">
              <a16:creationId xmlns="" xmlns:a16="http://schemas.microsoft.com/office/drawing/2014/main" id="{00000000-0008-0000-09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651" y="25178939"/>
          <a:ext cx="300474" cy="300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769222</xdr:colOff>
      <xdr:row>37</xdr:row>
      <xdr:rowOff>122603</xdr:rowOff>
    </xdr:from>
    <xdr:to>
      <xdr:col>3</xdr:col>
      <xdr:colOff>769222</xdr:colOff>
      <xdr:row>37</xdr:row>
      <xdr:rowOff>1415761</xdr:rowOff>
    </xdr:to>
    <xdr:cxnSp macro="">
      <xdr:nvCxnSpPr>
        <xdr:cNvPr id="406" name="Прямая со стрелкой 405">
          <a:extLst>
            <a:ext uri="{FF2B5EF4-FFF2-40B4-BE49-F238E27FC236}">
              <a16:creationId xmlns="" xmlns:a16="http://schemas.microsoft.com/office/drawing/2014/main" id="{00000000-0008-0000-0900-000096010000}"/>
            </a:ext>
          </a:extLst>
        </xdr:cNvPr>
        <xdr:cNvCxnSpPr/>
      </xdr:nvCxnSpPr>
      <xdr:spPr>
        <a:xfrm flipV="1">
          <a:off x="2327858" y="31832194"/>
          <a:ext cx="0" cy="1293158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726031</xdr:colOff>
      <xdr:row>37</xdr:row>
      <xdr:rowOff>1365333</xdr:rowOff>
    </xdr:from>
    <xdr:to>
      <xdr:col>3</xdr:col>
      <xdr:colOff>798031</xdr:colOff>
      <xdr:row>37</xdr:row>
      <xdr:rowOff>1437333</xdr:rowOff>
    </xdr:to>
    <xdr:sp macro="" textlink="">
      <xdr:nvSpPr>
        <xdr:cNvPr id="407" name="Овал 406">
          <a:extLst>
            <a:ext uri="{FF2B5EF4-FFF2-40B4-BE49-F238E27FC236}">
              <a16:creationId xmlns="" xmlns:a16="http://schemas.microsoft.com/office/drawing/2014/main" id="{00000000-0008-0000-0900-000097010000}"/>
            </a:ext>
          </a:extLst>
        </xdr:cNvPr>
        <xdr:cNvSpPr/>
      </xdr:nvSpPr>
      <xdr:spPr>
        <a:xfrm>
          <a:off x="2284667" y="3307492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861551</xdr:colOff>
      <xdr:row>41</xdr:row>
      <xdr:rowOff>909942</xdr:rowOff>
    </xdr:from>
    <xdr:to>
      <xdr:col>3</xdr:col>
      <xdr:colOff>933551</xdr:colOff>
      <xdr:row>41</xdr:row>
      <xdr:rowOff>981942</xdr:rowOff>
    </xdr:to>
    <xdr:sp macro="" textlink="">
      <xdr:nvSpPr>
        <xdr:cNvPr id="443" name="5-конечная звезда 442">
          <a:extLst>
            <a:ext uri="{FF2B5EF4-FFF2-40B4-BE49-F238E27FC236}">
              <a16:creationId xmlns="" xmlns:a16="http://schemas.microsoft.com/office/drawing/2014/main" id="{00000000-0008-0000-0900-0000BB010000}"/>
            </a:ext>
          </a:extLst>
        </xdr:cNvPr>
        <xdr:cNvSpPr/>
      </xdr:nvSpPr>
      <xdr:spPr>
        <a:xfrm>
          <a:off x="2404601" y="3860036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961378</xdr:colOff>
      <xdr:row>41</xdr:row>
      <xdr:rowOff>151668</xdr:rowOff>
    </xdr:from>
    <xdr:to>
      <xdr:col>5</xdr:col>
      <xdr:colOff>131110</xdr:colOff>
      <xdr:row>41</xdr:row>
      <xdr:rowOff>656493</xdr:rowOff>
    </xdr:to>
    <xdr:pic>
      <xdr:nvPicPr>
        <xdr:cNvPr id="444" name="Рисунок 443">
          <a:extLst>
            <a:ext uri="{FF2B5EF4-FFF2-40B4-BE49-F238E27FC236}">
              <a16:creationId xmlns="" xmlns:a16="http://schemas.microsoft.com/office/drawing/2014/main" id="{00000000-0008-0000-09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7819" y="37937903"/>
          <a:ext cx="548056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1021542</xdr:colOff>
      <xdr:row>41</xdr:row>
      <xdr:rowOff>702670</xdr:rowOff>
    </xdr:from>
    <xdr:to>
      <xdr:col>5</xdr:col>
      <xdr:colOff>104753</xdr:colOff>
      <xdr:row>41</xdr:row>
      <xdr:rowOff>1169963</xdr:rowOff>
    </xdr:to>
    <xdr:pic>
      <xdr:nvPicPr>
        <xdr:cNvPr id="445" name="Рисунок 444" descr="Картинки по запросу знак главной дороги">
          <a:extLst>
            <a:ext uri="{FF2B5EF4-FFF2-40B4-BE49-F238E27FC236}">
              <a16:creationId xmlns="" xmlns:a16="http://schemas.microsoft.com/office/drawing/2014/main" id="{00000000-0008-0000-09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145104" y="38491784"/>
          <a:ext cx="467293" cy="461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777977</xdr:colOff>
      <xdr:row>42</xdr:row>
      <xdr:rowOff>81643</xdr:rowOff>
    </xdr:from>
    <xdr:to>
      <xdr:col>3</xdr:col>
      <xdr:colOff>777977</xdr:colOff>
      <xdr:row>42</xdr:row>
      <xdr:rowOff>1372423</xdr:rowOff>
    </xdr:to>
    <xdr:cxnSp macro="">
      <xdr:nvCxnSpPr>
        <xdr:cNvPr id="446" name="Прямая со стрелкой 445">
          <a:extLst>
            <a:ext uri="{FF2B5EF4-FFF2-40B4-BE49-F238E27FC236}">
              <a16:creationId xmlns="" xmlns:a16="http://schemas.microsoft.com/office/drawing/2014/main" id="{00000000-0008-0000-0900-0000BE010000}"/>
            </a:ext>
          </a:extLst>
        </xdr:cNvPr>
        <xdr:cNvCxnSpPr/>
      </xdr:nvCxnSpPr>
      <xdr:spPr>
        <a:xfrm flipV="1">
          <a:off x="2329191" y="39270214"/>
          <a:ext cx="0" cy="1290780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734786</xdr:colOff>
      <xdr:row>42</xdr:row>
      <xdr:rowOff>1340167</xdr:rowOff>
    </xdr:from>
    <xdr:to>
      <xdr:col>3</xdr:col>
      <xdr:colOff>806786</xdr:colOff>
      <xdr:row>42</xdr:row>
      <xdr:rowOff>1412167</xdr:rowOff>
    </xdr:to>
    <xdr:sp macro="" textlink="">
      <xdr:nvSpPr>
        <xdr:cNvPr id="447" name="Овал 446">
          <a:extLst>
            <a:ext uri="{FF2B5EF4-FFF2-40B4-BE49-F238E27FC236}">
              <a16:creationId xmlns="" xmlns:a16="http://schemas.microsoft.com/office/drawing/2014/main" id="{00000000-0008-0000-0900-0000BF010000}"/>
            </a:ext>
          </a:extLst>
        </xdr:cNvPr>
        <xdr:cNvSpPr/>
      </xdr:nvSpPr>
      <xdr:spPr>
        <a:xfrm>
          <a:off x="2286000" y="40528738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944402</xdr:colOff>
      <xdr:row>42</xdr:row>
      <xdr:rowOff>616752</xdr:rowOff>
    </xdr:from>
    <xdr:to>
      <xdr:col>3</xdr:col>
      <xdr:colOff>1016402</xdr:colOff>
      <xdr:row>42</xdr:row>
      <xdr:rowOff>688752</xdr:rowOff>
    </xdr:to>
    <xdr:sp macro="" textlink="">
      <xdr:nvSpPr>
        <xdr:cNvPr id="448" name="5-конечная звезда 447">
          <a:extLst>
            <a:ext uri="{FF2B5EF4-FFF2-40B4-BE49-F238E27FC236}">
              <a16:creationId xmlns="" xmlns:a16="http://schemas.microsoft.com/office/drawing/2014/main" id="{00000000-0008-0000-0900-0000C0010000}"/>
            </a:ext>
          </a:extLst>
        </xdr:cNvPr>
        <xdr:cNvSpPr/>
      </xdr:nvSpPr>
      <xdr:spPr>
        <a:xfrm>
          <a:off x="2487452" y="3983117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541630</xdr:colOff>
      <xdr:row>42</xdr:row>
      <xdr:rowOff>616752</xdr:rowOff>
    </xdr:from>
    <xdr:to>
      <xdr:col>3</xdr:col>
      <xdr:colOff>613630</xdr:colOff>
      <xdr:row>42</xdr:row>
      <xdr:rowOff>688752</xdr:rowOff>
    </xdr:to>
    <xdr:sp macro="" textlink="">
      <xdr:nvSpPr>
        <xdr:cNvPr id="449" name="5-конечная звезда 448">
          <a:extLst>
            <a:ext uri="{FF2B5EF4-FFF2-40B4-BE49-F238E27FC236}">
              <a16:creationId xmlns="" xmlns:a16="http://schemas.microsoft.com/office/drawing/2014/main" id="{00000000-0008-0000-0900-0000C1010000}"/>
            </a:ext>
          </a:extLst>
        </xdr:cNvPr>
        <xdr:cNvSpPr/>
      </xdr:nvSpPr>
      <xdr:spPr>
        <a:xfrm>
          <a:off x="2084680" y="3983117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777977</xdr:colOff>
      <xdr:row>49</xdr:row>
      <xdr:rowOff>70436</xdr:rowOff>
    </xdr:from>
    <xdr:to>
      <xdr:col>3</xdr:col>
      <xdr:colOff>777977</xdr:colOff>
      <xdr:row>49</xdr:row>
      <xdr:rowOff>1361216</xdr:rowOff>
    </xdr:to>
    <xdr:cxnSp macro="">
      <xdr:nvCxnSpPr>
        <xdr:cNvPr id="764" name="Прямая со стрелкой 763">
          <a:extLst>
            <a:ext uri="{FF2B5EF4-FFF2-40B4-BE49-F238E27FC236}">
              <a16:creationId xmlns="" xmlns:a16="http://schemas.microsoft.com/office/drawing/2014/main" id="{00000000-0008-0000-0900-0000FC020000}"/>
            </a:ext>
          </a:extLst>
        </xdr:cNvPr>
        <xdr:cNvCxnSpPr/>
      </xdr:nvCxnSpPr>
      <xdr:spPr>
        <a:xfrm flipV="1">
          <a:off x="2324389" y="43549260"/>
          <a:ext cx="0" cy="1290780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734786</xdr:colOff>
      <xdr:row>49</xdr:row>
      <xdr:rowOff>1328960</xdr:rowOff>
    </xdr:from>
    <xdr:to>
      <xdr:col>3</xdr:col>
      <xdr:colOff>806786</xdr:colOff>
      <xdr:row>49</xdr:row>
      <xdr:rowOff>1400960</xdr:rowOff>
    </xdr:to>
    <xdr:sp macro="" textlink="">
      <xdr:nvSpPr>
        <xdr:cNvPr id="766" name="Овал 765">
          <a:extLst>
            <a:ext uri="{FF2B5EF4-FFF2-40B4-BE49-F238E27FC236}">
              <a16:creationId xmlns="" xmlns:a16="http://schemas.microsoft.com/office/drawing/2014/main" id="{00000000-0008-0000-0900-0000FE020000}"/>
            </a:ext>
          </a:extLst>
        </xdr:cNvPr>
        <xdr:cNvSpPr/>
      </xdr:nvSpPr>
      <xdr:spPr>
        <a:xfrm>
          <a:off x="2281198" y="4480778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944402</xdr:colOff>
      <xdr:row>49</xdr:row>
      <xdr:rowOff>561280</xdr:rowOff>
    </xdr:from>
    <xdr:to>
      <xdr:col>3</xdr:col>
      <xdr:colOff>1016402</xdr:colOff>
      <xdr:row>49</xdr:row>
      <xdr:rowOff>633280</xdr:rowOff>
    </xdr:to>
    <xdr:sp macro="" textlink="">
      <xdr:nvSpPr>
        <xdr:cNvPr id="767" name="5-конечная звезда 766">
          <a:extLst>
            <a:ext uri="{FF2B5EF4-FFF2-40B4-BE49-F238E27FC236}">
              <a16:creationId xmlns="" xmlns:a16="http://schemas.microsoft.com/office/drawing/2014/main" id="{00000000-0008-0000-0900-0000FF020000}"/>
            </a:ext>
          </a:extLst>
        </xdr:cNvPr>
        <xdr:cNvSpPr/>
      </xdr:nvSpPr>
      <xdr:spPr>
        <a:xfrm>
          <a:off x="2490814" y="44040104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541630</xdr:colOff>
      <xdr:row>49</xdr:row>
      <xdr:rowOff>561280</xdr:rowOff>
    </xdr:from>
    <xdr:to>
      <xdr:col>3</xdr:col>
      <xdr:colOff>613630</xdr:colOff>
      <xdr:row>49</xdr:row>
      <xdr:rowOff>633280</xdr:rowOff>
    </xdr:to>
    <xdr:sp macro="" textlink="">
      <xdr:nvSpPr>
        <xdr:cNvPr id="768" name="5-конечная звезда 767">
          <a:extLst>
            <a:ext uri="{FF2B5EF4-FFF2-40B4-BE49-F238E27FC236}">
              <a16:creationId xmlns="" xmlns:a16="http://schemas.microsoft.com/office/drawing/2014/main" id="{00000000-0008-0000-0900-000000030000}"/>
            </a:ext>
          </a:extLst>
        </xdr:cNvPr>
        <xdr:cNvSpPr/>
      </xdr:nvSpPr>
      <xdr:spPr>
        <a:xfrm>
          <a:off x="2088042" y="44040104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145676</xdr:colOff>
      <xdr:row>49</xdr:row>
      <xdr:rowOff>762000</xdr:rowOff>
    </xdr:from>
    <xdr:to>
      <xdr:col>3</xdr:col>
      <xdr:colOff>773205</xdr:colOff>
      <xdr:row>49</xdr:row>
      <xdr:rowOff>874058</xdr:rowOff>
    </xdr:to>
    <xdr:cxnSp macro="">
      <xdr:nvCxnSpPr>
        <xdr:cNvPr id="769" name="Прямая со стрелкой 768">
          <a:extLst>
            <a:ext uri="{FF2B5EF4-FFF2-40B4-BE49-F238E27FC236}">
              <a16:creationId xmlns="" xmlns:a16="http://schemas.microsoft.com/office/drawing/2014/main" id="{00000000-0008-0000-0900-000001030000}"/>
            </a:ext>
          </a:extLst>
        </xdr:cNvPr>
        <xdr:cNvCxnSpPr/>
      </xdr:nvCxnSpPr>
      <xdr:spPr>
        <a:xfrm flipH="1">
          <a:off x="1692088" y="44240824"/>
          <a:ext cx="627529" cy="112058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798727</xdr:colOff>
      <xdr:row>48</xdr:row>
      <xdr:rowOff>594897</xdr:rowOff>
    </xdr:from>
    <xdr:to>
      <xdr:col>3</xdr:col>
      <xdr:colOff>870727</xdr:colOff>
      <xdr:row>48</xdr:row>
      <xdr:rowOff>666897</xdr:rowOff>
    </xdr:to>
    <xdr:sp macro="" textlink="">
      <xdr:nvSpPr>
        <xdr:cNvPr id="771" name="5-конечная звезда 770">
          <a:extLst>
            <a:ext uri="{FF2B5EF4-FFF2-40B4-BE49-F238E27FC236}">
              <a16:creationId xmlns="" xmlns:a16="http://schemas.microsoft.com/office/drawing/2014/main" id="{00000000-0008-0000-0900-000003030000}"/>
            </a:ext>
          </a:extLst>
        </xdr:cNvPr>
        <xdr:cNvSpPr/>
      </xdr:nvSpPr>
      <xdr:spPr>
        <a:xfrm>
          <a:off x="2345139" y="4254972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771247</xdr:colOff>
      <xdr:row>50</xdr:row>
      <xdr:rowOff>771525</xdr:rowOff>
    </xdr:from>
    <xdr:to>
      <xdr:col>3</xdr:col>
      <xdr:colOff>771247</xdr:colOff>
      <xdr:row>50</xdr:row>
      <xdr:rowOff>1401051</xdr:rowOff>
    </xdr:to>
    <xdr:cxnSp macro="">
      <xdr:nvCxnSpPr>
        <xdr:cNvPr id="808" name="Прямая со стрелкой 807">
          <a:extLst>
            <a:ext uri="{FF2B5EF4-FFF2-40B4-BE49-F238E27FC236}">
              <a16:creationId xmlns="" xmlns:a16="http://schemas.microsoft.com/office/drawing/2014/main" id="{00000000-0008-0000-0900-000028030000}"/>
            </a:ext>
          </a:extLst>
        </xdr:cNvPr>
        <xdr:cNvCxnSpPr/>
      </xdr:nvCxnSpPr>
      <xdr:spPr>
        <a:xfrm flipV="1">
          <a:off x="2317659" y="45774349"/>
          <a:ext cx="0" cy="629526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737581</xdr:colOff>
      <xdr:row>50</xdr:row>
      <xdr:rowOff>1359270</xdr:rowOff>
    </xdr:from>
    <xdr:to>
      <xdr:col>3</xdr:col>
      <xdr:colOff>809581</xdr:colOff>
      <xdr:row>50</xdr:row>
      <xdr:rowOff>1431270</xdr:rowOff>
    </xdr:to>
    <xdr:sp macro="" textlink="">
      <xdr:nvSpPr>
        <xdr:cNvPr id="809" name="Овал 808">
          <a:extLst>
            <a:ext uri="{FF2B5EF4-FFF2-40B4-BE49-F238E27FC236}">
              <a16:creationId xmlns="" xmlns:a16="http://schemas.microsoft.com/office/drawing/2014/main" id="{00000000-0008-0000-0900-000029030000}"/>
            </a:ext>
          </a:extLst>
        </xdr:cNvPr>
        <xdr:cNvSpPr/>
      </xdr:nvSpPr>
      <xdr:spPr>
        <a:xfrm>
          <a:off x="2283993" y="4636209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89648</xdr:colOff>
      <xdr:row>50</xdr:row>
      <xdr:rowOff>624953</xdr:rowOff>
    </xdr:from>
    <xdr:to>
      <xdr:col>3</xdr:col>
      <xdr:colOff>1490384</xdr:colOff>
      <xdr:row>50</xdr:row>
      <xdr:rowOff>882560</xdr:rowOff>
    </xdr:to>
    <xdr:cxnSp macro="">
      <xdr:nvCxnSpPr>
        <xdr:cNvPr id="810" name="Прямая со стрелкой 809">
          <a:extLst>
            <a:ext uri="{FF2B5EF4-FFF2-40B4-BE49-F238E27FC236}">
              <a16:creationId xmlns="" xmlns:a16="http://schemas.microsoft.com/office/drawing/2014/main" id="{00000000-0008-0000-0900-00002A030000}"/>
            </a:ext>
          </a:extLst>
        </xdr:cNvPr>
        <xdr:cNvCxnSpPr/>
      </xdr:nvCxnSpPr>
      <xdr:spPr>
        <a:xfrm flipH="1">
          <a:off x="1636060" y="45627777"/>
          <a:ext cx="1400736" cy="257607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944402</xdr:colOff>
      <xdr:row>51</xdr:row>
      <xdr:rowOff>807810</xdr:rowOff>
    </xdr:from>
    <xdr:to>
      <xdr:col>3</xdr:col>
      <xdr:colOff>1016402</xdr:colOff>
      <xdr:row>51</xdr:row>
      <xdr:rowOff>879810</xdr:rowOff>
    </xdr:to>
    <xdr:sp macro="" textlink="">
      <xdr:nvSpPr>
        <xdr:cNvPr id="812" name="5-конечная звезда 811">
          <a:extLst>
            <a:ext uri="{FF2B5EF4-FFF2-40B4-BE49-F238E27FC236}">
              <a16:creationId xmlns="" xmlns:a16="http://schemas.microsoft.com/office/drawing/2014/main" id="{00000000-0008-0000-0900-00002C030000}"/>
            </a:ext>
          </a:extLst>
        </xdr:cNvPr>
        <xdr:cNvSpPr/>
      </xdr:nvSpPr>
      <xdr:spPr>
        <a:xfrm>
          <a:off x="2490814" y="47334634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739576</xdr:colOff>
      <xdr:row>52</xdr:row>
      <xdr:rowOff>134470</xdr:rowOff>
    </xdr:from>
    <xdr:to>
      <xdr:col>3</xdr:col>
      <xdr:colOff>739576</xdr:colOff>
      <xdr:row>52</xdr:row>
      <xdr:rowOff>1397130</xdr:rowOff>
    </xdr:to>
    <xdr:cxnSp macro="">
      <xdr:nvCxnSpPr>
        <xdr:cNvPr id="813" name="Прямая со стрелкой 812">
          <a:extLst>
            <a:ext uri="{FF2B5EF4-FFF2-40B4-BE49-F238E27FC236}">
              <a16:creationId xmlns="" xmlns:a16="http://schemas.microsoft.com/office/drawing/2014/main" id="{00000000-0008-0000-0900-00002D030000}"/>
            </a:ext>
          </a:extLst>
        </xdr:cNvPr>
        <xdr:cNvCxnSpPr/>
      </xdr:nvCxnSpPr>
      <xdr:spPr>
        <a:xfrm flipV="1">
          <a:off x="2285988" y="48185294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705910</xdr:colOff>
      <xdr:row>52</xdr:row>
      <xdr:rowOff>1355349</xdr:rowOff>
    </xdr:from>
    <xdr:to>
      <xdr:col>3</xdr:col>
      <xdr:colOff>777910</xdr:colOff>
      <xdr:row>52</xdr:row>
      <xdr:rowOff>1427349</xdr:rowOff>
    </xdr:to>
    <xdr:sp macro="" textlink="">
      <xdr:nvSpPr>
        <xdr:cNvPr id="814" name="Овал 813">
          <a:extLst>
            <a:ext uri="{FF2B5EF4-FFF2-40B4-BE49-F238E27FC236}">
              <a16:creationId xmlns="" xmlns:a16="http://schemas.microsoft.com/office/drawing/2014/main" id="{00000000-0008-0000-0900-00002E030000}"/>
            </a:ext>
          </a:extLst>
        </xdr:cNvPr>
        <xdr:cNvSpPr/>
      </xdr:nvSpPr>
      <xdr:spPr>
        <a:xfrm>
          <a:off x="2252322" y="4940617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860267</xdr:colOff>
      <xdr:row>52</xdr:row>
      <xdr:rowOff>627544</xdr:rowOff>
    </xdr:from>
    <xdr:to>
      <xdr:col>3</xdr:col>
      <xdr:colOff>932267</xdr:colOff>
      <xdr:row>52</xdr:row>
      <xdr:rowOff>699544</xdr:rowOff>
    </xdr:to>
    <xdr:sp macro="" textlink="">
      <xdr:nvSpPr>
        <xdr:cNvPr id="823" name="5-конечная звезда 822">
          <a:extLst>
            <a:ext uri="{FF2B5EF4-FFF2-40B4-BE49-F238E27FC236}">
              <a16:creationId xmlns="" xmlns:a16="http://schemas.microsoft.com/office/drawing/2014/main" id="{00000000-0008-0000-0900-000037030000}"/>
            </a:ext>
          </a:extLst>
        </xdr:cNvPr>
        <xdr:cNvSpPr/>
      </xdr:nvSpPr>
      <xdr:spPr>
        <a:xfrm>
          <a:off x="2406679" y="48678368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537883</xdr:colOff>
      <xdr:row>52</xdr:row>
      <xdr:rowOff>634871</xdr:rowOff>
    </xdr:from>
    <xdr:to>
      <xdr:col>3</xdr:col>
      <xdr:colOff>609883</xdr:colOff>
      <xdr:row>52</xdr:row>
      <xdr:rowOff>706871</xdr:rowOff>
    </xdr:to>
    <xdr:sp macro="" textlink="">
      <xdr:nvSpPr>
        <xdr:cNvPr id="826" name="5-конечная звезда 825">
          <a:extLst>
            <a:ext uri="{FF2B5EF4-FFF2-40B4-BE49-F238E27FC236}">
              <a16:creationId xmlns="" xmlns:a16="http://schemas.microsoft.com/office/drawing/2014/main" id="{00000000-0008-0000-0900-00003A030000}"/>
            </a:ext>
          </a:extLst>
        </xdr:cNvPr>
        <xdr:cNvSpPr/>
      </xdr:nvSpPr>
      <xdr:spPr>
        <a:xfrm>
          <a:off x="2084295" y="4868569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752581</xdr:colOff>
      <xdr:row>52</xdr:row>
      <xdr:rowOff>817650</xdr:rowOff>
    </xdr:from>
    <xdr:to>
      <xdr:col>3</xdr:col>
      <xdr:colOff>1413247</xdr:colOff>
      <xdr:row>52</xdr:row>
      <xdr:rowOff>817650</xdr:rowOff>
    </xdr:to>
    <xdr:cxnSp macro="">
      <xdr:nvCxnSpPr>
        <xdr:cNvPr id="827" name="Прямая со стрелкой 826">
          <a:extLst>
            <a:ext uri="{FF2B5EF4-FFF2-40B4-BE49-F238E27FC236}">
              <a16:creationId xmlns="" xmlns:a16="http://schemas.microsoft.com/office/drawing/2014/main" id="{00000000-0008-0000-0900-00003B030000}"/>
            </a:ext>
          </a:extLst>
        </xdr:cNvPr>
        <xdr:cNvCxnSpPr/>
      </xdr:nvCxnSpPr>
      <xdr:spPr>
        <a:xfrm>
          <a:off x="2298993" y="48868474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750782</xdr:colOff>
      <xdr:row>59</xdr:row>
      <xdr:rowOff>123264</xdr:rowOff>
    </xdr:from>
    <xdr:to>
      <xdr:col>3</xdr:col>
      <xdr:colOff>750782</xdr:colOff>
      <xdr:row>59</xdr:row>
      <xdr:rowOff>1385924</xdr:rowOff>
    </xdr:to>
    <xdr:cxnSp macro="">
      <xdr:nvCxnSpPr>
        <xdr:cNvPr id="828" name="Прямая со стрелкой 827">
          <a:extLst>
            <a:ext uri="{FF2B5EF4-FFF2-40B4-BE49-F238E27FC236}">
              <a16:creationId xmlns="" xmlns:a16="http://schemas.microsoft.com/office/drawing/2014/main" id="{00000000-0008-0000-0900-00003C030000}"/>
            </a:ext>
          </a:extLst>
        </xdr:cNvPr>
        <xdr:cNvCxnSpPr/>
      </xdr:nvCxnSpPr>
      <xdr:spPr>
        <a:xfrm flipV="1">
          <a:off x="2297194" y="52342676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717116</xdr:colOff>
      <xdr:row>59</xdr:row>
      <xdr:rowOff>1344143</xdr:rowOff>
    </xdr:from>
    <xdr:to>
      <xdr:col>3</xdr:col>
      <xdr:colOff>789116</xdr:colOff>
      <xdr:row>59</xdr:row>
      <xdr:rowOff>1416143</xdr:rowOff>
    </xdr:to>
    <xdr:sp macro="" textlink="">
      <xdr:nvSpPr>
        <xdr:cNvPr id="829" name="Овал 828">
          <a:extLst>
            <a:ext uri="{FF2B5EF4-FFF2-40B4-BE49-F238E27FC236}">
              <a16:creationId xmlns="" xmlns:a16="http://schemas.microsoft.com/office/drawing/2014/main" id="{00000000-0008-0000-0900-00003D030000}"/>
            </a:ext>
          </a:extLst>
        </xdr:cNvPr>
        <xdr:cNvSpPr/>
      </xdr:nvSpPr>
      <xdr:spPr>
        <a:xfrm>
          <a:off x="2263528" y="53563555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871473</xdr:colOff>
      <xdr:row>59</xdr:row>
      <xdr:rowOff>616338</xdr:rowOff>
    </xdr:from>
    <xdr:to>
      <xdr:col>3</xdr:col>
      <xdr:colOff>943473</xdr:colOff>
      <xdr:row>59</xdr:row>
      <xdr:rowOff>688338</xdr:rowOff>
    </xdr:to>
    <xdr:sp macro="" textlink="">
      <xdr:nvSpPr>
        <xdr:cNvPr id="830" name="5-конечная звезда 829">
          <a:extLst>
            <a:ext uri="{FF2B5EF4-FFF2-40B4-BE49-F238E27FC236}">
              <a16:creationId xmlns="" xmlns:a16="http://schemas.microsoft.com/office/drawing/2014/main" id="{00000000-0008-0000-0900-00003E030000}"/>
            </a:ext>
          </a:extLst>
        </xdr:cNvPr>
        <xdr:cNvSpPr/>
      </xdr:nvSpPr>
      <xdr:spPr>
        <a:xfrm>
          <a:off x="2417885" y="5283575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549089</xdr:colOff>
      <xdr:row>59</xdr:row>
      <xdr:rowOff>623665</xdr:rowOff>
    </xdr:from>
    <xdr:to>
      <xdr:col>3</xdr:col>
      <xdr:colOff>621089</xdr:colOff>
      <xdr:row>59</xdr:row>
      <xdr:rowOff>695665</xdr:rowOff>
    </xdr:to>
    <xdr:sp macro="" textlink="">
      <xdr:nvSpPr>
        <xdr:cNvPr id="831" name="5-конечная звезда 830">
          <a:extLst>
            <a:ext uri="{FF2B5EF4-FFF2-40B4-BE49-F238E27FC236}">
              <a16:creationId xmlns="" xmlns:a16="http://schemas.microsoft.com/office/drawing/2014/main" id="{00000000-0008-0000-0900-00003F030000}"/>
            </a:ext>
          </a:extLst>
        </xdr:cNvPr>
        <xdr:cNvSpPr/>
      </xdr:nvSpPr>
      <xdr:spPr>
        <a:xfrm>
          <a:off x="2095501" y="52843077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763787</xdr:colOff>
      <xdr:row>59</xdr:row>
      <xdr:rowOff>806444</xdr:rowOff>
    </xdr:from>
    <xdr:to>
      <xdr:col>3</xdr:col>
      <xdr:colOff>1424453</xdr:colOff>
      <xdr:row>59</xdr:row>
      <xdr:rowOff>806444</xdr:rowOff>
    </xdr:to>
    <xdr:cxnSp macro="">
      <xdr:nvCxnSpPr>
        <xdr:cNvPr id="832" name="Прямая со стрелкой 831">
          <a:extLst>
            <a:ext uri="{FF2B5EF4-FFF2-40B4-BE49-F238E27FC236}">
              <a16:creationId xmlns="" xmlns:a16="http://schemas.microsoft.com/office/drawing/2014/main" id="{00000000-0008-0000-0900-000040030000}"/>
            </a:ext>
          </a:extLst>
        </xdr:cNvPr>
        <xdr:cNvCxnSpPr/>
      </xdr:nvCxnSpPr>
      <xdr:spPr>
        <a:xfrm>
          <a:off x="2310199" y="53025856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745979</xdr:colOff>
      <xdr:row>75</xdr:row>
      <xdr:rowOff>136072</xdr:rowOff>
    </xdr:from>
    <xdr:to>
      <xdr:col>3</xdr:col>
      <xdr:colOff>745979</xdr:colOff>
      <xdr:row>75</xdr:row>
      <xdr:rowOff>1398732</xdr:rowOff>
    </xdr:to>
    <xdr:cxnSp macro="">
      <xdr:nvCxnSpPr>
        <xdr:cNvPr id="859" name="Прямая со стрелкой 858">
          <a:extLst>
            <a:ext uri="{FF2B5EF4-FFF2-40B4-BE49-F238E27FC236}">
              <a16:creationId xmlns="" xmlns:a16="http://schemas.microsoft.com/office/drawing/2014/main" id="{00000000-0008-0000-0900-00005B030000}"/>
            </a:ext>
          </a:extLst>
        </xdr:cNvPr>
        <xdr:cNvCxnSpPr/>
      </xdr:nvCxnSpPr>
      <xdr:spPr>
        <a:xfrm flipV="1">
          <a:off x="2297193" y="74158929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712313</xdr:colOff>
      <xdr:row>75</xdr:row>
      <xdr:rowOff>1356951</xdr:rowOff>
    </xdr:from>
    <xdr:to>
      <xdr:col>3</xdr:col>
      <xdr:colOff>784313</xdr:colOff>
      <xdr:row>75</xdr:row>
      <xdr:rowOff>1428951</xdr:rowOff>
    </xdr:to>
    <xdr:sp macro="" textlink="">
      <xdr:nvSpPr>
        <xdr:cNvPr id="861" name="Овал 860">
          <a:extLst>
            <a:ext uri="{FF2B5EF4-FFF2-40B4-BE49-F238E27FC236}">
              <a16:creationId xmlns="" xmlns:a16="http://schemas.microsoft.com/office/drawing/2014/main" id="{00000000-0008-0000-0900-00005D030000}"/>
            </a:ext>
          </a:extLst>
        </xdr:cNvPr>
        <xdr:cNvSpPr/>
      </xdr:nvSpPr>
      <xdr:spPr>
        <a:xfrm>
          <a:off x="2263527" y="75379808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527720</xdr:colOff>
      <xdr:row>75</xdr:row>
      <xdr:rowOff>790340</xdr:rowOff>
    </xdr:from>
    <xdr:to>
      <xdr:col>3</xdr:col>
      <xdr:colOff>599720</xdr:colOff>
      <xdr:row>75</xdr:row>
      <xdr:rowOff>862340</xdr:rowOff>
    </xdr:to>
    <xdr:sp macro="" textlink="">
      <xdr:nvSpPr>
        <xdr:cNvPr id="883" name="5-конечная звезда 882">
          <a:extLst>
            <a:ext uri="{FF2B5EF4-FFF2-40B4-BE49-F238E27FC236}">
              <a16:creationId xmlns="" xmlns:a16="http://schemas.microsoft.com/office/drawing/2014/main" id="{00000000-0008-0000-0900-000073030000}"/>
            </a:ext>
          </a:extLst>
        </xdr:cNvPr>
        <xdr:cNvSpPr/>
      </xdr:nvSpPr>
      <xdr:spPr>
        <a:xfrm>
          <a:off x="2068285" y="7472090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745979</xdr:colOff>
      <xdr:row>74</xdr:row>
      <xdr:rowOff>68036</xdr:rowOff>
    </xdr:from>
    <xdr:to>
      <xdr:col>3</xdr:col>
      <xdr:colOff>745979</xdr:colOff>
      <xdr:row>74</xdr:row>
      <xdr:rowOff>1330696</xdr:rowOff>
    </xdr:to>
    <xdr:cxnSp macro="">
      <xdr:nvCxnSpPr>
        <xdr:cNvPr id="888" name="Прямая со стрелкой 887">
          <a:extLst>
            <a:ext uri="{FF2B5EF4-FFF2-40B4-BE49-F238E27FC236}">
              <a16:creationId xmlns="" xmlns:a16="http://schemas.microsoft.com/office/drawing/2014/main" id="{00000000-0008-0000-0900-000078030000}"/>
            </a:ext>
          </a:extLst>
        </xdr:cNvPr>
        <xdr:cNvCxnSpPr/>
      </xdr:nvCxnSpPr>
      <xdr:spPr>
        <a:xfrm flipV="1">
          <a:off x="2297193" y="72566893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712313</xdr:colOff>
      <xdr:row>74</xdr:row>
      <xdr:rowOff>1288915</xdr:rowOff>
    </xdr:from>
    <xdr:to>
      <xdr:col>3</xdr:col>
      <xdr:colOff>784313</xdr:colOff>
      <xdr:row>74</xdr:row>
      <xdr:rowOff>1360915</xdr:rowOff>
    </xdr:to>
    <xdr:sp macro="" textlink="">
      <xdr:nvSpPr>
        <xdr:cNvPr id="889" name="Овал 888">
          <a:extLst>
            <a:ext uri="{FF2B5EF4-FFF2-40B4-BE49-F238E27FC236}">
              <a16:creationId xmlns="" xmlns:a16="http://schemas.microsoft.com/office/drawing/2014/main" id="{00000000-0008-0000-0900-000079030000}"/>
            </a:ext>
          </a:extLst>
        </xdr:cNvPr>
        <xdr:cNvSpPr/>
      </xdr:nvSpPr>
      <xdr:spPr>
        <a:xfrm>
          <a:off x="2263527" y="73787772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768456</xdr:colOff>
      <xdr:row>92</xdr:row>
      <xdr:rowOff>95250</xdr:rowOff>
    </xdr:from>
    <xdr:to>
      <xdr:col>3</xdr:col>
      <xdr:colOff>768456</xdr:colOff>
      <xdr:row>92</xdr:row>
      <xdr:rowOff>1357910</xdr:rowOff>
    </xdr:to>
    <xdr:cxnSp macro="">
      <xdr:nvCxnSpPr>
        <xdr:cNvPr id="890" name="Прямая со стрелкой 889">
          <a:extLst>
            <a:ext uri="{FF2B5EF4-FFF2-40B4-BE49-F238E27FC236}">
              <a16:creationId xmlns="" xmlns:a16="http://schemas.microsoft.com/office/drawing/2014/main" id="{00000000-0008-0000-0900-00007A030000}"/>
            </a:ext>
          </a:extLst>
        </xdr:cNvPr>
        <xdr:cNvCxnSpPr/>
      </xdr:nvCxnSpPr>
      <xdr:spPr>
        <a:xfrm flipV="1">
          <a:off x="2319670" y="93059250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92</xdr:row>
      <xdr:rowOff>1316129</xdr:rowOff>
    </xdr:from>
    <xdr:to>
      <xdr:col>3</xdr:col>
      <xdr:colOff>806790</xdr:colOff>
      <xdr:row>92</xdr:row>
      <xdr:rowOff>1388129</xdr:rowOff>
    </xdr:to>
    <xdr:sp macro="" textlink="">
      <xdr:nvSpPr>
        <xdr:cNvPr id="891" name="Овал 890">
          <a:extLst>
            <a:ext uri="{FF2B5EF4-FFF2-40B4-BE49-F238E27FC236}">
              <a16:creationId xmlns="" xmlns:a16="http://schemas.microsoft.com/office/drawing/2014/main" id="{00000000-0008-0000-0900-00007B030000}"/>
            </a:ext>
          </a:extLst>
        </xdr:cNvPr>
        <xdr:cNvSpPr/>
      </xdr:nvSpPr>
      <xdr:spPr>
        <a:xfrm>
          <a:off x="2286004" y="94280129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875592</xdr:colOff>
      <xdr:row>75</xdr:row>
      <xdr:rowOff>790340</xdr:rowOff>
    </xdr:from>
    <xdr:to>
      <xdr:col>3</xdr:col>
      <xdr:colOff>947592</xdr:colOff>
      <xdr:row>75</xdr:row>
      <xdr:rowOff>862340</xdr:rowOff>
    </xdr:to>
    <xdr:sp macro="" textlink="">
      <xdr:nvSpPr>
        <xdr:cNvPr id="896" name="5-конечная звезда 895">
          <a:extLst>
            <a:ext uri="{FF2B5EF4-FFF2-40B4-BE49-F238E27FC236}">
              <a16:creationId xmlns="" xmlns:a16="http://schemas.microsoft.com/office/drawing/2014/main" id="{00000000-0008-0000-0900-000080030000}"/>
            </a:ext>
          </a:extLst>
        </xdr:cNvPr>
        <xdr:cNvSpPr/>
      </xdr:nvSpPr>
      <xdr:spPr>
        <a:xfrm>
          <a:off x="2416157" y="7472090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784460</xdr:colOff>
      <xdr:row>103</xdr:row>
      <xdr:rowOff>78442</xdr:rowOff>
    </xdr:from>
    <xdr:to>
      <xdr:col>3</xdr:col>
      <xdr:colOff>784460</xdr:colOff>
      <xdr:row>103</xdr:row>
      <xdr:rowOff>1341102</xdr:rowOff>
    </xdr:to>
    <xdr:cxnSp macro="">
      <xdr:nvCxnSpPr>
        <xdr:cNvPr id="898" name="Прямая со стрелкой 897">
          <a:extLst>
            <a:ext uri="{FF2B5EF4-FFF2-40B4-BE49-F238E27FC236}">
              <a16:creationId xmlns="" xmlns:a16="http://schemas.microsoft.com/office/drawing/2014/main" id="{00000000-0008-0000-0900-000082030000}"/>
            </a:ext>
          </a:extLst>
        </xdr:cNvPr>
        <xdr:cNvCxnSpPr/>
      </xdr:nvCxnSpPr>
      <xdr:spPr>
        <a:xfrm flipV="1">
          <a:off x="2330872" y="103620795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103</xdr:row>
      <xdr:rowOff>1299321</xdr:rowOff>
    </xdr:from>
    <xdr:to>
      <xdr:col>3</xdr:col>
      <xdr:colOff>822794</xdr:colOff>
      <xdr:row>103</xdr:row>
      <xdr:rowOff>1371321</xdr:rowOff>
    </xdr:to>
    <xdr:sp macro="" textlink="">
      <xdr:nvSpPr>
        <xdr:cNvPr id="899" name="Овал 898">
          <a:extLst>
            <a:ext uri="{FF2B5EF4-FFF2-40B4-BE49-F238E27FC236}">
              <a16:creationId xmlns="" xmlns:a16="http://schemas.microsoft.com/office/drawing/2014/main" id="{00000000-0008-0000-0900-000083030000}"/>
            </a:ext>
          </a:extLst>
        </xdr:cNvPr>
        <xdr:cNvSpPr/>
      </xdr:nvSpPr>
      <xdr:spPr>
        <a:xfrm>
          <a:off x="2297206" y="104841674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784460</xdr:colOff>
      <xdr:row>104</xdr:row>
      <xdr:rowOff>100854</xdr:rowOff>
    </xdr:from>
    <xdr:to>
      <xdr:col>3</xdr:col>
      <xdr:colOff>784460</xdr:colOff>
      <xdr:row>104</xdr:row>
      <xdr:rowOff>1363514</xdr:rowOff>
    </xdr:to>
    <xdr:cxnSp macro="">
      <xdr:nvCxnSpPr>
        <xdr:cNvPr id="906" name="Прямая со стрелкой 905">
          <a:extLst>
            <a:ext uri="{FF2B5EF4-FFF2-40B4-BE49-F238E27FC236}">
              <a16:creationId xmlns="" xmlns:a16="http://schemas.microsoft.com/office/drawing/2014/main" id="{00000000-0008-0000-0900-00008A030000}"/>
            </a:ext>
          </a:extLst>
        </xdr:cNvPr>
        <xdr:cNvCxnSpPr/>
      </xdr:nvCxnSpPr>
      <xdr:spPr>
        <a:xfrm flipV="1">
          <a:off x="2330872" y="105167207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104</xdr:row>
      <xdr:rowOff>1321733</xdr:rowOff>
    </xdr:from>
    <xdr:to>
      <xdr:col>3</xdr:col>
      <xdr:colOff>822794</xdr:colOff>
      <xdr:row>104</xdr:row>
      <xdr:rowOff>1393733</xdr:rowOff>
    </xdr:to>
    <xdr:sp macro="" textlink="">
      <xdr:nvSpPr>
        <xdr:cNvPr id="907" name="Овал 906">
          <a:extLst>
            <a:ext uri="{FF2B5EF4-FFF2-40B4-BE49-F238E27FC236}">
              <a16:creationId xmlns="" xmlns:a16="http://schemas.microsoft.com/office/drawing/2014/main" id="{00000000-0008-0000-0900-00008B030000}"/>
            </a:ext>
          </a:extLst>
        </xdr:cNvPr>
        <xdr:cNvSpPr/>
      </xdr:nvSpPr>
      <xdr:spPr>
        <a:xfrm>
          <a:off x="2297206" y="106388086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571500</xdr:colOff>
      <xdr:row>104</xdr:row>
      <xdr:rowOff>733425</xdr:rowOff>
    </xdr:from>
    <xdr:to>
      <xdr:col>3</xdr:col>
      <xdr:colOff>643500</xdr:colOff>
      <xdr:row>104</xdr:row>
      <xdr:rowOff>805425</xdr:rowOff>
    </xdr:to>
    <xdr:sp macro="" textlink="">
      <xdr:nvSpPr>
        <xdr:cNvPr id="910" name="5-конечная звезда 909">
          <a:extLst>
            <a:ext uri="{FF2B5EF4-FFF2-40B4-BE49-F238E27FC236}">
              <a16:creationId xmlns="" xmlns:a16="http://schemas.microsoft.com/office/drawing/2014/main" id="{00000000-0008-0000-0900-00008E030000}"/>
            </a:ext>
          </a:extLst>
        </xdr:cNvPr>
        <xdr:cNvSpPr/>
      </xdr:nvSpPr>
      <xdr:spPr>
        <a:xfrm>
          <a:off x="2114550" y="10552747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919372</xdr:colOff>
      <xdr:row>104</xdr:row>
      <xdr:rowOff>733425</xdr:rowOff>
    </xdr:from>
    <xdr:to>
      <xdr:col>3</xdr:col>
      <xdr:colOff>991372</xdr:colOff>
      <xdr:row>104</xdr:row>
      <xdr:rowOff>805425</xdr:rowOff>
    </xdr:to>
    <xdr:sp macro="" textlink="">
      <xdr:nvSpPr>
        <xdr:cNvPr id="911" name="5-конечная звезда 910">
          <a:extLst>
            <a:ext uri="{FF2B5EF4-FFF2-40B4-BE49-F238E27FC236}">
              <a16:creationId xmlns="" xmlns:a16="http://schemas.microsoft.com/office/drawing/2014/main" id="{00000000-0008-0000-0900-00008F030000}"/>
            </a:ext>
          </a:extLst>
        </xdr:cNvPr>
        <xdr:cNvSpPr/>
      </xdr:nvSpPr>
      <xdr:spPr>
        <a:xfrm>
          <a:off x="2462422" y="10552747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600075</xdr:colOff>
      <xdr:row>105</xdr:row>
      <xdr:rowOff>971550</xdr:rowOff>
    </xdr:from>
    <xdr:to>
      <xdr:col>3</xdr:col>
      <xdr:colOff>672075</xdr:colOff>
      <xdr:row>105</xdr:row>
      <xdr:rowOff>1043550</xdr:rowOff>
    </xdr:to>
    <xdr:sp macro="" textlink="">
      <xdr:nvSpPr>
        <xdr:cNvPr id="912" name="5-конечная звезда 911">
          <a:extLst>
            <a:ext uri="{FF2B5EF4-FFF2-40B4-BE49-F238E27FC236}">
              <a16:creationId xmlns="" xmlns:a16="http://schemas.microsoft.com/office/drawing/2014/main" id="{00000000-0008-0000-0900-000090030000}"/>
            </a:ext>
          </a:extLst>
        </xdr:cNvPr>
        <xdr:cNvSpPr/>
      </xdr:nvSpPr>
      <xdr:spPr>
        <a:xfrm>
          <a:off x="2143125" y="10728960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947947</xdr:colOff>
      <xdr:row>105</xdr:row>
      <xdr:rowOff>971550</xdr:rowOff>
    </xdr:from>
    <xdr:to>
      <xdr:col>3</xdr:col>
      <xdr:colOff>1019947</xdr:colOff>
      <xdr:row>105</xdr:row>
      <xdr:rowOff>1043550</xdr:rowOff>
    </xdr:to>
    <xdr:sp macro="" textlink="">
      <xdr:nvSpPr>
        <xdr:cNvPr id="913" name="5-конечная звезда 912">
          <a:extLst>
            <a:ext uri="{FF2B5EF4-FFF2-40B4-BE49-F238E27FC236}">
              <a16:creationId xmlns="" xmlns:a16="http://schemas.microsoft.com/office/drawing/2014/main" id="{00000000-0008-0000-0900-000091030000}"/>
            </a:ext>
          </a:extLst>
        </xdr:cNvPr>
        <xdr:cNvSpPr/>
      </xdr:nvSpPr>
      <xdr:spPr>
        <a:xfrm>
          <a:off x="2490997" y="10728960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207062</xdr:colOff>
      <xdr:row>37</xdr:row>
      <xdr:rowOff>687456</xdr:rowOff>
    </xdr:from>
    <xdr:to>
      <xdr:col>3</xdr:col>
      <xdr:colOff>1312792</xdr:colOff>
      <xdr:row>37</xdr:row>
      <xdr:rowOff>922893</xdr:rowOff>
    </xdr:to>
    <xdr:grpSp>
      <xdr:nvGrpSpPr>
        <xdr:cNvPr id="922" name="Группа 921">
          <a:extLst>
            <a:ext uri="{FF2B5EF4-FFF2-40B4-BE49-F238E27FC236}">
              <a16:creationId xmlns="" xmlns:a16="http://schemas.microsoft.com/office/drawing/2014/main" id="{00000000-0008-0000-0900-00009A030000}"/>
            </a:ext>
          </a:extLst>
        </xdr:cNvPr>
        <xdr:cNvGrpSpPr/>
      </xdr:nvGrpSpPr>
      <xdr:grpSpPr>
        <a:xfrm rot="5400000">
          <a:off x="2179346" y="31803051"/>
          <a:ext cx="235437" cy="1105730"/>
          <a:chOff x="2276355" y="169337185"/>
          <a:chExt cx="182327" cy="1037451"/>
        </a:xfrm>
      </xdr:grpSpPr>
      <xdr:cxnSp macro="">
        <xdr:nvCxnSpPr>
          <xdr:cNvPr id="927" name="Прямая со стрелкой 926">
            <a:extLst>
              <a:ext uri="{FF2B5EF4-FFF2-40B4-BE49-F238E27FC236}">
                <a16:creationId xmlns="" xmlns:a16="http://schemas.microsoft.com/office/drawing/2014/main" id="{00000000-0008-0000-0900-00009F030000}"/>
              </a:ext>
            </a:extLst>
          </xdr:cNvPr>
          <xdr:cNvCxnSpPr/>
        </xdr:nvCxnSpPr>
        <xdr:spPr>
          <a:xfrm>
            <a:off x="2311502" y="169341511"/>
            <a:ext cx="0" cy="1033125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74" name="Прямая со стрелкой 973">
            <a:extLst>
              <a:ext uri="{FF2B5EF4-FFF2-40B4-BE49-F238E27FC236}">
                <a16:creationId xmlns="" xmlns:a16="http://schemas.microsoft.com/office/drawing/2014/main" id="{00000000-0008-0000-0900-0000CE030000}"/>
              </a:ext>
            </a:extLst>
          </xdr:cNvPr>
          <xdr:cNvCxnSpPr/>
        </xdr:nvCxnSpPr>
        <xdr:spPr>
          <a:xfrm>
            <a:off x="2423538" y="169337185"/>
            <a:ext cx="0" cy="1037451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75" name="Прямая со стрелкой 974">
            <a:extLst>
              <a:ext uri="{FF2B5EF4-FFF2-40B4-BE49-F238E27FC236}">
                <a16:creationId xmlns="" xmlns:a16="http://schemas.microsoft.com/office/drawing/2014/main" id="{00000000-0008-0000-0900-0000CF030000}"/>
              </a:ext>
            </a:extLst>
          </xdr:cNvPr>
          <xdr:cNvCxnSpPr/>
        </xdr:nvCxnSpPr>
        <xdr:spPr>
          <a:xfrm rot="5400000" flipV="1">
            <a:off x="2367519" y="16928577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76" name="Прямая со стрелкой 975">
            <a:extLst>
              <a:ext uri="{FF2B5EF4-FFF2-40B4-BE49-F238E27FC236}">
                <a16:creationId xmlns="" xmlns:a16="http://schemas.microsoft.com/office/drawing/2014/main" id="{00000000-0008-0000-0900-0000D0030000}"/>
              </a:ext>
            </a:extLst>
          </xdr:cNvPr>
          <xdr:cNvCxnSpPr/>
        </xdr:nvCxnSpPr>
        <xdr:spPr>
          <a:xfrm rot="5400000" flipV="1">
            <a:off x="2367519" y="16934793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77" name="Прямая со стрелкой 976">
            <a:extLst>
              <a:ext uri="{FF2B5EF4-FFF2-40B4-BE49-F238E27FC236}">
                <a16:creationId xmlns="" xmlns:a16="http://schemas.microsoft.com/office/drawing/2014/main" id="{00000000-0008-0000-0900-0000D1030000}"/>
              </a:ext>
            </a:extLst>
          </xdr:cNvPr>
          <xdr:cNvCxnSpPr/>
        </xdr:nvCxnSpPr>
        <xdr:spPr>
          <a:xfrm rot="5400000" flipV="1">
            <a:off x="2367519" y="16941009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78" name="Прямая со стрелкой 977">
            <a:extLst>
              <a:ext uri="{FF2B5EF4-FFF2-40B4-BE49-F238E27FC236}">
                <a16:creationId xmlns="" xmlns:a16="http://schemas.microsoft.com/office/drawing/2014/main" id="{00000000-0008-0000-0900-0000D2030000}"/>
              </a:ext>
            </a:extLst>
          </xdr:cNvPr>
          <xdr:cNvCxnSpPr/>
        </xdr:nvCxnSpPr>
        <xdr:spPr>
          <a:xfrm rot="5400000" flipV="1">
            <a:off x="2367519" y="16947225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79" name="Прямая со стрелкой 978">
            <a:extLst>
              <a:ext uri="{FF2B5EF4-FFF2-40B4-BE49-F238E27FC236}">
                <a16:creationId xmlns="" xmlns:a16="http://schemas.microsoft.com/office/drawing/2014/main" id="{00000000-0008-0000-0900-0000D3030000}"/>
              </a:ext>
            </a:extLst>
          </xdr:cNvPr>
          <xdr:cNvCxnSpPr/>
        </xdr:nvCxnSpPr>
        <xdr:spPr>
          <a:xfrm rot="5400000" flipV="1">
            <a:off x="2367519" y="16953442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0" name="Прямая со стрелкой 979">
            <a:extLst>
              <a:ext uri="{FF2B5EF4-FFF2-40B4-BE49-F238E27FC236}">
                <a16:creationId xmlns="" xmlns:a16="http://schemas.microsoft.com/office/drawing/2014/main" id="{00000000-0008-0000-0900-0000D4030000}"/>
              </a:ext>
            </a:extLst>
          </xdr:cNvPr>
          <xdr:cNvCxnSpPr/>
        </xdr:nvCxnSpPr>
        <xdr:spPr>
          <a:xfrm rot="5400000" flipV="1">
            <a:off x="2367519" y="169596581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1" name="Прямая со стрелкой 980">
            <a:extLst>
              <a:ext uri="{FF2B5EF4-FFF2-40B4-BE49-F238E27FC236}">
                <a16:creationId xmlns="" xmlns:a16="http://schemas.microsoft.com/office/drawing/2014/main" id="{00000000-0008-0000-0900-0000D5030000}"/>
              </a:ext>
            </a:extLst>
          </xdr:cNvPr>
          <xdr:cNvCxnSpPr/>
        </xdr:nvCxnSpPr>
        <xdr:spPr>
          <a:xfrm rot="5400000" flipV="1">
            <a:off x="2367519" y="16965874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2" name="Прямая со стрелкой 981">
            <a:extLst>
              <a:ext uri="{FF2B5EF4-FFF2-40B4-BE49-F238E27FC236}">
                <a16:creationId xmlns="" xmlns:a16="http://schemas.microsoft.com/office/drawing/2014/main" id="{00000000-0008-0000-0900-0000D6030000}"/>
              </a:ext>
            </a:extLst>
          </xdr:cNvPr>
          <xdr:cNvCxnSpPr/>
        </xdr:nvCxnSpPr>
        <xdr:spPr>
          <a:xfrm rot="5400000" flipV="1">
            <a:off x="2367519" y="169720903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3" name="Прямая со стрелкой 982">
            <a:extLst>
              <a:ext uri="{FF2B5EF4-FFF2-40B4-BE49-F238E27FC236}">
                <a16:creationId xmlns="" xmlns:a16="http://schemas.microsoft.com/office/drawing/2014/main" id="{00000000-0008-0000-0900-0000D7030000}"/>
              </a:ext>
            </a:extLst>
          </xdr:cNvPr>
          <xdr:cNvCxnSpPr/>
        </xdr:nvCxnSpPr>
        <xdr:spPr>
          <a:xfrm rot="5400000" flipV="1">
            <a:off x="2367519" y="169783064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4" name="Прямая со стрелкой 983">
            <a:extLst>
              <a:ext uri="{FF2B5EF4-FFF2-40B4-BE49-F238E27FC236}">
                <a16:creationId xmlns="" xmlns:a16="http://schemas.microsoft.com/office/drawing/2014/main" id="{00000000-0008-0000-0900-0000D8030000}"/>
              </a:ext>
            </a:extLst>
          </xdr:cNvPr>
          <xdr:cNvCxnSpPr/>
        </xdr:nvCxnSpPr>
        <xdr:spPr>
          <a:xfrm rot="5400000" flipV="1">
            <a:off x="2367519" y="169845225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5" name="Прямая со стрелкой 984">
            <a:extLst>
              <a:ext uri="{FF2B5EF4-FFF2-40B4-BE49-F238E27FC236}">
                <a16:creationId xmlns="" xmlns:a16="http://schemas.microsoft.com/office/drawing/2014/main" id="{00000000-0008-0000-0900-0000D9030000}"/>
              </a:ext>
            </a:extLst>
          </xdr:cNvPr>
          <xdr:cNvCxnSpPr/>
        </xdr:nvCxnSpPr>
        <xdr:spPr>
          <a:xfrm rot="5400000" flipV="1">
            <a:off x="2367519" y="16990738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6" name="Прямая со стрелкой 985">
            <a:extLst>
              <a:ext uri="{FF2B5EF4-FFF2-40B4-BE49-F238E27FC236}">
                <a16:creationId xmlns="" xmlns:a16="http://schemas.microsoft.com/office/drawing/2014/main" id="{00000000-0008-0000-0900-0000DA030000}"/>
              </a:ext>
            </a:extLst>
          </xdr:cNvPr>
          <xdr:cNvCxnSpPr/>
        </xdr:nvCxnSpPr>
        <xdr:spPr>
          <a:xfrm rot="5400000" flipV="1">
            <a:off x="2367519" y="16996954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7" name="Прямая со стрелкой 986">
            <a:extLst>
              <a:ext uri="{FF2B5EF4-FFF2-40B4-BE49-F238E27FC236}">
                <a16:creationId xmlns="" xmlns:a16="http://schemas.microsoft.com/office/drawing/2014/main" id="{00000000-0008-0000-0900-0000DB030000}"/>
              </a:ext>
            </a:extLst>
          </xdr:cNvPr>
          <xdr:cNvCxnSpPr/>
        </xdr:nvCxnSpPr>
        <xdr:spPr>
          <a:xfrm rot="5400000" flipV="1">
            <a:off x="2367519" y="17003170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8" name="Прямая со стрелкой 987">
            <a:extLst>
              <a:ext uri="{FF2B5EF4-FFF2-40B4-BE49-F238E27FC236}">
                <a16:creationId xmlns="" xmlns:a16="http://schemas.microsoft.com/office/drawing/2014/main" id="{00000000-0008-0000-0900-0000DC030000}"/>
              </a:ext>
            </a:extLst>
          </xdr:cNvPr>
          <xdr:cNvCxnSpPr/>
        </xdr:nvCxnSpPr>
        <xdr:spPr>
          <a:xfrm rot="5400000" flipV="1">
            <a:off x="2367519" y="17009386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9" name="Прямая со стрелкой 988">
            <a:extLst>
              <a:ext uri="{FF2B5EF4-FFF2-40B4-BE49-F238E27FC236}">
                <a16:creationId xmlns="" xmlns:a16="http://schemas.microsoft.com/office/drawing/2014/main" id="{00000000-0008-0000-0900-0000DD030000}"/>
              </a:ext>
            </a:extLst>
          </xdr:cNvPr>
          <xdr:cNvCxnSpPr/>
        </xdr:nvCxnSpPr>
        <xdr:spPr>
          <a:xfrm rot="5400000" flipV="1">
            <a:off x="2367519" y="17015603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90" name="Прямая со стрелкой 989">
            <a:extLst>
              <a:ext uri="{FF2B5EF4-FFF2-40B4-BE49-F238E27FC236}">
                <a16:creationId xmlns="" xmlns:a16="http://schemas.microsoft.com/office/drawing/2014/main" id="{00000000-0008-0000-0900-0000DE030000}"/>
              </a:ext>
            </a:extLst>
          </xdr:cNvPr>
          <xdr:cNvCxnSpPr/>
        </xdr:nvCxnSpPr>
        <xdr:spPr>
          <a:xfrm rot="5400000" flipV="1">
            <a:off x="2367519" y="17021819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785667</xdr:colOff>
      <xdr:row>62</xdr:row>
      <xdr:rowOff>103174</xdr:rowOff>
    </xdr:from>
    <xdr:to>
      <xdr:col>3</xdr:col>
      <xdr:colOff>785667</xdr:colOff>
      <xdr:row>62</xdr:row>
      <xdr:rowOff>1390650</xdr:rowOff>
    </xdr:to>
    <xdr:cxnSp macro="">
      <xdr:nvCxnSpPr>
        <xdr:cNvPr id="232" name="Прямая со стрелкой 231">
          <a:extLst>
            <a:ext uri="{FF2B5EF4-FFF2-40B4-BE49-F238E27FC236}">
              <a16:creationId xmlns="" xmlns:a16="http://schemas.microsoft.com/office/drawing/2014/main" id="{00000000-0008-0000-0900-0000E8000000}"/>
            </a:ext>
          </a:extLst>
        </xdr:cNvPr>
        <xdr:cNvCxnSpPr/>
      </xdr:nvCxnSpPr>
      <xdr:spPr>
        <a:xfrm flipV="1">
          <a:off x="2328717" y="56748349"/>
          <a:ext cx="0" cy="1287476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742476</xdr:colOff>
      <xdr:row>62</xdr:row>
      <xdr:rowOff>1336378</xdr:rowOff>
    </xdr:from>
    <xdr:to>
      <xdr:col>3</xdr:col>
      <xdr:colOff>814476</xdr:colOff>
      <xdr:row>62</xdr:row>
      <xdr:rowOff>1408378</xdr:rowOff>
    </xdr:to>
    <xdr:sp macro="" textlink="">
      <xdr:nvSpPr>
        <xdr:cNvPr id="233" name="Овал 232">
          <a:extLst>
            <a:ext uri="{FF2B5EF4-FFF2-40B4-BE49-F238E27FC236}">
              <a16:creationId xmlns="" xmlns:a16="http://schemas.microsoft.com/office/drawing/2014/main" id="{00000000-0008-0000-0900-0000E9000000}"/>
            </a:ext>
          </a:extLst>
        </xdr:cNvPr>
        <xdr:cNvSpPr/>
      </xdr:nvSpPr>
      <xdr:spPr>
        <a:xfrm>
          <a:off x="2285526" y="57981553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549089</xdr:colOff>
      <xdr:row>62</xdr:row>
      <xdr:rowOff>740206</xdr:rowOff>
    </xdr:from>
    <xdr:to>
      <xdr:col>3</xdr:col>
      <xdr:colOff>621089</xdr:colOff>
      <xdr:row>62</xdr:row>
      <xdr:rowOff>812206</xdr:rowOff>
    </xdr:to>
    <xdr:sp macro="" textlink="">
      <xdr:nvSpPr>
        <xdr:cNvPr id="234" name="5-конечная звезда 233">
          <a:extLst>
            <a:ext uri="{FF2B5EF4-FFF2-40B4-BE49-F238E27FC236}">
              <a16:creationId xmlns="" xmlns:a16="http://schemas.microsoft.com/office/drawing/2014/main" id="{00000000-0008-0000-0900-0000EA000000}"/>
            </a:ext>
          </a:extLst>
        </xdr:cNvPr>
        <xdr:cNvSpPr/>
      </xdr:nvSpPr>
      <xdr:spPr>
        <a:xfrm>
          <a:off x="2092139" y="57385381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930089</xdr:colOff>
      <xdr:row>62</xdr:row>
      <xdr:rowOff>740206</xdr:rowOff>
    </xdr:from>
    <xdr:to>
      <xdr:col>3</xdr:col>
      <xdr:colOff>1002089</xdr:colOff>
      <xdr:row>62</xdr:row>
      <xdr:rowOff>812206</xdr:rowOff>
    </xdr:to>
    <xdr:sp macro="" textlink="">
      <xdr:nvSpPr>
        <xdr:cNvPr id="237" name="5-конечная звезда 236">
          <a:extLst>
            <a:ext uri="{FF2B5EF4-FFF2-40B4-BE49-F238E27FC236}">
              <a16:creationId xmlns="" xmlns:a16="http://schemas.microsoft.com/office/drawing/2014/main" id="{00000000-0008-0000-0900-0000ED000000}"/>
            </a:ext>
          </a:extLst>
        </xdr:cNvPr>
        <xdr:cNvSpPr/>
      </xdr:nvSpPr>
      <xdr:spPr>
        <a:xfrm>
          <a:off x="2476501" y="59055618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358588</xdr:colOff>
      <xdr:row>4</xdr:row>
      <xdr:rowOff>212912</xdr:rowOff>
    </xdr:from>
    <xdr:to>
      <xdr:col>4</xdr:col>
      <xdr:colOff>968241</xdr:colOff>
      <xdr:row>4</xdr:row>
      <xdr:rowOff>822565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5029" y="1109383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5</xdr:col>
      <xdr:colOff>201706</xdr:colOff>
      <xdr:row>4</xdr:row>
      <xdr:rowOff>212912</xdr:rowOff>
    </xdr:from>
    <xdr:to>
      <xdr:col>5</xdr:col>
      <xdr:colOff>811359</xdr:colOff>
      <xdr:row>4</xdr:row>
      <xdr:rowOff>822565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71" y="1109383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904875</xdr:colOff>
      <xdr:row>5</xdr:row>
      <xdr:rowOff>133350</xdr:rowOff>
    </xdr:from>
    <xdr:to>
      <xdr:col>5</xdr:col>
      <xdr:colOff>133403</xdr:colOff>
      <xdr:row>5</xdr:row>
      <xdr:rowOff>743003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2533650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909918</xdr:colOff>
      <xdr:row>17</xdr:row>
      <xdr:rowOff>180975</xdr:rowOff>
    </xdr:from>
    <xdr:to>
      <xdr:col>5</xdr:col>
      <xdr:colOff>138446</xdr:colOff>
      <xdr:row>17</xdr:row>
      <xdr:rowOff>790628</xdr:rowOff>
    </xdr:to>
    <xdr:pic>
      <xdr:nvPicPr>
        <xdr:cNvPr id="240" name="Рисунок 239">
          <a:extLst>
            <a:ext uri="{FF2B5EF4-FFF2-40B4-BE49-F238E27FC236}">
              <a16:creationId xmlns="" xmlns:a16="http://schemas.microsoft.com/office/drawing/2014/main" id="{00000000-0008-0000-09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12820650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890308</xdr:colOff>
      <xdr:row>18</xdr:row>
      <xdr:rowOff>146797</xdr:rowOff>
    </xdr:from>
    <xdr:to>
      <xdr:col>5</xdr:col>
      <xdr:colOff>121637</xdr:colOff>
      <xdr:row>18</xdr:row>
      <xdr:rowOff>756450</xdr:rowOff>
    </xdr:to>
    <xdr:pic>
      <xdr:nvPicPr>
        <xdr:cNvPr id="241" name="Рисунок 240">
          <a:extLst>
            <a:ext uri="{FF2B5EF4-FFF2-40B4-BE49-F238E27FC236}">
              <a16:creationId xmlns="" xmlns:a16="http://schemas.microsoft.com/office/drawing/2014/main" id="{00000000-0008-0000-09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6749" y="14355856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944657</xdr:colOff>
      <xdr:row>19</xdr:row>
      <xdr:rowOff>137272</xdr:rowOff>
    </xdr:from>
    <xdr:to>
      <xdr:col>5</xdr:col>
      <xdr:colOff>175986</xdr:colOff>
      <xdr:row>19</xdr:row>
      <xdr:rowOff>746925</xdr:rowOff>
    </xdr:to>
    <xdr:pic>
      <xdr:nvPicPr>
        <xdr:cNvPr id="242" name="Рисунок 241">
          <a:extLst>
            <a:ext uri="{FF2B5EF4-FFF2-40B4-BE49-F238E27FC236}">
              <a16:creationId xmlns="" xmlns:a16="http://schemas.microsoft.com/office/drawing/2014/main" id="{00000000-0008-0000-09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1098" y="15870331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895911</xdr:colOff>
      <xdr:row>42</xdr:row>
      <xdr:rowOff>104775</xdr:rowOff>
    </xdr:from>
    <xdr:to>
      <xdr:col>5</xdr:col>
      <xdr:colOff>124439</xdr:colOff>
      <xdr:row>42</xdr:row>
      <xdr:rowOff>714428</xdr:rowOff>
    </xdr:to>
    <xdr:pic>
      <xdr:nvPicPr>
        <xdr:cNvPr id="244" name="Рисунок 243">
          <a:extLst>
            <a:ext uri="{FF2B5EF4-FFF2-40B4-BE49-F238E27FC236}">
              <a16:creationId xmlns="" xmlns:a16="http://schemas.microsoft.com/office/drawing/2014/main" id="{00000000-0008-0000-09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2352" y="39415010"/>
          <a:ext cx="606852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889187</xdr:colOff>
      <xdr:row>49</xdr:row>
      <xdr:rowOff>158563</xdr:rowOff>
    </xdr:from>
    <xdr:to>
      <xdr:col>5</xdr:col>
      <xdr:colOff>117715</xdr:colOff>
      <xdr:row>49</xdr:row>
      <xdr:rowOff>768216</xdr:rowOff>
    </xdr:to>
    <xdr:pic>
      <xdr:nvPicPr>
        <xdr:cNvPr id="245" name="Рисунок 244">
          <a:extLst>
            <a:ext uri="{FF2B5EF4-FFF2-40B4-BE49-F238E27FC236}">
              <a16:creationId xmlns="" xmlns:a16="http://schemas.microsoft.com/office/drawing/2014/main" id="{00000000-0008-0000-09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387" y="43516363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914400</xdr:colOff>
      <xdr:row>52</xdr:row>
      <xdr:rowOff>200025</xdr:rowOff>
    </xdr:from>
    <xdr:to>
      <xdr:col>5</xdr:col>
      <xdr:colOff>142928</xdr:colOff>
      <xdr:row>52</xdr:row>
      <xdr:rowOff>809678</xdr:rowOff>
    </xdr:to>
    <xdr:pic>
      <xdr:nvPicPr>
        <xdr:cNvPr id="246" name="Рисунок 245">
          <a:extLst>
            <a:ext uri="{FF2B5EF4-FFF2-40B4-BE49-F238E27FC236}">
              <a16:creationId xmlns="" xmlns:a16="http://schemas.microsoft.com/office/drawing/2014/main" id="{00000000-0008-0000-09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48129825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914400</xdr:colOff>
      <xdr:row>59</xdr:row>
      <xdr:rowOff>200025</xdr:rowOff>
    </xdr:from>
    <xdr:to>
      <xdr:col>5</xdr:col>
      <xdr:colOff>142928</xdr:colOff>
      <xdr:row>59</xdr:row>
      <xdr:rowOff>809678</xdr:rowOff>
    </xdr:to>
    <xdr:pic>
      <xdr:nvPicPr>
        <xdr:cNvPr id="249" name="Рисунок 248">
          <a:extLst>
            <a:ext uri="{FF2B5EF4-FFF2-40B4-BE49-F238E27FC236}">
              <a16:creationId xmlns="" xmlns:a16="http://schemas.microsoft.com/office/drawing/2014/main" id="{00000000-0008-0000-09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2273200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963706</xdr:colOff>
      <xdr:row>62</xdr:row>
      <xdr:rowOff>76200</xdr:rowOff>
    </xdr:from>
    <xdr:to>
      <xdr:col>5</xdr:col>
      <xdr:colOff>192234</xdr:colOff>
      <xdr:row>62</xdr:row>
      <xdr:rowOff>685853</xdr:rowOff>
    </xdr:to>
    <xdr:pic>
      <xdr:nvPicPr>
        <xdr:cNvPr id="250" name="Рисунок 249">
          <a:extLst>
            <a:ext uri="{FF2B5EF4-FFF2-40B4-BE49-F238E27FC236}">
              <a16:creationId xmlns="" xmlns:a16="http://schemas.microsoft.com/office/drawing/2014/main" id="{00000000-0008-0000-09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7906" y="58245375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914400</xdr:colOff>
      <xdr:row>75</xdr:row>
      <xdr:rowOff>247650</xdr:rowOff>
    </xdr:from>
    <xdr:to>
      <xdr:col>5</xdr:col>
      <xdr:colOff>142928</xdr:colOff>
      <xdr:row>75</xdr:row>
      <xdr:rowOff>857303</xdr:rowOff>
    </xdr:to>
    <xdr:pic>
      <xdr:nvPicPr>
        <xdr:cNvPr id="255" name="Рисунок 254">
          <a:extLst>
            <a:ext uri="{FF2B5EF4-FFF2-40B4-BE49-F238E27FC236}">
              <a16:creationId xmlns="" xmlns:a16="http://schemas.microsoft.com/office/drawing/2014/main" id="{00000000-0008-0000-09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74323575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881343</xdr:colOff>
      <xdr:row>104</xdr:row>
      <xdr:rowOff>152400</xdr:rowOff>
    </xdr:from>
    <xdr:to>
      <xdr:col>5</xdr:col>
      <xdr:colOff>109871</xdr:colOff>
      <xdr:row>104</xdr:row>
      <xdr:rowOff>762053</xdr:rowOff>
    </xdr:to>
    <xdr:pic>
      <xdr:nvPicPr>
        <xdr:cNvPr id="259" name="Рисунок 258">
          <a:extLst>
            <a:ext uri="{FF2B5EF4-FFF2-40B4-BE49-F238E27FC236}">
              <a16:creationId xmlns="" xmlns:a16="http://schemas.microsoft.com/office/drawing/2014/main" id="{00000000-0008-0000-09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5543" y="104946450"/>
          <a:ext cx="609653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889187</xdr:colOff>
      <xdr:row>105</xdr:row>
      <xdr:rowOff>206188</xdr:rowOff>
    </xdr:from>
    <xdr:to>
      <xdr:col>5</xdr:col>
      <xdr:colOff>117715</xdr:colOff>
      <xdr:row>105</xdr:row>
      <xdr:rowOff>815841</xdr:rowOff>
    </xdr:to>
    <xdr:pic>
      <xdr:nvPicPr>
        <xdr:cNvPr id="260" name="Рисунок 259">
          <a:extLst>
            <a:ext uri="{FF2B5EF4-FFF2-40B4-BE49-F238E27FC236}">
              <a16:creationId xmlns="" xmlns:a16="http://schemas.microsoft.com/office/drawing/2014/main" id="{00000000-0008-0000-09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387" y="106524238"/>
          <a:ext cx="609653" cy="609653"/>
        </a:xfrm>
        <a:prstGeom prst="rect">
          <a:avLst/>
        </a:prstGeom>
      </xdr:spPr>
    </xdr:pic>
    <xdr:clientData/>
  </xdr:twoCellAnchor>
  <xdr:twoCellAnchor>
    <xdr:from>
      <xdr:col>3</xdr:col>
      <xdr:colOff>571506</xdr:colOff>
      <xdr:row>19</xdr:row>
      <xdr:rowOff>907686</xdr:rowOff>
    </xdr:from>
    <xdr:to>
      <xdr:col>3</xdr:col>
      <xdr:colOff>643506</xdr:colOff>
      <xdr:row>19</xdr:row>
      <xdr:rowOff>979686</xdr:rowOff>
    </xdr:to>
    <xdr:sp macro="" textlink="">
      <xdr:nvSpPr>
        <xdr:cNvPr id="251" name="5-конечная звезда 250">
          <a:extLst>
            <a:ext uri="{FF2B5EF4-FFF2-40B4-BE49-F238E27FC236}">
              <a16:creationId xmlns="" xmlns:a16="http://schemas.microsoft.com/office/drawing/2014/main" id="{00000000-0008-0000-0900-0000FB000000}"/>
            </a:ext>
          </a:extLst>
        </xdr:cNvPr>
        <xdr:cNvSpPr/>
      </xdr:nvSpPr>
      <xdr:spPr>
        <a:xfrm>
          <a:off x="2117918" y="1664074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571506</xdr:colOff>
      <xdr:row>19</xdr:row>
      <xdr:rowOff>537891</xdr:rowOff>
    </xdr:from>
    <xdr:to>
      <xdr:col>3</xdr:col>
      <xdr:colOff>643506</xdr:colOff>
      <xdr:row>19</xdr:row>
      <xdr:rowOff>609891</xdr:rowOff>
    </xdr:to>
    <xdr:sp macro="" textlink="">
      <xdr:nvSpPr>
        <xdr:cNvPr id="253" name="5-конечная звезда 252">
          <a:extLst>
            <a:ext uri="{FF2B5EF4-FFF2-40B4-BE49-F238E27FC236}">
              <a16:creationId xmlns="" xmlns:a16="http://schemas.microsoft.com/office/drawing/2014/main" id="{00000000-0008-0000-0900-0000FD000000}"/>
            </a:ext>
          </a:extLst>
        </xdr:cNvPr>
        <xdr:cNvSpPr/>
      </xdr:nvSpPr>
      <xdr:spPr>
        <a:xfrm>
          <a:off x="2117918" y="1627095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767613</xdr:colOff>
      <xdr:row>63</xdr:row>
      <xdr:rowOff>100853</xdr:rowOff>
    </xdr:from>
    <xdr:to>
      <xdr:col>3</xdr:col>
      <xdr:colOff>767613</xdr:colOff>
      <xdr:row>63</xdr:row>
      <xdr:rowOff>1401278</xdr:rowOff>
    </xdr:to>
    <xdr:cxnSp macro="">
      <xdr:nvCxnSpPr>
        <xdr:cNvPr id="254" name="Прямая со стрелкой 253">
          <a:extLst>
            <a:ext uri="{FF2B5EF4-FFF2-40B4-BE49-F238E27FC236}">
              <a16:creationId xmlns="" xmlns:a16="http://schemas.microsoft.com/office/drawing/2014/main" id="{00000000-0008-0000-0900-0000FE000000}"/>
            </a:ext>
          </a:extLst>
        </xdr:cNvPr>
        <xdr:cNvCxnSpPr/>
      </xdr:nvCxnSpPr>
      <xdr:spPr>
        <a:xfrm flipV="1">
          <a:off x="2314025" y="58416265"/>
          <a:ext cx="0" cy="1300425"/>
        </a:xfrm>
        <a:prstGeom prst="straightConnector1">
          <a:avLst/>
        </a:prstGeom>
        <a:ln w="15875"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778347</xdr:colOff>
      <xdr:row>63</xdr:row>
      <xdr:rowOff>702293</xdr:rowOff>
    </xdr:from>
    <xdr:to>
      <xdr:col>3</xdr:col>
      <xdr:colOff>1416326</xdr:colOff>
      <xdr:row>63</xdr:row>
      <xdr:rowOff>935935</xdr:rowOff>
    </xdr:to>
    <xdr:cxnSp macro="">
      <xdr:nvCxnSpPr>
        <xdr:cNvPr id="256" name="Прямая со стрелкой 255">
          <a:extLst>
            <a:ext uri="{FF2B5EF4-FFF2-40B4-BE49-F238E27FC236}">
              <a16:creationId xmlns="" xmlns:a16="http://schemas.microsoft.com/office/drawing/2014/main" id="{00000000-0008-0000-0900-000000010000}"/>
            </a:ext>
          </a:extLst>
        </xdr:cNvPr>
        <xdr:cNvCxnSpPr/>
      </xdr:nvCxnSpPr>
      <xdr:spPr>
        <a:xfrm>
          <a:off x="2318912" y="58763380"/>
          <a:ext cx="637979" cy="233642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727473</xdr:colOff>
      <xdr:row>63</xdr:row>
      <xdr:rowOff>1334002</xdr:rowOff>
    </xdr:from>
    <xdr:to>
      <xdr:col>3</xdr:col>
      <xdr:colOff>802786</xdr:colOff>
      <xdr:row>63</xdr:row>
      <xdr:rowOff>1406002</xdr:rowOff>
    </xdr:to>
    <xdr:sp macro="" textlink="">
      <xdr:nvSpPr>
        <xdr:cNvPr id="257" name="Овал 256">
          <a:extLst>
            <a:ext uri="{FF2B5EF4-FFF2-40B4-BE49-F238E27FC236}">
              <a16:creationId xmlns="" xmlns:a16="http://schemas.microsoft.com/office/drawing/2014/main" id="{00000000-0008-0000-0900-000001010000}"/>
            </a:ext>
          </a:extLst>
        </xdr:cNvPr>
        <xdr:cNvSpPr/>
      </xdr:nvSpPr>
      <xdr:spPr>
        <a:xfrm>
          <a:off x="2273885" y="59649414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518918</xdr:colOff>
      <xdr:row>63</xdr:row>
      <xdr:rowOff>551298</xdr:rowOff>
    </xdr:from>
    <xdr:to>
      <xdr:col>3</xdr:col>
      <xdr:colOff>590918</xdr:colOff>
      <xdr:row>63</xdr:row>
      <xdr:rowOff>623298</xdr:rowOff>
    </xdr:to>
    <xdr:sp macro="" textlink="">
      <xdr:nvSpPr>
        <xdr:cNvPr id="261" name="5-конечная звезда 260">
          <a:extLst>
            <a:ext uri="{FF2B5EF4-FFF2-40B4-BE49-F238E27FC236}">
              <a16:creationId xmlns="" xmlns:a16="http://schemas.microsoft.com/office/drawing/2014/main" id="{00000000-0008-0000-0900-000005010000}"/>
            </a:ext>
          </a:extLst>
        </xdr:cNvPr>
        <xdr:cNvSpPr/>
      </xdr:nvSpPr>
      <xdr:spPr>
        <a:xfrm>
          <a:off x="2065330" y="5886671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891635</xdr:colOff>
      <xdr:row>63</xdr:row>
      <xdr:rowOff>890886</xdr:rowOff>
    </xdr:from>
    <xdr:to>
      <xdr:col>3</xdr:col>
      <xdr:colOff>963635</xdr:colOff>
      <xdr:row>63</xdr:row>
      <xdr:rowOff>962886</xdr:rowOff>
    </xdr:to>
    <xdr:sp macro="" textlink="">
      <xdr:nvSpPr>
        <xdr:cNvPr id="266" name="5-конечная звезда 265">
          <a:extLst>
            <a:ext uri="{FF2B5EF4-FFF2-40B4-BE49-F238E27FC236}">
              <a16:creationId xmlns="" xmlns:a16="http://schemas.microsoft.com/office/drawing/2014/main" id="{00000000-0008-0000-0900-00000A010000}"/>
            </a:ext>
          </a:extLst>
        </xdr:cNvPr>
        <xdr:cNvSpPr/>
      </xdr:nvSpPr>
      <xdr:spPr>
        <a:xfrm>
          <a:off x="2432200" y="58951973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515471</xdr:colOff>
      <xdr:row>64</xdr:row>
      <xdr:rowOff>291353</xdr:rowOff>
    </xdr:from>
    <xdr:to>
      <xdr:col>5</xdr:col>
      <xdr:colOff>668812</xdr:colOff>
      <xdr:row>64</xdr:row>
      <xdr:rowOff>727939</xdr:rowOff>
    </xdr:to>
    <xdr:sp macro="" textlink="">
      <xdr:nvSpPr>
        <xdr:cNvPr id="268" name="Прямоугольник 267">
          <a:extLst>
            <a:ext uri="{FF2B5EF4-FFF2-40B4-BE49-F238E27FC236}">
              <a16:creationId xmlns="" xmlns:a16="http://schemas.microsoft.com/office/drawing/2014/main" id="{00000000-0008-0000-0900-00000C010000}"/>
            </a:ext>
          </a:extLst>
        </xdr:cNvPr>
        <xdr:cNvSpPr/>
      </xdr:nvSpPr>
      <xdr:spPr>
        <a:xfrm>
          <a:off x="3641912" y="60130765"/>
          <a:ext cx="1531665" cy="436586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???????</a:t>
          </a:r>
        </a:p>
      </xdr:txBody>
    </xdr:sp>
    <xdr:clientData/>
  </xdr:twoCellAnchor>
  <xdr:twoCellAnchor>
    <xdr:from>
      <xdr:col>3</xdr:col>
      <xdr:colOff>767613</xdr:colOff>
      <xdr:row>64</xdr:row>
      <xdr:rowOff>100853</xdr:rowOff>
    </xdr:from>
    <xdr:to>
      <xdr:col>3</xdr:col>
      <xdr:colOff>767613</xdr:colOff>
      <xdr:row>64</xdr:row>
      <xdr:rowOff>1401278</xdr:rowOff>
    </xdr:to>
    <xdr:cxnSp macro="">
      <xdr:nvCxnSpPr>
        <xdr:cNvPr id="269" name="Прямая со стрелкой 268">
          <a:extLst>
            <a:ext uri="{FF2B5EF4-FFF2-40B4-BE49-F238E27FC236}">
              <a16:creationId xmlns="" xmlns:a16="http://schemas.microsoft.com/office/drawing/2014/main" id="{00000000-0008-0000-0900-00000D010000}"/>
            </a:ext>
          </a:extLst>
        </xdr:cNvPr>
        <xdr:cNvCxnSpPr/>
      </xdr:nvCxnSpPr>
      <xdr:spPr>
        <a:xfrm flipV="1">
          <a:off x="2314025" y="58416265"/>
          <a:ext cx="0" cy="1300425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727473</xdr:colOff>
      <xdr:row>64</xdr:row>
      <xdr:rowOff>1334002</xdr:rowOff>
    </xdr:from>
    <xdr:to>
      <xdr:col>3</xdr:col>
      <xdr:colOff>802786</xdr:colOff>
      <xdr:row>64</xdr:row>
      <xdr:rowOff>1406002</xdr:rowOff>
    </xdr:to>
    <xdr:sp macro="" textlink="">
      <xdr:nvSpPr>
        <xdr:cNvPr id="271" name="Овал 270">
          <a:extLst>
            <a:ext uri="{FF2B5EF4-FFF2-40B4-BE49-F238E27FC236}">
              <a16:creationId xmlns="" xmlns:a16="http://schemas.microsoft.com/office/drawing/2014/main" id="{00000000-0008-0000-0900-00000F010000}"/>
            </a:ext>
          </a:extLst>
        </xdr:cNvPr>
        <xdr:cNvSpPr/>
      </xdr:nvSpPr>
      <xdr:spPr>
        <a:xfrm>
          <a:off x="2273885" y="59649414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586154</xdr:colOff>
      <xdr:row>64</xdr:row>
      <xdr:rowOff>685768</xdr:rowOff>
    </xdr:from>
    <xdr:to>
      <xdr:col>3</xdr:col>
      <xdr:colOff>658154</xdr:colOff>
      <xdr:row>64</xdr:row>
      <xdr:rowOff>757768</xdr:rowOff>
    </xdr:to>
    <xdr:sp macro="" textlink="">
      <xdr:nvSpPr>
        <xdr:cNvPr id="272" name="5-конечная звезда 271">
          <a:extLst>
            <a:ext uri="{FF2B5EF4-FFF2-40B4-BE49-F238E27FC236}">
              <a16:creationId xmlns="" xmlns:a16="http://schemas.microsoft.com/office/drawing/2014/main" id="{00000000-0008-0000-0900-000010010000}"/>
            </a:ext>
          </a:extLst>
        </xdr:cNvPr>
        <xdr:cNvSpPr/>
      </xdr:nvSpPr>
      <xdr:spPr>
        <a:xfrm>
          <a:off x="2132566" y="6052518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527957</xdr:colOff>
      <xdr:row>64</xdr:row>
      <xdr:rowOff>299357</xdr:rowOff>
    </xdr:from>
    <xdr:to>
      <xdr:col>5</xdr:col>
      <xdr:colOff>680357</xdr:colOff>
      <xdr:row>64</xdr:row>
      <xdr:rowOff>729343</xdr:rowOff>
    </xdr:to>
    <xdr:cxnSp macro="">
      <xdr:nvCxnSpPr>
        <xdr:cNvPr id="15" name="Прямая соединительная линия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CxnSpPr/>
      </xdr:nvCxnSpPr>
      <xdr:spPr>
        <a:xfrm flipV="1">
          <a:off x="3657600" y="59953071"/>
          <a:ext cx="1534886" cy="42998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768456</xdr:colOff>
      <xdr:row>81</xdr:row>
      <xdr:rowOff>95250</xdr:rowOff>
    </xdr:from>
    <xdr:to>
      <xdr:col>3</xdr:col>
      <xdr:colOff>768456</xdr:colOff>
      <xdr:row>81</xdr:row>
      <xdr:rowOff>1357910</xdr:rowOff>
    </xdr:to>
    <xdr:cxnSp macro="">
      <xdr:nvCxnSpPr>
        <xdr:cNvPr id="262" name="Прямая со стрелкой 261">
          <a:extLst>
            <a:ext uri="{FF2B5EF4-FFF2-40B4-BE49-F238E27FC236}">
              <a16:creationId xmlns="" xmlns:a16="http://schemas.microsoft.com/office/drawing/2014/main" id="{00000000-0008-0000-0900-000006010000}"/>
            </a:ext>
          </a:extLst>
        </xdr:cNvPr>
        <xdr:cNvCxnSpPr/>
      </xdr:nvCxnSpPr>
      <xdr:spPr>
        <a:xfrm flipV="1">
          <a:off x="2311506" y="82886550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81</xdr:row>
      <xdr:rowOff>1316129</xdr:rowOff>
    </xdr:from>
    <xdr:to>
      <xdr:col>3</xdr:col>
      <xdr:colOff>806790</xdr:colOff>
      <xdr:row>81</xdr:row>
      <xdr:rowOff>1388129</xdr:rowOff>
    </xdr:to>
    <xdr:sp macro="" textlink="">
      <xdr:nvSpPr>
        <xdr:cNvPr id="270" name="Овал 269">
          <a:extLst>
            <a:ext uri="{FF2B5EF4-FFF2-40B4-BE49-F238E27FC236}">
              <a16:creationId xmlns="" xmlns:a16="http://schemas.microsoft.com/office/drawing/2014/main" id="{00000000-0008-0000-0900-00000E010000}"/>
            </a:ext>
          </a:extLst>
        </xdr:cNvPr>
        <xdr:cNvSpPr/>
      </xdr:nvSpPr>
      <xdr:spPr>
        <a:xfrm>
          <a:off x="2277840" y="84107429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4</xdr:col>
      <xdr:colOff>914400</xdr:colOff>
      <xdr:row>81</xdr:row>
      <xdr:rowOff>247650</xdr:rowOff>
    </xdr:from>
    <xdr:ext cx="609653" cy="609653"/>
    <xdr:pic>
      <xdr:nvPicPr>
        <xdr:cNvPr id="273" name="Рисунок 272">
          <a:extLst>
            <a:ext uri="{FF2B5EF4-FFF2-40B4-BE49-F238E27FC236}">
              <a16:creationId xmlns="" xmlns:a16="http://schemas.microsoft.com/office/drawing/2014/main" id="{00000000-0008-0000-09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70180200"/>
          <a:ext cx="609653" cy="609653"/>
        </a:xfrm>
        <a:prstGeom prst="rect">
          <a:avLst/>
        </a:prstGeom>
      </xdr:spPr>
    </xdr:pic>
    <xdr:clientData/>
  </xdr:oneCellAnchor>
  <xdr:twoCellAnchor>
    <xdr:from>
      <xdr:col>3</xdr:col>
      <xdr:colOff>551793</xdr:colOff>
      <xdr:row>81</xdr:row>
      <xdr:rowOff>726856</xdr:rowOff>
    </xdr:from>
    <xdr:to>
      <xdr:col>3</xdr:col>
      <xdr:colOff>623793</xdr:colOff>
      <xdr:row>81</xdr:row>
      <xdr:rowOff>798856</xdr:rowOff>
    </xdr:to>
    <xdr:sp macro="" textlink="">
      <xdr:nvSpPr>
        <xdr:cNvPr id="274" name="5-конечная звезда 273">
          <a:extLst>
            <a:ext uri="{FF2B5EF4-FFF2-40B4-BE49-F238E27FC236}">
              <a16:creationId xmlns="" xmlns:a16="http://schemas.microsoft.com/office/drawing/2014/main" id="{00000000-0008-0000-0900-000012010000}"/>
            </a:ext>
          </a:extLst>
        </xdr:cNvPr>
        <xdr:cNvSpPr/>
      </xdr:nvSpPr>
      <xdr:spPr>
        <a:xfrm>
          <a:off x="2088931" y="7318911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899665</xdr:colOff>
      <xdr:row>81</xdr:row>
      <xdr:rowOff>726856</xdr:rowOff>
    </xdr:from>
    <xdr:to>
      <xdr:col>3</xdr:col>
      <xdr:colOff>971665</xdr:colOff>
      <xdr:row>81</xdr:row>
      <xdr:rowOff>798856</xdr:rowOff>
    </xdr:to>
    <xdr:sp macro="" textlink="">
      <xdr:nvSpPr>
        <xdr:cNvPr id="275" name="5-конечная звезда 274">
          <a:extLst>
            <a:ext uri="{FF2B5EF4-FFF2-40B4-BE49-F238E27FC236}">
              <a16:creationId xmlns="" xmlns:a16="http://schemas.microsoft.com/office/drawing/2014/main" id="{00000000-0008-0000-0900-000013010000}"/>
            </a:ext>
          </a:extLst>
        </xdr:cNvPr>
        <xdr:cNvSpPr/>
      </xdr:nvSpPr>
      <xdr:spPr>
        <a:xfrm>
          <a:off x="2436803" y="7318911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768456</xdr:colOff>
      <xdr:row>82</xdr:row>
      <xdr:rowOff>95250</xdr:rowOff>
    </xdr:from>
    <xdr:to>
      <xdr:col>3</xdr:col>
      <xdr:colOff>768456</xdr:colOff>
      <xdr:row>82</xdr:row>
      <xdr:rowOff>1357910</xdr:rowOff>
    </xdr:to>
    <xdr:cxnSp macro="">
      <xdr:nvCxnSpPr>
        <xdr:cNvPr id="277" name="Прямая со стрелкой 276">
          <a:extLst>
            <a:ext uri="{FF2B5EF4-FFF2-40B4-BE49-F238E27FC236}">
              <a16:creationId xmlns="" xmlns:a16="http://schemas.microsoft.com/office/drawing/2014/main" id="{00000000-0008-0000-0900-000015010000}"/>
            </a:ext>
          </a:extLst>
        </xdr:cNvPr>
        <xdr:cNvCxnSpPr/>
      </xdr:nvCxnSpPr>
      <xdr:spPr>
        <a:xfrm flipV="1">
          <a:off x="2319670" y="82826679"/>
          <a:ext cx="0" cy="126266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82</xdr:row>
      <xdr:rowOff>1316129</xdr:rowOff>
    </xdr:from>
    <xdr:to>
      <xdr:col>3</xdr:col>
      <xdr:colOff>806790</xdr:colOff>
      <xdr:row>82</xdr:row>
      <xdr:rowOff>1388129</xdr:rowOff>
    </xdr:to>
    <xdr:sp macro="" textlink="">
      <xdr:nvSpPr>
        <xdr:cNvPr id="278" name="Овал 277">
          <a:extLst>
            <a:ext uri="{FF2B5EF4-FFF2-40B4-BE49-F238E27FC236}">
              <a16:creationId xmlns="" xmlns:a16="http://schemas.microsoft.com/office/drawing/2014/main" id="{00000000-0008-0000-0900-000016010000}"/>
            </a:ext>
          </a:extLst>
        </xdr:cNvPr>
        <xdr:cNvSpPr/>
      </xdr:nvSpPr>
      <xdr:spPr>
        <a:xfrm>
          <a:off x="2286004" y="84047558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768456</xdr:colOff>
      <xdr:row>83</xdr:row>
      <xdr:rowOff>95250</xdr:rowOff>
    </xdr:from>
    <xdr:to>
      <xdr:col>3</xdr:col>
      <xdr:colOff>768456</xdr:colOff>
      <xdr:row>83</xdr:row>
      <xdr:rowOff>1357910</xdr:rowOff>
    </xdr:to>
    <xdr:cxnSp macro="">
      <xdr:nvCxnSpPr>
        <xdr:cNvPr id="279" name="Прямая со стрелкой 278">
          <a:extLst>
            <a:ext uri="{FF2B5EF4-FFF2-40B4-BE49-F238E27FC236}">
              <a16:creationId xmlns="" xmlns:a16="http://schemas.microsoft.com/office/drawing/2014/main" id="{00000000-0008-0000-0900-000017010000}"/>
            </a:ext>
          </a:extLst>
        </xdr:cNvPr>
        <xdr:cNvCxnSpPr/>
      </xdr:nvCxnSpPr>
      <xdr:spPr>
        <a:xfrm flipV="1">
          <a:off x="2319670" y="74118107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83</xdr:row>
      <xdr:rowOff>1316129</xdr:rowOff>
    </xdr:from>
    <xdr:to>
      <xdr:col>3</xdr:col>
      <xdr:colOff>806790</xdr:colOff>
      <xdr:row>83</xdr:row>
      <xdr:rowOff>1388129</xdr:rowOff>
    </xdr:to>
    <xdr:sp macro="" textlink="">
      <xdr:nvSpPr>
        <xdr:cNvPr id="280" name="Овал 279">
          <a:extLst>
            <a:ext uri="{FF2B5EF4-FFF2-40B4-BE49-F238E27FC236}">
              <a16:creationId xmlns="" xmlns:a16="http://schemas.microsoft.com/office/drawing/2014/main" id="{00000000-0008-0000-0900-000018010000}"/>
            </a:ext>
          </a:extLst>
        </xdr:cNvPr>
        <xdr:cNvSpPr/>
      </xdr:nvSpPr>
      <xdr:spPr>
        <a:xfrm>
          <a:off x="2286004" y="75338986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231322</xdr:colOff>
      <xdr:row>82</xdr:row>
      <xdr:rowOff>217715</xdr:rowOff>
    </xdr:from>
    <xdr:to>
      <xdr:col>3</xdr:col>
      <xdr:colOff>1374322</xdr:colOff>
      <xdr:row>82</xdr:row>
      <xdr:rowOff>1192272</xdr:rowOff>
    </xdr:to>
    <xdr:cxnSp macro="">
      <xdr:nvCxnSpPr>
        <xdr:cNvPr id="282" name="Прямая со стрелкой 281">
          <a:extLst>
            <a:ext uri="{FF2B5EF4-FFF2-40B4-BE49-F238E27FC236}">
              <a16:creationId xmlns="" xmlns:a16="http://schemas.microsoft.com/office/drawing/2014/main" id="{00000000-0008-0000-0900-00001A010000}"/>
            </a:ext>
          </a:extLst>
        </xdr:cNvPr>
        <xdr:cNvCxnSpPr/>
      </xdr:nvCxnSpPr>
      <xdr:spPr>
        <a:xfrm flipV="1">
          <a:off x="1782536" y="74240572"/>
          <a:ext cx="1143000" cy="974557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107674</xdr:colOff>
      <xdr:row>83</xdr:row>
      <xdr:rowOff>749813</xdr:rowOff>
    </xdr:from>
    <xdr:to>
      <xdr:col>3</xdr:col>
      <xdr:colOff>768340</xdr:colOff>
      <xdr:row>83</xdr:row>
      <xdr:rowOff>749813</xdr:rowOff>
    </xdr:to>
    <xdr:cxnSp macro="">
      <xdr:nvCxnSpPr>
        <xdr:cNvPr id="283" name="Прямая со стрелкой 282">
          <a:extLst>
            <a:ext uri="{FF2B5EF4-FFF2-40B4-BE49-F238E27FC236}">
              <a16:creationId xmlns="" xmlns:a16="http://schemas.microsoft.com/office/drawing/2014/main" id="{00000000-0008-0000-0900-00001B010000}"/>
            </a:ext>
          </a:extLst>
        </xdr:cNvPr>
        <xdr:cNvCxnSpPr/>
      </xdr:nvCxnSpPr>
      <xdr:spPr>
        <a:xfrm>
          <a:off x="1654086" y="76546401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139970</xdr:colOff>
      <xdr:row>93</xdr:row>
      <xdr:rowOff>501809</xdr:rowOff>
    </xdr:from>
    <xdr:to>
      <xdr:col>3</xdr:col>
      <xdr:colOff>1505995</xdr:colOff>
      <xdr:row>93</xdr:row>
      <xdr:rowOff>998968</xdr:rowOff>
    </xdr:to>
    <xdr:cxnSp macro="">
      <xdr:nvCxnSpPr>
        <xdr:cNvPr id="284" name="Прямая со стрелкой 283">
          <a:extLst>
            <a:ext uri="{FF2B5EF4-FFF2-40B4-BE49-F238E27FC236}">
              <a16:creationId xmlns="" xmlns:a16="http://schemas.microsoft.com/office/drawing/2014/main" id="{00000000-0008-0000-0900-00001C010000}"/>
            </a:ext>
          </a:extLst>
        </xdr:cNvPr>
        <xdr:cNvCxnSpPr/>
      </xdr:nvCxnSpPr>
      <xdr:spPr>
        <a:xfrm>
          <a:off x="1687783" y="84869497"/>
          <a:ext cx="1366025" cy="497159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783879</xdr:colOff>
      <xdr:row>93</xdr:row>
      <xdr:rowOff>78522</xdr:rowOff>
    </xdr:from>
    <xdr:to>
      <xdr:col>3</xdr:col>
      <xdr:colOff>783879</xdr:colOff>
      <xdr:row>93</xdr:row>
      <xdr:rowOff>738915</xdr:rowOff>
    </xdr:to>
    <xdr:cxnSp macro="">
      <xdr:nvCxnSpPr>
        <xdr:cNvPr id="285" name="Прямая со стрелкой 284">
          <a:extLst>
            <a:ext uri="{FF2B5EF4-FFF2-40B4-BE49-F238E27FC236}">
              <a16:creationId xmlns="" xmlns:a16="http://schemas.microsoft.com/office/drawing/2014/main" id="{00000000-0008-0000-0900-00001D010000}"/>
            </a:ext>
          </a:extLst>
        </xdr:cNvPr>
        <xdr:cNvCxnSpPr/>
      </xdr:nvCxnSpPr>
      <xdr:spPr>
        <a:xfrm rot="5400000">
          <a:off x="1996732" y="84724019"/>
          <a:ext cx="660393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776549</xdr:colOff>
      <xdr:row>93</xdr:row>
      <xdr:rowOff>736934</xdr:rowOff>
    </xdr:from>
    <xdr:to>
      <xdr:col>3</xdr:col>
      <xdr:colOff>776549</xdr:colOff>
      <xdr:row>93</xdr:row>
      <xdr:rowOff>1367502</xdr:rowOff>
    </xdr:to>
    <xdr:cxnSp macro="">
      <xdr:nvCxnSpPr>
        <xdr:cNvPr id="286" name="Прямая со стрелкой 285">
          <a:extLst>
            <a:ext uri="{FF2B5EF4-FFF2-40B4-BE49-F238E27FC236}">
              <a16:creationId xmlns="" xmlns:a16="http://schemas.microsoft.com/office/drawing/2014/main" id="{00000000-0008-0000-0900-00001E010000}"/>
            </a:ext>
          </a:extLst>
        </xdr:cNvPr>
        <xdr:cNvCxnSpPr/>
      </xdr:nvCxnSpPr>
      <xdr:spPr>
        <a:xfrm flipV="1">
          <a:off x="2324362" y="85104622"/>
          <a:ext cx="0" cy="630568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866670</xdr:colOff>
      <xdr:row>95</xdr:row>
      <xdr:rowOff>786320</xdr:rowOff>
    </xdr:from>
    <xdr:to>
      <xdr:col>3</xdr:col>
      <xdr:colOff>938670</xdr:colOff>
      <xdr:row>95</xdr:row>
      <xdr:rowOff>858320</xdr:rowOff>
    </xdr:to>
    <xdr:sp macro="" textlink="">
      <xdr:nvSpPr>
        <xdr:cNvPr id="290" name="5-конечная звезда 289">
          <a:extLst>
            <a:ext uri="{FF2B5EF4-FFF2-40B4-BE49-F238E27FC236}">
              <a16:creationId xmlns="" xmlns:a16="http://schemas.microsoft.com/office/drawing/2014/main" id="{00000000-0008-0000-0900-000022010000}"/>
            </a:ext>
          </a:extLst>
        </xdr:cNvPr>
        <xdr:cNvSpPr/>
      </xdr:nvSpPr>
      <xdr:spPr>
        <a:xfrm>
          <a:off x="2409720" y="8814962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768456</xdr:colOff>
      <xdr:row>95</xdr:row>
      <xdr:rowOff>144946</xdr:rowOff>
    </xdr:from>
    <xdr:to>
      <xdr:col>3</xdr:col>
      <xdr:colOff>768456</xdr:colOff>
      <xdr:row>95</xdr:row>
      <xdr:rowOff>1407606</xdr:rowOff>
    </xdr:to>
    <xdr:cxnSp macro="">
      <xdr:nvCxnSpPr>
        <xdr:cNvPr id="291" name="Прямая со стрелкой 290">
          <a:extLst>
            <a:ext uri="{FF2B5EF4-FFF2-40B4-BE49-F238E27FC236}">
              <a16:creationId xmlns="" xmlns:a16="http://schemas.microsoft.com/office/drawing/2014/main" id="{00000000-0008-0000-0900-000023010000}"/>
            </a:ext>
          </a:extLst>
        </xdr:cNvPr>
        <xdr:cNvCxnSpPr/>
      </xdr:nvCxnSpPr>
      <xdr:spPr>
        <a:xfrm flipV="1">
          <a:off x="2309021" y="85820250"/>
          <a:ext cx="0" cy="1262660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734790</xdr:colOff>
      <xdr:row>95</xdr:row>
      <xdr:rowOff>1365825</xdr:rowOff>
    </xdr:from>
    <xdr:to>
      <xdr:col>3</xdr:col>
      <xdr:colOff>806790</xdr:colOff>
      <xdr:row>95</xdr:row>
      <xdr:rowOff>1437825</xdr:rowOff>
    </xdr:to>
    <xdr:sp macro="" textlink="">
      <xdr:nvSpPr>
        <xdr:cNvPr id="292" name="Овал 291">
          <a:extLst>
            <a:ext uri="{FF2B5EF4-FFF2-40B4-BE49-F238E27FC236}">
              <a16:creationId xmlns="" xmlns:a16="http://schemas.microsoft.com/office/drawing/2014/main" id="{00000000-0008-0000-0900-000024010000}"/>
            </a:ext>
          </a:extLst>
        </xdr:cNvPr>
        <xdr:cNvSpPr/>
      </xdr:nvSpPr>
      <xdr:spPr>
        <a:xfrm>
          <a:off x="2275355" y="87041129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483963</xdr:colOff>
      <xdr:row>95</xdr:row>
      <xdr:rowOff>386253</xdr:rowOff>
    </xdr:from>
    <xdr:to>
      <xdr:col>5</xdr:col>
      <xdr:colOff>637304</xdr:colOff>
      <xdr:row>95</xdr:row>
      <xdr:rowOff>822839</xdr:rowOff>
    </xdr:to>
    <xdr:sp macro="" textlink="">
      <xdr:nvSpPr>
        <xdr:cNvPr id="294" name="Прямоугольник 293">
          <a:extLst>
            <a:ext uri="{FF2B5EF4-FFF2-40B4-BE49-F238E27FC236}">
              <a16:creationId xmlns="" xmlns:a16="http://schemas.microsoft.com/office/drawing/2014/main" id="{00000000-0008-0000-0900-000026010000}"/>
            </a:ext>
          </a:extLst>
        </xdr:cNvPr>
        <xdr:cNvSpPr/>
      </xdr:nvSpPr>
      <xdr:spPr>
        <a:xfrm>
          <a:off x="3606506" y="86061557"/>
          <a:ext cx="1536537" cy="436586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????????</a:t>
          </a:r>
        </a:p>
      </xdr:txBody>
    </xdr:sp>
    <xdr:clientData/>
  </xdr:twoCellAnchor>
  <xdr:twoCellAnchor>
    <xdr:from>
      <xdr:col>3</xdr:col>
      <xdr:colOff>768456</xdr:colOff>
      <xdr:row>94</xdr:row>
      <xdr:rowOff>95250</xdr:rowOff>
    </xdr:from>
    <xdr:to>
      <xdr:col>3</xdr:col>
      <xdr:colOff>768456</xdr:colOff>
      <xdr:row>94</xdr:row>
      <xdr:rowOff>1357910</xdr:rowOff>
    </xdr:to>
    <xdr:cxnSp macro="">
      <xdr:nvCxnSpPr>
        <xdr:cNvPr id="295" name="Прямая со стрелкой 294">
          <a:extLst>
            <a:ext uri="{FF2B5EF4-FFF2-40B4-BE49-F238E27FC236}">
              <a16:creationId xmlns="" xmlns:a16="http://schemas.microsoft.com/office/drawing/2014/main" id="{00000000-0008-0000-0900-000027010000}"/>
            </a:ext>
          </a:extLst>
        </xdr:cNvPr>
        <xdr:cNvCxnSpPr/>
      </xdr:nvCxnSpPr>
      <xdr:spPr>
        <a:xfrm flipV="1">
          <a:off x="2309021" y="85770554"/>
          <a:ext cx="0" cy="126266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739674</xdr:colOff>
      <xdr:row>94</xdr:row>
      <xdr:rowOff>1294092</xdr:rowOff>
    </xdr:from>
    <xdr:to>
      <xdr:col>3</xdr:col>
      <xdr:colOff>811674</xdr:colOff>
      <xdr:row>94</xdr:row>
      <xdr:rowOff>1366092</xdr:rowOff>
    </xdr:to>
    <xdr:sp macro="" textlink="">
      <xdr:nvSpPr>
        <xdr:cNvPr id="296" name="Овал 295">
          <a:extLst>
            <a:ext uri="{FF2B5EF4-FFF2-40B4-BE49-F238E27FC236}">
              <a16:creationId xmlns="" xmlns:a16="http://schemas.microsoft.com/office/drawing/2014/main" id="{00000000-0008-0000-0900-000028010000}"/>
            </a:ext>
          </a:extLst>
        </xdr:cNvPr>
        <xdr:cNvSpPr/>
      </xdr:nvSpPr>
      <xdr:spPr>
        <a:xfrm>
          <a:off x="2280239" y="86969396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770283</xdr:colOff>
      <xdr:row>94</xdr:row>
      <xdr:rowOff>612913</xdr:rowOff>
    </xdr:from>
    <xdr:to>
      <xdr:col>3</xdr:col>
      <xdr:colOff>1482587</xdr:colOff>
      <xdr:row>94</xdr:row>
      <xdr:rowOff>753716</xdr:rowOff>
    </xdr:to>
    <xdr:cxnSp macro="">
      <xdr:nvCxnSpPr>
        <xdr:cNvPr id="297" name="Прямая со стрелкой 296">
          <a:extLst>
            <a:ext uri="{FF2B5EF4-FFF2-40B4-BE49-F238E27FC236}">
              <a16:creationId xmlns="" xmlns:a16="http://schemas.microsoft.com/office/drawing/2014/main" id="{00000000-0008-0000-0900-000029010000}"/>
            </a:ext>
          </a:extLst>
        </xdr:cNvPr>
        <xdr:cNvCxnSpPr/>
      </xdr:nvCxnSpPr>
      <xdr:spPr>
        <a:xfrm flipV="1">
          <a:off x="2310848" y="86288217"/>
          <a:ext cx="712304" cy="140803"/>
        </a:xfrm>
        <a:prstGeom prst="straightConnector1">
          <a:avLst/>
        </a:prstGeom>
        <a:ln w="15875">
          <a:prstDash val="solid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107674</xdr:colOff>
      <xdr:row>94</xdr:row>
      <xdr:rowOff>753712</xdr:rowOff>
    </xdr:from>
    <xdr:to>
      <xdr:col>3</xdr:col>
      <xdr:colOff>768340</xdr:colOff>
      <xdr:row>94</xdr:row>
      <xdr:rowOff>753712</xdr:rowOff>
    </xdr:to>
    <xdr:cxnSp macro="">
      <xdr:nvCxnSpPr>
        <xdr:cNvPr id="305" name="Прямая со стрелкой 304">
          <a:extLst>
            <a:ext uri="{FF2B5EF4-FFF2-40B4-BE49-F238E27FC236}">
              <a16:creationId xmlns="" xmlns:a16="http://schemas.microsoft.com/office/drawing/2014/main" id="{00000000-0008-0000-0900-000031010000}"/>
            </a:ext>
          </a:extLst>
        </xdr:cNvPr>
        <xdr:cNvCxnSpPr/>
      </xdr:nvCxnSpPr>
      <xdr:spPr>
        <a:xfrm>
          <a:off x="1648239" y="86429016"/>
          <a:ext cx="660666" cy="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787297</xdr:colOff>
      <xdr:row>61</xdr:row>
      <xdr:rowOff>446942</xdr:rowOff>
    </xdr:from>
    <xdr:to>
      <xdr:col>3</xdr:col>
      <xdr:colOff>1468701</xdr:colOff>
      <xdr:row>61</xdr:row>
      <xdr:rowOff>1348154</xdr:rowOff>
    </xdr:to>
    <xdr:sp macro="" textlink="">
      <xdr:nvSpPr>
        <xdr:cNvPr id="10" name="Дуга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/>
      </xdr:nvSpPr>
      <xdr:spPr>
        <a:xfrm>
          <a:off x="2332863" y="55573329"/>
          <a:ext cx="681404" cy="901212"/>
        </a:xfrm>
        <a:prstGeom prst="arc">
          <a:avLst>
            <a:gd name="adj1" fmla="val 10798165"/>
            <a:gd name="adj2" fmla="val 16831850"/>
          </a:avLst>
        </a:prstGeom>
        <a:ln w="15875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104775</xdr:colOff>
      <xdr:row>7</xdr:row>
      <xdr:rowOff>685800</xdr:rowOff>
    </xdr:from>
    <xdr:to>
      <xdr:col>3</xdr:col>
      <xdr:colOff>1495425</xdr:colOff>
      <xdr:row>7</xdr:row>
      <xdr:rowOff>870386</xdr:rowOff>
    </xdr:to>
    <xdr:cxnSp macro="">
      <xdr:nvCxnSpPr>
        <xdr:cNvPr id="288" name="Прямая со стрелкой 287">
          <a:extLst>
            <a:ext uri="{FF2B5EF4-FFF2-40B4-BE49-F238E27FC236}">
              <a16:creationId xmlns="" xmlns:a16="http://schemas.microsoft.com/office/drawing/2014/main" id="{00000000-0008-0000-0900-000020010000}"/>
            </a:ext>
          </a:extLst>
        </xdr:cNvPr>
        <xdr:cNvCxnSpPr/>
      </xdr:nvCxnSpPr>
      <xdr:spPr>
        <a:xfrm flipV="1">
          <a:off x="1647825" y="6134100"/>
          <a:ext cx="1390650" cy="184586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40</xdr:row>
      <xdr:rowOff>819150</xdr:rowOff>
    </xdr:from>
    <xdr:to>
      <xdr:col>3</xdr:col>
      <xdr:colOff>752475</xdr:colOff>
      <xdr:row>40</xdr:row>
      <xdr:rowOff>1428750</xdr:rowOff>
    </xdr:to>
    <xdr:sp macro="" textlink="">
      <xdr:nvSpPr>
        <xdr:cNvPr id="16" name="Полилиния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/>
      </xdr:nvSpPr>
      <xdr:spPr>
        <a:xfrm>
          <a:off x="2124075" y="36985575"/>
          <a:ext cx="171450" cy="609600"/>
        </a:xfrm>
        <a:custGeom>
          <a:avLst/>
          <a:gdLst>
            <a:gd name="connsiteX0" fmla="*/ 171450 w 171450"/>
            <a:gd name="connsiteY0" fmla="*/ 0 h 609600"/>
            <a:gd name="connsiteX1" fmla="*/ 133350 w 171450"/>
            <a:gd name="connsiteY1" fmla="*/ 323850 h 609600"/>
            <a:gd name="connsiteX2" fmla="*/ 0 w 171450"/>
            <a:gd name="connsiteY2" fmla="*/ 609600 h 609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1450" h="609600">
              <a:moveTo>
                <a:pt x="171450" y="0"/>
              </a:moveTo>
              <a:cubicBezTo>
                <a:pt x="166687" y="111125"/>
                <a:pt x="161925" y="222250"/>
                <a:pt x="133350" y="323850"/>
              </a:cubicBezTo>
              <a:cubicBezTo>
                <a:pt x="104775" y="425450"/>
                <a:pt x="23812" y="560388"/>
                <a:pt x="0" y="609600"/>
              </a:cubicBezTo>
            </a:path>
          </a:pathLst>
        </a:cu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546847</xdr:colOff>
      <xdr:row>40</xdr:row>
      <xdr:rowOff>564217</xdr:rowOff>
    </xdr:from>
    <xdr:to>
      <xdr:col>5</xdr:col>
      <xdr:colOff>642097</xdr:colOff>
      <xdr:row>40</xdr:row>
      <xdr:rowOff>945217</xdr:rowOff>
    </xdr:to>
    <xdr:sp macro="" textlink="">
      <xdr:nvSpPr>
        <xdr:cNvPr id="289" name="Прямоугольник 288">
          <a:extLst>
            <a:ext uri="{FF2B5EF4-FFF2-40B4-BE49-F238E27FC236}">
              <a16:creationId xmlns="" xmlns:a16="http://schemas.microsoft.com/office/drawing/2014/main" id="{00000000-0008-0000-0900-000021010000}"/>
            </a:ext>
          </a:extLst>
        </xdr:cNvPr>
        <xdr:cNvSpPr/>
      </xdr:nvSpPr>
      <xdr:spPr>
        <a:xfrm>
          <a:off x="3673288" y="36826452"/>
          <a:ext cx="1473574" cy="381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dash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100" b="1">
              <a:solidFill>
                <a:sysClr val="windowText" lastClr="000000"/>
              </a:solidFill>
            </a:rPr>
            <a:t>НАСЕЛЕННЫЙ</a:t>
          </a:r>
          <a:r>
            <a:rPr lang="ru-RU" sz="1100" b="1" baseline="0">
              <a:solidFill>
                <a:sysClr val="windowText" lastClr="000000"/>
              </a:solidFill>
            </a:rPr>
            <a:t> ПУНКТ</a:t>
          </a:r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</xdr:col>
      <xdr:colOff>971549</xdr:colOff>
      <xdr:row>51</xdr:row>
      <xdr:rowOff>539427</xdr:rowOff>
    </xdr:from>
    <xdr:to>
      <xdr:col>5</xdr:col>
      <xdr:colOff>133349</xdr:colOff>
      <xdr:row>51</xdr:row>
      <xdr:rowOff>1019175</xdr:rowOff>
    </xdr:to>
    <xdr:pic>
      <xdr:nvPicPr>
        <xdr:cNvPr id="298" name="Рисунок 297" descr="Картинки по запросу знак уступи дорогу">
          <a:extLst>
            <a:ext uri="{FF2B5EF4-FFF2-40B4-BE49-F238E27FC236}">
              <a16:creationId xmlns="" xmlns:a16="http://schemas.microsoft.com/office/drawing/2014/main" id="{00000000-0008-0000-09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9" y="46945227"/>
          <a:ext cx="542925" cy="479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752475</xdr:colOff>
      <xdr:row>74</xdr:row>
      <xdr:rowOff>733425</xdr:rowOff>
    </xdr:from>
    <xdr:to>
      <xdr:col>3</xdr:col>
      <xdr:colOff>1413141</xdr:colOff>
      <xdr:row>74</xdr:row>
      <xdr:rowOff>733425</xdr:rowOff>
    </xdr:to>
    <xdr:cxnSp macro="">
      <xdr:nvCxnSpPr>
        <xdr:cNvPr id="299" name="Прямая со стрелкой 298">
          <a:extLst>
            <a:ext uri="{FF2B5EF4-FFF2-40B4-BE49-F238E27FC236}">
              <a16:creationId xmlns="" xmlns:a16="http://schemas.microsoft.com/office/drawing/2014/main" id="{00000000-0008-0000-0900-00002B010000}"/>
            </a:ext>
          </a:extLst>
        </xdr:cNvPr>
        <xdr:cNvCxnSpPr/>
      </xdr:nvCxnSpPr>
      <xdr:spPr>
        <a:xfrm>
          <a:off x="2295525" y="69141975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74</xdr:row>
      <xdr:rowOff>733425</xdr:rowOff>
    </xdr:from>
    <xdr:to>
      <xdr:col>3</xdr:col>
      <xdr:colOff>717816</xdr:colOff>
      <xdr:row>74</xdr:row>
      <xdr:rowOff>733425</xdr:rowOff>
    </xdr:to>
    <xdr:cxnSp macro="">
      <xdr:nvCxnSpPr>
        <xdr:cNvPr id="300" name="Прямая со стрелкой 299">
          <a:extLst>
            <a:ext uri="{FF2B5EF4-FFF2-40B4-BE49-F238E27FC236}">
              <a16:creationId xmlns="" xmlns:a16="http://schemas.microsoft.com/office/drawing/2014/main" id="{00000000-0008-0000-0900-00002C010000}"/>
            </a:ext>
          </a:extLst>
        </xdr:cNvPr>
        <xdr:cNvCxnSpPr/>
      </xdr:nvCxnSpPr>
      <xdr:spPr>
        <a:xfrm>
          <a:off x="1600200" y="69141975"/>
          <a:ext cx="660666" cy="0"/>
        </a:xfrm>
        <a:prstGeom prst="straightConnector1">
          <a:avLst/>
        </a:prstGeom>
        <a:ln w="15875">
          <a:prstDash val="solid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866067</xdr:colOff>
      <xdr:row>74</xdr:row>
      <xdr:rowOff>837965</xdr:rowOff>
    </xdr:from>
    <xdr:to>
      <xdr:col>3</xdr:col>
      <xdr:colOff>938067</xdr:colOff>
      <xdr:row>74</xdr:row>
      <xdr:rowOff>909965</xdr:rowOff>
    </xdr:to>
    <xdr:sp macro="" textlink="">
      <xdr:nvSpPr>
        <xdr:cNvPr id="301" name="5-конечная звезда 300">
          <a:extLst>
            <a:ext uri="{FF2B5EF4-FFF2-40B4-BE49-F238E27FC236}">
              <a16:creationId xmlns="" xmlns:a16="http://schemas.microsoft.com/office/drawing/2014/main" id="{00000000-0008-0000-0900-00002D010000}"/>
            </a:ext>
          </a:extLst>
        </xdr:cNvPr>
        <xdr:cNvSpPr/>
      </xdr:nvSpPr>
      <xdr:spPr>
        <a:xfrm>
          <a:off x="2409117" y="6924651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899665</xdr:colOff>
      <xdr:row>83</xdr:row>
      <xdr:rowOff>869731</xdr:rowOff>
    </xdr:from>
    <xdr:to>
      <xdr:col>3</xdr:col>
      <xdr:colOff>971665</xdr:colOff>
      <xdr:row>83</xdr:row>
      <xdr:rowOff>941731</xdr:rowOff>
    </xdr:to>
    <xdr:sp macro="" textlink="">
      <xdr:nvSpPr>
        <xdr:cNvPr id="302" name="5-конечная звезда 301">
          <a:extLst>
            <a:ext uri="{FF2B5EF4-FFF2-40B4-BE49-F238E27FC236}">
              <a16:creationId xmlns="" xmlns:a16="http://schemas.microsoft.com/office/drawing/2014/main" id="{00000000-0008-0000-0900-00002E010000}"/>
            </a:ext>
          </a:extLst>
        </xdr:cNvPr>
        <xdr:cNvSpPr/>
      </xdr:nvSpPr>
      <xdr:spPr>
        <a:xfrm>
          <a:off x="2442715" y="76469656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1014013</xdr:colOff>
      <xdr:row>83</xdr:row>
      <xdr:rowOff>95250</xdr:rowOff>
    </xdr:from>
    <xdr:to>
      <xdr:col>5</xdr:col>
      <xdr:colOff>136702</xdr:colOff>
      <xdr:row>83</xdr:row>
      <xdr:rowOff>599250</xdr:rowOff>
    </xdr:to>
    <xdr:pic>
      <xdr:nvPicPr>
        <xdr:cNvPr id="303" name="Рисунок 302" descr="Картинки по запросу знак обгон запрещен">
          <a:extLst>
            <a:ext uri="{FF2B5EF4-FFF2-40B4-BE49-F238E27FC236}">
              <a16:creationId xmlns="" xmlns:a16="http://schemas.microsoft.com/office/drawing/2014/main" id="{00000000-0008-0000-09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8213" y="75695175"/>
          <a:ext cx="503814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895350</xdr:colOff>
      <xdr:row>83</xdr:row>
      <xdr:rowOff>683314</xdr:rowOff>
    </xdr:from>
    <xdr:to>
      <xdr:col>5</xdr:col>
      <xdr:colOff>237259</xdr:colOff>
      <xdr:row>83</xdr:row>
      <xdr:rowOff>915228</xdr:rowOff>
    </xdr:to>
    <xdr:sp macro="" textlink="">
      <xdr:nvSpPr>
        <xdr:cNvPr id="304" name="Прямоугольник 303">
          <a:extLst>
            <a:ext uri="{FF2B5EF4-FFF2-40B4-BE49-F238E27FC236}">
              <a16:creationId xmlns="" xmlns:a16="http://schemas.microsoft.com/office/drawing/2014/main" id="{00000000-0008-0000-0900-000030010000}"/>
            </a:ext>
          </a:extLst>
        </xdr:cNvPr>
        <xdr:cNvSpPr/>
      </xdr:nvSpPr>
      <xdr:spPr>
        <a:xfrm>
          <a:off x="4019550" y="76283239"/>
          <a:ext cx="723034" cy="23191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000" b="1">
              <a:solidFill>
                <a:sysClr val="windowText" lastClr="000000"/>
              </a:solidFill>
            </a:rPr>
            <a:t>400 м</a:t>
          </a:r>
        </a:p>
      </xdr:txBody>
    </xdr:sp>
    <xdr:clientData/>
  </xdr:twoCellAnchor>
  <xdr:twoCellAnchor>
    <xdr:from>
      <xdr:col>4</xdr:col>
      <xdr:colOff>973281</xdr:colOff>
      <xdr:row>83</xdr:row>
      <xdr:rowOff>710798</xdr:rowOff>
    </xdr:from>
    <xdr:to>
      <xdr:col>4</xdr:col>
      <xdr:colOff>1047826</xdr:colOff>
      <xdr:row>83</xdr:row>
      <xdr:rowOff>883300</xdr:rowOff>
    </xdr:to>
    <xdr:sp macro="" textlink="">
      <xdr:nvSpPr>
        <xdr:cNvPr id="306" name="Стрелка вправо 305">
          <a:extLst>
            <a:ext uri="{FF2B5EF4-FFF2-40B4-BE49-F238E27FC236}">
              <a16:creationId xmlns="" xmlns:a16="http://schemas.microsoft.com/office/drawing/2014/main" id="{00000000-0008-0000-0900-000032010000}"/>
            </a:ext>
          </a:extLst>
        </xdr:cNvPr>
        <xdr:cNvSpPr/>
      </xdr:nvSpPr>
      <xdr:spPr>
        <a:xfrm rot="5400000" flipH="1">
          <a:off x="4048503" y="76359701"/>
          <a:ext cx="172502" cy="74545"/>
        </a:xfrm>
        <a:prstGeom prst="rightArrow">
          <a:avLst/>
        </a:prstGeom>
        <a:solidFill>
          <a:schemeClr val="tx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72735</xdr:colOff>
      <xdr:row>83</xdr:row>
      <xdr:rowOff>710799</xdr:rowOff>
    </xdr:from>
    <xdr:to>
      <xdr:col>5</xdr:col>
      <xdr:colOff>147280</xdr:colOff>
      <xdr:row>83</xdr:row>
      <xdr:rowOff>883301</xdr:rowOff>
    </xdr:to>
    <xdr:sp macro="" textlink="">
      <xdr:nvSpPr>
        <xdr:cNvPr id="307" name="Стрелка вправо 306">
          <a:extLst>
            <a:ext uri="{FF2B5EF4-FFF2-40B4-BE49-F238E27FC236}">
              <a16:creationId xmlns="" xmlns:a16="http://schemas.microsoft.com/office/drawing/2014/main" id="{00000000-0008-0000-0900-000033010000}"/>
            </a:ext>
          </a:extLst>
        </xdr:cNvPr>
        <xdr:cNvSpPr/>
      </xdr:nvSpPr>
      <xdr:spPr>
        <a:xfrm rot="5400000" flipH="1">
          <a:off x="4529082" y="76359702"/>
          <a:ext cx="172502" cy="74545"/>
        </a:xfrm>
        <a:prstGeom prst="rightArrow">
          <a:avLst/>
        </a:prstGeom>
        <a:solidFill>
          <a:schemeClr val="tx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4</xdr:col>
      <xdr:colOff>990600</xdr:colOff>
      <xdr:row>92</xdr:row>
      <xdr:rowOff>323850</xdr:rowOff>
    </xdr:from>
    <xdr:to>
      <xdr:col>5</xdr:col>
      <xdr:colOff>160332</xdr:colOff>
      <xdr:row>92</xdr:row>
      <xdr:rowOff>828675</xdr:rowOff>
    </xdr:to>
    <xdr:pic>
      <xdr:nvPicPr>
        <xdr:cNvPr id="308" name="Рисунок 307">
          <a:extLst>
            <a:ext uri="{FF2B5EF4-FFF2-40B4-BE49-F238E27FC236}">
              <a16:creationId xmlns="" xmlns:a16="http://schemas.microsoft.com/office/drawing/2014/main" id="{00000000-0008-0000-09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83115150"/>
          <a:ext cx="550857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774424</xdr:colOff>
      <xdr:row>92</xdr:row>
      <xdr:rowOff>761580</xdr:rowOff>
    </xdr:from>
    <xdr:to>
      <xdr:col>3</xdr:col>
      <xdr:colOff>1435090</xdr:colOff>
      <xdr:row>92</xdr:row>
      <xdr:rowOff>761580</xdr:rowOff>
    </xdr:to>
    <xdr:cxnSp macro="">
      <xdr:nvCxnSpPr>
        <xdr:cNvPr id="309" name="Прямая со стрелкой 308">
          <a:extLst>
            <a:ext uri="{FF2B5EF4-FFF2-40B4-BE49-F238E27FC236}">
              <a16:creationId xmlns="" xmlns:a16="http://schemas.microsoft.com/office/drawing/2014/main" id="{00000000-0008-0000-0900-000035010000}"/>
            </a:ext>
          </a:extLst>
        </xdr:cNvPr>
        <xdr:cNvCxnSpPr/>
      </xdr:nvCxnSpPr>
      <xdr:spPr>
        <a:xfrm>
          <a:off x="2317474" y="83552880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885720</xdr:colOff>
      <xdr:row>92</xdr:row>
      <xdr:rowOff>900620</xdr:rowOff>
    </xdr:from>
    <xdr:to>
      <xdr:col>3</xdr:col>
      <xdr:colOff>957720</xdr:colOff>
      <xdr:row>92</xdr:row>
      <xdr:rowOff>972620</xdr:rowOff>
    </xdr:to>
    <xdr:sp macro="" textlink="">
      <xdr:nvSpPr>
        <xdr:cNvPr id="310" name="5-конечная звезда 309">
          <a:extLst>
            <a:ext uri="{FF2B5EF4-FFF2-40B4-BE49-F238E27FC236}">
              <a16:creationId xmlns="" xmlns:a16="http://schemas.microsoft.com/office/drawing/2014/main" id="{00000000-0008-0000-0900-000036010000}"/>
            </a:ext>
          </a:extLst>
        </xdr:cNvPr>
        <xdr:cNvSpPr/>
      </xdr:nvSpPr>
      <xdr:spPr>
        <a:xfrm>
          <a:off x="2428770" y="83691920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466725</xdr:colOff>
      <xdr:row>107</xdr:row>
      <xdr:rowOff>619125</xdr:rowOff>
    </xdr:from>
    <xdr:to>
      <xdr:col>3</xdr:col>
      <xdr:colOff>809625</xdr:colOff>
      <xdr:row>107</xdr:row>
      <xdr:rowOff>942975</xdr:rowOff>
    </xdr:to>
    <xdr:sp macro="" textlink="">
      <xdr:nvSpPr>
        <xdr:cNvPr id="311" name="Прямоугольник 310">
          <a:extLst>
            <a:ext uri="{FF2B5EF4-FFF2-40B4-BE49-F238E27FC236}">
              <a16:creationId xmlns="" xmlns:a16="http://schemas.microsoft.com/office/drawing/2014/main" id="{00000000-0008-0000-0900-000037010000}"/>
            </a:ext>
          </a:extLst>
        </xdr:cNvPr>
        <xdr:cNvSpPr/>
      </xdr:nvSpPr>
      <xdr:spPr>
        <a:xfrm>
          <a:off x="2009775" y="99745800"/>
          <a:ext cx="342900" cy="323850"/>
        </a:xfrm>
        <a:prstGeom prst="rect">
          <a:avLst/>
        </a:prstGeom>
        <a:solidFill>
          <a:schemeClr val="bg1">
            <a:lumMod val="85000"/>
          </a:scheme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815701</xdr:colOff>
      <xdr:row>107</xdr:row>
      <xdr:rowOff>58273</xdr:rowOff>
    </xdr:from>
    <xdr:to>
      <xdr:col>3</xdr:col>
      <xdr:colOff>815701</xdr:colOff>
      <xdr:row>107</xdr:row>
      <xdr:rowOff>1423147</xdr:rowOff>
    </xdr:to>
    <xdr:cxnSp macro="">
      <xdr:nvCxnSpPr>
        <xdr:cNvPr id="312" name="Прямая со стрелкой 311">
          <a:extLst>
            <a:ext uri="{FF2B5EF4-FFF2-40B4-BE49-F238E27FC236}">
              <a16:creationId xmlns="" xmlns:a16="http://schemas.microsoft.com/office/drawing/2014/main" id="{00000000-0008-0000-0900-000038010000}"/>
            </a:ext>
          </a:extLst>
        </xdr:cNvPr>
        <xdr:cNvCxnSpPr/>
      </xdr:nvCxnSpPr>
      <xdr:spPr>
        <a:xfrm flipV="1">
          <a:off x="2358751" y="97660948"/>
          <a:ext cx="0" cy="1364874"/>
        </a:xfrm>
        <a:prstGeom prst="straightConnector1">
          <a:avLst/>
        </a:prstGeom>
        <a:ln w="15875">
          <a:prstDash val="sysDot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777286</xdr:colOff>
      <xdr:row>107</xdr:row>
      <xdr:rowOff>1344651</xdr:rowOff>
    </xdr:from>
    <xdr:to>
      <xdr:col>3</xdr:col>
      <xdr:colOff>852599</xdr:colOff>
      <xdr:row>107</xdr:row>
      <xdr:rowOff>1416651</xdr:rowOff>
    </xdr:to>
    <xdr:sp macro="" textlink="">
      <xdr:nvSpPr>
        <xdr:cNvPr id="314" name="Овал 313">
          <a:extLst>
            <a:ext uri="{FF2B5EF4-FFF2-40B4-BE49-F238E27FC236}">
              <a16:creationId xmlns="" xmlns:a16="http://schemas.microsoft.com/office/drawing/2014/main" id="{00000000-0008-0000-0900-00003A010000}"/>
            </a:ext>
          </a:extLst>
        </xdr:cNvPr>
        <xdr:cNvSpPr/>
      </xdr:nvSpPr>
      <xdr:spPr>
        <a:xfrm>
          <a:off x="2320336" y="98947326"/>
          <a:ext cx="75313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619125</xdr:colOff>
      <xdr:row>107</xdr:row>
      <xdr:rowOff>762000</xdr:rowOff>
    </xdr:from>
    <xdr:to>
      <xdr:col>3</xdr:col>
      <xdr:colOff>691125</xdr:colOff>
      <xdr:row>107</xdr:row>
      <xdr:rowOff>834000</xdr:rowOff>
    </xdr:to>
    <xdr:sp macro="" textlink="">
      <xdr:nvSpPr>
        <xdr:cNvPr id="316" name="5-конечная звезда 315">
          <a:extLst>
            <a:ext uri="{FF2B5EF4-FFF2-40B4-BE49-F238E27FC236}">
              <a16:creationId xmlns="" xmlns:a16="http://schemas.microsoft.com/office/drawing/2014/main" id="{00000000-0008-0000-0900-00003C010000}"/>
            </a:ext>
          </a:extLst>
        </xdr:cNvPr>
        <xdr:cNvSpPr/>
      </xdr:nvSpPr>
      <xdr:spPr>
        <a:xfrm>
          <a:off x="2162175" y="9988867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4</xdr:col>
      <xdr:colOff>904875</xdr:colOff>
      <xdr:row>107</xdr:row>
      <xdr:rowOff>190500</xdr:rowOff>
    </xdr:from>
    <xdr:ext cx="609653" cy="609653"/>
    <xdr:pic>
      <xdr:nvPicPr>
        <xdr:cNvPr id="317" name="Рисунок 316">
          <a:extLst>
            <a:ext uri="{FF2B5EF4-FFF2-40B4-BE49-F238E27FC236}">
              <a16:creationId xmlns="" xmlns:a16="http://schemas.microsoft.com/office/drawing/2014/main" id="{00000000-0008-0000-09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97793175"/>
          <a:ext cx="609653" cy="609653"/>
        </a:xfrm>
        <a:prstGeom prst="rect">
          <a:avLst/>
        </a:prstGeom>
      </xdr:spPr>
    </xdr:pic>
    <xdr:clientData/>
  </xdr:oneCellAnchor>
  <xdr:twoCellAnchor>
    <xdr:from>
      <xdr:col>3</xdr:col>
      <xdr:colOff>933450</xdr:colOff>
      <xdr:row>107</xdr:row>
      <xdr:rowOff>762000</xdr:rowOff>
    </xdr:from>
    <xdr:to>
      <xdr:col>3</xdr:col>
      <xdr:colOff>1005450</xdr:colOff>
      <xdr:row>107</xdr:row>
      <xdr:rowOff>834000</xdr:rowOff>
    </xdr:to>
    <xdr:sp macro="" textlink="">
      <xdr:nvSpPr>
        <xdr:cNvPr id="318" name="5-конечная звезда 317">
          <a:extLst>
            <a:ext uri="{FF2B5EF4-FFF2-40B4-BE49-F238E27FC236}">
              <a16:creationId xmlns="" xmlns:a16="http://schemas.microsoft.com/office/drawing/2014/main" id="{00000000-0008-0000-0900-00003E010000}"/>
            </a:ext>
          </a:extLst>
        </xdr:cNvPr>
        <xdr:cNvSpPr/>
      </xdr:nvSpPr>
      <xdr:spPr>
        <a:xfrm>
          <a:off x="2476500" y="99888675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782373</xdr:colOff>
      <xdr:row>9</xdr:row>
      <xdr:rowOff>726319</xdr:rowOff>
    </xdr:from>
    <xdr:to>
      <xdr:col>3</xdr:col>
      <xdr:colOff>1472712</xdr:colOff>
      <xdr:row>9</xdr:row>
      <xdr:rowOff>743649</xdr:rowOff>
    </xdr:to>
    <xdr:cxnSp macro="">
      <xdr:nvCxnSpPr>
        <xdr:cNvPr id="373" name="Прямая со стрелкой 372">
          <a:extLst>
            <a:ext uri="{FF2B5EF4-FFF2-40B4-BE49-F238E27FC236}">
              <a16:creationId xmlns="" xmlns:a16="http://schemas.microsoft.com/office/drawing/2014/main" id="{00000000-0008-0000-0900-000075010000}"/>
            </a:ext>
          </a:extLst>
        </xdr:cNvPr>
        <xdr:cNvCxnSpPr/>
      </xdr:nvCxnSpPr>
      <xdr:spPr>
        <a:xfrm flipH="1">
          <a:off x="2328785" y="7718790"/>
          <a:ext cx="690339" cy="17330"/>
        </a:xfrm>
        <a:prstGeom prst="straightConnector1">
          <a:avLst/>
        </a:prstGeom>
        <a:ln w="15875">
          <a:prstDash val="sysDot"/>
          <a:headEnd type="none" w="med" len="lg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774875</xdr:colOff>
      <xdr:row>9</xdr:row>
      <xdr:rowOff>58616</xdr:rowOff>
    </xdr:from>
    <xdr:to>
      <xdr:col>3</xdr:col>
      <xdr:colOff>774875</xdr:colOff>
      <xdr:row>9</xdr:row>
      <xdr:rowOff>1349396</xdr:rowOff>
    </xdr:to>
    <xdr:cxnSp macro="">
      <xdr:nvCxnSpPr>
        <xdr:cNvPr id="374" name="Прямая со стрелкой 373">
          <a:extLst>
            <a:ext uri="{FF2B5EF4-FFF2-40B4-BE49-F238E27FC236}">
              <a16:creationId xmlns="" xmlns:a16="http://schemas.microsoft.com/office/drawing/2014/main" id="{00000000-0008-0000-0900-000076010000}"/>
            </a:ext>
          </a:extLst>
        </xdr:cNvPr>
        <xdr:cNvCxnSpPr/>
      </xdr:nvCxnSpPr>
      <xdr:spPr>
        <a:xfrm flipV="1">
          <a:off x="2321287" y="7051087"/>
          <a:ext cx="0" cy="1290780"/>
        </a:xfrm>
        <a:prstGeom prst="straightConnector1">
          <a:avLst/>
        </a:prstGeom>
        <a:ln w="15875"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731684</xdr:colOff>
      <xdr:row>9</xdr:row>
      <xdr:rowOff>1317140</xdr:rowOff>
    </xdr:from>
    <xdr:to>
      <xdr:col>3</xdr:col>
      <xdr:colOff>803684</xdr:colOff>
      <xdr:row>9</xdr:row>
      <xdr:rowOff>1389140</xdr:rowOff>
    </xdr:to>
    <xdr:sp macro="" textlink="">
      <xdr:nvSpPr>
        <xdr:cNvPr id="375" name="Овал 374">
          <a:extLst>
            <a:ext uri="{FF2B5EF4-FFF2-40B4-BE49-F238E27FC236}">
              <a16:creationId xmlns="" xmlns:a16="http://schemas.microsoft.com/office/drawing/2014/main" id="{00000000-0008-0000-0900-000077010000}"/>
            </a:ext>
          </a:extLst>
        </xdr:cNvPr>
        <xdr:cNvSpPr/>
      </xdr:nvSpPr>
      <xdr:spPr>
        <a:xfrm>
          <a:off x="2278096" y="8309611"/>
          <a:ext cx="72000" cy="72000"/>
        </a:xfrm>
        <a:prstGeom prst="ellipse">
          <a:avLst/>
        </a:prstGeom>
        <a:solidFill>
          <a:schemeClr val="tx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881428</xdr:colOff>
      <xdr:row>9</xdr:row>
      <xdr:rowOff>978131</xdr:rowOff>
    </xdr:from>
    <xdr:to>
      <xdr:col>3</xdr:col>
      <xdr:colOff>953428</xdr:colOff>
      <xdr:row>9</xdr:row>
      <xdr:rowOff>1050131</xdr:rowOff>
    </xdr:to>
    <xdr:sp macro="" textlink="">
      <xdr:nvSpPr>
        <xdr:cNvPr id="376" name="5-конечная звезда 375">
          <a:extLst>
            <a:ext uri="{FF2B5EF4-FFF2-40B4-BE49-F238E27FC236}">
              <a16:creationId xmlns="" xmlns:a16="http://schemas.microsoft.com/office/drawing/2014/main" id="{00000000-0008-0000-0900-000078010000}"/>
            </a:ext>
          </a:extLst>
        </xdr:cNvPr>
        <xdr:cNvSpPr/>
      </xdr:nvSpPr>
      <xdr:spPr>
        <a:xfrm>
          <a:off x="2427840" y="7970602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88209</xdr:colOff>
      <xdr:row>9</xdr:row>
      <xdr:rowOff>666715</xdr:rowOff>
    </xdr:from>
    <xdr:to>
      <xdr:col>3</xdr:col>
      <xdr:colOff>778565</xdr:colOff>
      <xdr:row>9</xdr:row>
      <xdr:rowOff>844822</xdr:rowOff>
    </xdr:to>
    <xdr:cxnSp macro="">
      <xdr:nvCxnSpPr>
        <xdr:cNvPr id="377" name="Прямая со стрелкой 376">
          <a:extLst>
            <a:ext uri="{FF2B5EF4-FFF2-40B4-BE49-F238E27FC236}">
              <a16:creationId xmlns="" xmlns:a16="http://schemas.microsoft.com/office/drawing/2014/main" id="{00000000-0008-0000-0900-000079010000}"/>
            </a:ext>
          </a:extLst>
        </xdr:cNvPr>
        <xdr:cNvCxnSpPr/>
      </xdr:nvCxnSpPr>
      <xdr:spPr>
        <a:xfrm flipH="1" flipV="1">
          <a:off x="1634621" y="7659186"/>
          <a:ext cx="690356" cy="178107"/>
        </a:xfrm>
        <a:prstGeom prst="straightConnector1">
          <a:avLst/>
        </a:prstGeom>
        <a:ln w="15875"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881428</xdr:colOff>
      <xdr:row>15</xdr:row>
      <xdr:rowOff>1289913</xdr:rowOff>
    </xdr:from>
    <xdr:to>
      <xdr:col>3</xdr:col>
      <xdr:colOff>953428</xdr:colOff>
      <xdr:row>15</xdr:row>
      <xdr:rowOff>1361913</xdr:rowOff>
    </xdr:to>
    <xdr:sp macro="" textlink="">
      <xdr:nvSpPr>
        <xdr:cNvPr id="381" name="5-конечная звезда 380">
          <a:extLst>
            <a:ext uri="{FF2B5EF4-FFF2-40B4-BE49-F238E27FC236}">
              <a16:creationId xmlns="" xmlns:a16="http://schemas.microsoft.com/office/drawing/2014/main" id="{00000000-0008-0000-0900-00007D010000}"/>
            </a:ext>
          </a:extLst>
        </xdr:cNvPr>
        <xdr:cNvSpPr/>
      </xdr:nvSpPr>
      <xdr:spPr>
        <a:xfrm>
          <a:off x="2420082" y="12412182"/>
          <a:ext cx="72000" cy="72000"/>
        </a:xfrm>
        <a:prstGeom prst="star5">
          <a:avLst/>
        </a:prstGeom>
        <a:noFill/>
        <a:ln w="15875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945174</xdr:colOff>
      <xdr:row>15</xdr:row>
      <xdr:rowOff>222357</xdr:rowOff>
    </xdr:from>
    <xdr:to>
      <xdr:col>5</xdr:col>
      <xdr:colOff>197827</xdr:colOff>
      <xdr:row>15</xdr:row>
      <xdr:rowOff>536589</xdr:rowOff>
    </xdr:to>
    <xdr:sp macro="" textlink="">
      <xdr:nvSpPr>
        <xdr:cNvPr id="382" name="Прямоугольник 381">
          <a:extLst>
            <a:ext uri="{FF2B5EF4-FFF2-40B4-BE49-F238E27FC236}">
              <a16:creationId xmlns="" xmlns:a16="http://schemas.microsoft.com/office/drawing/2014/main" id="{00000000-0008-0000-0900-00007E010000}"/>
            </a:ext>
          </a:extLst>
        </xdr:cNvPr>
        <xdr:cNvSpPr/>
      </xdr:nvSpPr>
      <xdr:spPr>
        <a:xfrm>
          <a:off x="4066443" y="11344626"/>
          <a:ext cx="637442" cy="31423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</a:t>
          </a:r>
        </a:p>
      </xdr:txBody>
    </xdr:sp>
    <xdr:clientData/>
  </xdr:twoCellAnchor>
  <xdr:twoCellAnchor>
    <xdr:from>
      <xdr:col>4</xdr:col>
      <xdr:colOff>571500</xdr:colOff>
      <xdr:row>15</xdr:row>
      <xdr:rowOff>245669</xdr:rowOff>
    </xdr:from>
    <xdr:to>
      <xdr:col>4</xdr:col>
      <xdr:colOff>839582</xdr:colOff>
      <xdr:row>15</xdr:row>
      <xdr:rowOff>524092</xdr:rowOff>
    </xdr:to>
    <xdr:sp macro="" textlink="">
      <xdr:nvSpPr>
        <xdr:cNvPr id="383" name="Стрелка вправо 382">
          <a:extLst>
            <a:ext uri="{FF2B5EF4-FFF2-40B4-BE49-F238E27FC236}">
              <a16:creationId xmlns="" xmlns:a16="http://schemas.microsoft.com/office/drawing/2014/main" id="{00000000-0008-0000-0900-00007F010000}"/>
            </a:ext>
          </a:extLst>
        </xdr:cNvPr>
        <xdr:cNvSpPr/>
      </xdr:nvSpPr>
      <xdr:spPr>
        <a:xfrm flipH="1">
          <a:off x="3692769" y="11367938"/>
          <a:ext cx="268082" cy="278423"/>
        </a:xfrm>
        <a:prstGeom prst="rightArrow">
          <a:avLst/>
        </a:prstGeom>
        <a:solidFill>
          <a:schemeClr val="tx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288472</xdr:colOff>
      <xdr:row>8</xdr:row>
      <xdr:rowOff>522764</xdr:rowOff>
    </xdr:from>
    <xdr:to>
      <xdr:col>5</xdr:col>
      <xdr:colOff>919842</xdr:colOff>
      <xdr:row>8</xdr:row>
      <xdr:rowOff>923266</xdr:rowOff>
    </xdr:to>
    <xdr:sp macro="" textlink="">
      <xdr:nvSpPr>
        <xdr:cNvPr id="385" name="Прямоугольник 384">
          <a:extLst>
            <a:ext uri="{FF2B5EF4-FFF2-40B4-BE49-F238E27FC236}">
              <a16:creationId xmlns="" xmlns:a16="http://schemas.microsoft.com/office/drawing/2014/main" id="{00000000-0008-0000-0900-000081010000}"/>
            </a:ext>
          </a:extLst>
        </xdr:cNvPr>
        <xdr:cNvSpPr/>
      </xdr:nvSpPr>
      <xdr:spPr>
        <a:xfrm>
          <a:off x="3418115" y="7489621"/>
          <a:ext cx="2013856" cy="40050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?????????   ?.?</a:t>
          </a:r>
        </a:p>
      </xdr:txBody>
    </xdr:sp>
    <xdr:clientData/>
  </xdr:twoCellAnchor>
  <xdr:twoCellAnchor>
    <xdr:from>
      <xdr:col>3</xdr:col>
      <xdr:colOff>781050</xdr:colOff>
      <xdr:row>42</xdr:row>
      <xdr:rowOff>819150</xdr:rowOff>
    </xdr:from>
    <xdr:to>
      <xdr:col>3</xdr:col>
      <xdr:colOff>1441716</xdr:colOff>
      <xdr:row>42</xdr:row>
      <xdr:rowOff>819150</xdr:rowOff>
    </xdr:to>
    <xdr:cxnSp macro="">
      <xdr:nvCxnSpPr>
        <xdr:cNvPr id="389" name="Прямая со стрелкой 388">
          <a:extLst>
            <a:ext uri="{FF2B5EF4-FFF2-40B4-BE49-F238E27FC236}">
              <a16:creationId xmlns="" xmlns:a16="http://schemas.microsoft.com/office/drawing/2014/main" id="{00000000-0008-0000-0900-000085010000}"/>
            </a:ext>
          </a:extLst>
        </xdr:cNvPr>
        <xdr:cNvCxnSpPr/>
      </xdr:nvCxnSpPr>
      <xdr:spPr>
        <a:xfrm>
          <a:off x="2324100" y="40033575"/>
          <a:ext cx="660666" cy="0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358158</xdr:colOff>
      <xdr:row>8</xdr:row>
      <xdr:rowOff>593424</xdr:rowOff>
    </xdr:from>
    <xdr:to>
      <xdr:col>4</xdr:col>
      <xdr:colOff>609600</xdr:colOff>
      <xdr:row>8</xdr:row>
      <xdr:rowOff>871847</xdr:rowOff>
    </xdr:to>
    <xdr:sp macro="" textlink="">
      <xdr:nvSpPr>
        <xdr:cNvPr id="313" name="Стрелка вправо 312">
          <a:extLst>
            <a:ext uri="{FF2B5EF4-FFF2-40B4-BE49-F238E27FC236}">
              <a16:creationId xmlns="" xmlns:a16="http://schemas.microsoft.com/office/drawing/2014/main" id="{00000000-0008-0000-0900-000039010000}"/>
            </a:ext>
          </a:extLst>
        </xdr:cNvPr>
        <xdr:cNvSpPr/>
      </xdr:nvSpPr>
      <xdr:spPr>
        <a:xfrm flipH="1">
          <a:off x="3487801" y="7560281"/>
          <a:ext cx="251442" cy="278423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544283</xdr:colOff>
      <xdr:row>9</xdr:row>
      <xdr:rowOff>457450</xdr:rowOff>
    </xdr:from>
    <xdr:to>
      <xdr:col>5</xdr:col>
      <xdr:colOff>756555</xdr:colOff>
      <xdr:row>9</xdr:row>
      <xdr:rowOff>857952</xdr:rowOff>
    </xdr:to>
    <xdr:sp macro="" textlink="">
      <xdr:nvSpPr>
        <xdr:cNvPr id="315" name="Прямоугольник 314">
          <a:extLst>
            <a:ext uri="{FF2B5EF4-FFF2-40B4-BE49-F238E27FC236}">
              <a16:creationId xmlns="" xmlns:a16="http://schemas.microsoft.com/office/drawing/2014/main" id="{00000000-0008-0000-0900-00003B010000}"/>
            </a:ext>
          </a:extLst>
        </xdr:cNvPr>
        <xdr:cNvSpPr/>
      </xdr:nvSpPr>
      <xdr:spPr>
        <a:xfrm>
          <a:off x="3673926" y="8948307"/>
          <a:ext cx="1594758" cy="400502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??????   ?.?</a:t>
          </a:r>
        </a:p>
      </xdr:txBody>
    </xdr:sp>
    <xdr:clientData/>
  </xdr:twoCellAnchor>
  <xdr:twoCellAnchor>
    <xdr:from>
      <xdr:col>4</xdr:col>
      <xdr:colOff>603085</xdr:colOff>
      <xdr:row>9</xdr:row>
      <xdr:rowOff>528110</xdr:rowOff>
    </xdr:from>
    <xdr:to>
      <xdr:col>4</xdr:col>
      <xdr:colOff>854527</xdr:colOff>
      <xdr:row>9</xdr:row>
      <xdr:rowOff>806533</xdr:rowOff>
    </xdr:to>
    <xdr:sp macro="" textlink="">
      <xdr:nvSpPr>
        <xdr:cNvPr id="319" name="Стрелка вправо 318">
          <a:extLst>
            <a:ext uri="{FF2B5EF4-FFF2-40B4-BE49-F238E27FC236}">
              <a16:creationId xmlns="" xmlns:a16="http://schemas.microsoft.com/office/drawing/2014/main" id="{00000000-0008-0000-0900-00003F010000}"/>
            </a:ext>
          </a:extLst>
        </xdr:cNvPr>
        <xdr:cNvSpPr/>
      </xdr:nvSpPr>
      <xdr:spPr>
        <a:xfrm flipH="1">
          <a:off x="3732728" y="9018967"/>
          <a:ext cx="251442" cy="278423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5</xdr:col>
      <xdr:colOff>278547</xdr:colOff>
      <xdr:row>28</xdr:row>
      <xdr:rowOff>310644</xdr:rowOff>
    </xdr:from>
    <xdr:to>
      <xdr:col>5</xdr:col>
      <xdr:colOff>579503</xdr:colOff>
      <xdr:row>28</xdr:row>
      <xdr:rowOff>610863</xdr:rowOff>
    </xdr:to>
    <xdr:pic>
      <xdr:nvPicPr>
        <xdr:cNvPr id="320" name="Рисунок 319" descr="Картинки по запросу знак пешеходный переход">
          <a:extLst>
            <a:ext uri="{FF2B5EF4-FFF2-40B4-BE49-F238E27FC236}">
              <a16:creationId xmlns="" xmlns:a16="http://schemas.microsoft.com/office/drawing/2014/main" id="{00000000-0008-0000-09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3872" y="24713694"/>
          <a:ext cx="300956" cy="300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340859</xdr:colOff>
      <xdr:row>28</xdr:row>
      <xdr:rowOff>90151</xdr:rowOff>
    </xdr:from>
    <xdr:to>
      <xdr:col>5</xdr:col>
      <xdr:colOff>518221</xdr:colOff>
      <xdr:row>28</xdr:row>
      <xdr:rowOff>267513</xdr:rowOff>
    </xdr:to>
    <xdr:sp macro="" textlink="">
      <xdr:nvSpPr>
        <xdr:cNvPr id="7" name="Прямоугольник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/>
      </xdr:nvSpPr>
      <xdr:spPr>
        <a:xfrm>
          <a:off x="4846184" y="24493201"/>
          <a:ext cx="177362" cy="177362"/>
        </a:xfrm>
        <a:prstGeom prst="rect">
          <a:avLst/>
        </a:prstGeom>
        <a:solidFill>
          <a:schemeClr val="tx1"/>
        </a:solidFill>
        <a:ln w="19050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347428</xdr:colOff>
      <xdr:row>28</xdr:row>
      <xdr:rowOff>96720</xdr:rowOff>
    </xdr:from>
    <xdr:to>
      <xdr:col>5</xdr:col>
      <xdr:colOff>511653</xdr:colOff>
      <xdr:row>28</xdr:row>
      <xdr:rowOff>260945</xdr:rowOff>
    </xdr:to>
    <xdr:sp macro="" textlink="">
      <xdr:nvSpPr>
        <xdr:cNvPr id="11" name="Овал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/>
      </xdr:nvSpPr>
      <xdr:spPr>
        <a:xfrm>
          <a:off x="4852753" y="24499770"/>
          <a:ext cx="164225" cy="164225"/>
        </a:xfrm>
        <a:prstGeom prst="ellipse">
          <a:avLst/>
        </a:prstGeom>
        <a:solidFill>
          <a:srgbClr val="FFFF00"/>
        </a:solidFill>
        <a:ln w="19050">
          <a:solidFill>
            <a:schemeClr val="tx1"/>
          </a:solidFill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347382</xdr:colOff>
      <xdr:row>40</xdr:row>
      <xdr:rowOff>179294</xdr:rowOff>
    </xdr:from>
    <xdr:to>
      <xdr:col>3</xdr:col>
      <xdr:colOff>1149795</xdr:colOff>
      <xdr:row>40</xdr:row>
      <xdr:rowOff>350148</xdr:rowOff>
    </xdr:to>
    <xdr:grpSp>
      <xdr:nvGrpSpPr>
        <xdr:cNvPr id="340" name="Группа 339">
          <a:extLst>
            <a:ext uri="{FF2B5EF4-FFF2-40B4-BE49-F238E27FC236}">
              <a16:creationId xmlns="" xmlns:a16="http://schemas.microsoft.com/office/drawing/2014/main" id="{00000000-0008-0000-0900-000054010000}"/>
            </a:ext>
          </a:extLst>
        </xdr:cNvPr>
        <xdr:cNvGrpSpPr/>
      </xdr:nvGrpSpPr>
      <xdr:grpSpPr>
        <a:xfrm rot="5400000">
          <a:off x="2200300" y="35986255"/>
          <a:ext cx="170854" cy="802413"/>
          <a:chOff x="2276355" y="169337185"/>
          <a:chExt cx="182327" cy="1037451"/>
        </a:xfrm>
      </xdr:grpSpPr>
      <xdr:cxnSp macro="">
        <xdr:nvCxnSpPr>
          <xdr:cNvPr id="341" name="Прямая со стрелкой 340">
            <a:extLst>
              <a:ext uri="{FF2B5EF4-FFF2-40B4-BE49-F238E27FC236}">
                <a16:creationId xmlns="" xmlns:a16="http://schemas.microsoft.com/office/drawing/2014/main" id="{00000000-0008-0000-0900-000055010000}"/>
              </a:ext>
            </a:extLst>
          </xdr:cNvPr>
          <xdr:cNvCxnSpPr/>
        </xdr:nvCxnSpPr>
        <xdr:spPr>
          <a:xfrm>
            <a:off x="2311502" y="169341511"/>
            <a:ext cx="0" cy="1033125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2" name="Прямая со стрелкой 341">
            <a:extLst>
              <a:ext uri="{FF2B5EF4-FFF2-40B4-BE49-F238E27FC236}">
                <a16:creationId xmlns="" xmlns:a16="http://schemas.microsoft.com/office/drawing/2014/main" id="{00000000-0008-0000-0900-000056010000}"/>
              </a:ext>
            </a:extLst>
          </xdr:cNvPr>
          <xdr:cNvCxnSpPr/>
        </xdr:nvCxnSpPr>
        <xdr:spPr>
          <a:xfrm>
            <a:off x="2423538" y="169337185"/>
            <a:ext cx="0" cy="1037451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 w="med" len="lg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3" name="Прямая со стрелкой 342">
            <a:extLst>
              <a:ext uri="{FF2B5EF4-FFF2-40B4-BE49-F238E27FC236}">
                <a16:creationId xmlns="" xmlns:a16="http://schemas.microsoft.com/office/drawing/2014/main" id="{00000000-0008-0000-0900-000057010000}"/>
              </a:ext>
            </a:extLst>
          </xdr:cNvPr>
          <xdr:cNvCxnSpPr/>
        </xdr:nvCxnSpPr>
        <xdr:spPr>
          <a:xfrm rot="5400000" flipV="1">
            <a:off x="2367519" y="16928577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4" name="Прямая со стрелкой 343">
            <a:extLst>
              <a:ext uri="{FF2B5EF4-FFF2-40B4-BE49-F238E27FC236}">
                <a16:creationId xmlns="" xmlns:a16="http://schemas.microsoft.com/office/drawing/2014/main" id="{00000000-0008-0000-0900-000058010000}"/>
              </a:ext>
            </a:extLst>
          </xdr:cNvPr>
          <xdr:cNvCxnSpPr/>
        </xdr:nvCxnSpPr>
        <xdr:spPr>
          <a:xfrm rot="5400000" flipV="1">
            <a:off x="2367519" y="16934793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5" name="Прямая со стрелкой 344">
            <a:extLst>
              <a:ext uri="{FF2B5EF4-FFF2-40B4-BE49-F238E27FC236}">
                <a16:creationId xmlns="" xmlns:a16="http://schemas.microsoft.com/office/drawing/2014/main" id="{00000000-0008-0000-0900-000059010000}"/>
              </a:ext>
            </a:extLst>
          </xdr:cNvPr>
          <xdr:cNvCxnSpPr/>
        </xdr:nvCxnSpPr>
        <xdr:spPr>
          <a:xfrm rot="5400000" flipV="1">
            <a:off x="2367519" y="16941009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6" name="Прямая со стрелкой 345">
            <a:extLst>
              <a:ext uri="{FF2B5EF4-FFF2-40B4-BE49-F238E27FC236}">
                <a16:creationId xmlns="" xmlns:a16="http://schemas.microsoft.com/office/drawing/2014/main" id="{00000000-0008-0000-0900-00005A010000}"/>
              </a:ext>
            </a:extLst>
          </xdr:cNvPr>
          <xdr:cNvCxnSpPr/>
        </xdr:nvCxnSpPr>
        <xdr:spPr>
          <a:xfrm rot="5400000" flipV="1">
            <a:off x="2367519" y="16947225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7" name="Прямая со стрелкой 346">
            <a:extLst>
              <a:ext uri="{FF2B5EF4-FFF2-40B4-BE49-F238E27FC236}">
                <a16:creationId xmlns="" xmlns:a16="http://schemas.microsoft.com/office/drawing/2014/main" id="{00000000-0008-0000-0900-00005B010000}"/>
              </a:ext>
            </a:extLst>
          </xdr:cNvPr>
          <xdr:cNvCxnSpPr/>
        </xdr:nvCxnSpPr>
        <xdr:spPr>
          <a:xfrm rot="5400000" flipV="1">
            <a:off x="2367519" y="16953442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8" name="Прямая со стрелкой 347">
            <a:extLst>
              <a:ext uri="{FF2B5EF4-FFF2-40B4-BE49-F238E27FC236}">
                <a16:creationId xmlns="" xmlns:a16="http://schemas.microsoft.com/office/drawing/2014/main" id="{00000000-0008-0000-0900-00005C010000}"/>
              </a:ext>
            </a:extLst>
          </xdr:cNvPr>
          <xdr:cNvCxnSpPr/>
        </xdr:nvCxnSpPr>
        <xdr:spPr>
          <a:xfrm rot="5400000" flipV="1">
            <a:off x="2367519" y="169596581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9" name="Прямая со стрелкой 348">
            <a:extLst>
              <a:ext uri="{FF2B5EF4-FFF2-40B4-BE49-F238E27FC236}">
                <a16:creationId xmlns="" xmlns:a16="http://schemas.microsoft.com/office/drawing/2014/main" id="{00000000-0008-0000-0900-00005D010000}"/>
              </a:ext>
            </a:extLst>
          </xdr:cNvPr>
          <xdr:cNvCxnSpPr/>
        </xdr:nvCxnSpPr>
        <xdr:spPr>
          <a:xfrm rot="5400000" flipV="1">
            <a:off x="2367519" y="16965874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0" name="Прямая со стрелкой 349">
            <a:extLst>
              <a:ext uri="{FF2B5EF4-FFF2-40B4-BE49-F238E27FC236}">
                <a16:creationId xmlns="" xmlns:a16="http://schemas.microsoft.com/office/drawing/2014/main" id="{00000000-0008-0000-0900-00005E010000}"/>
              </a:ext>
            </a:extLst>
          </xdr:cNvPr>
          <xdr:cNvCxnSpPr/>
        </xdr:nvCxnSpPr>
        <xdr:spPr>
          <a:xfrm rot="5400000" flipV="1">
            <a:off x="2367519" y="169720903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1" name="Прямая со стрелкой 350">
            <a:extLst>
              <a:ext uri="{FF2B5EF4-FFF2-40B4-BE49-F238E27FC236}">
                <a16:creationId xmlns="" xmlns:a16="http://schemas.microsoft.com/office/drawing/2014/main" id="{00000000-0008-0000-0900-00005F010000}"/>
              </a:ext>
            </a:extLst>
          </xdr:cNvPr>
          <xdr:cNvCxnSpPr/>
        </xdr:nvCxnSpPr>
        <xdr:spPr>
          <a:xfrm rot="5400000" flipV="1">
            <a:off x="2367519" y="169783064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2" name="Прямая со стрелкой 351">
            <a:extLst>
              <a:ext uri="{FF2B5EF4-FFF2-40B4-BE49-F238E27FC236}">
                <a16:creationId xmlns="" xmlns:a16="http://schemas.microsoft.com/office/drawing/2014/main" id="{00000000-0008-0000-0900-000060010000}"/>
              </a:ext>
            </a:extLst>
          </xdr:cNvPr>
          <xdr:cNvCxnSpPr/>
        </xdr:nvCxnSpPr>
        <xdr:spPr>
          <a:xfrm rot="5400000" flipV="1">
            <a:off x="2367519" y="169845225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3" name="Прямая со стрелкой 352">
            <a:extLst>
              <a:ext uri="{FF2B5EF4-FFF2-40B4-BE49-F238E27FC236}">
                <a16:creationId xmlns="" xmlns:a16="http://schemas.microsoft.com/office/drawing/2014/main" id="{00000000-0008-0000-0900-000061010000}"/>
              </a:ext>
            </a:extLst>
          </xdr:cNvPr>
          <xdr:cNvCxnSpPr/>
        </xdr:nvCxnSpPr>
        <xdr:spPr>
          <a:xfrm rot="5400000" flipV="1">
            <a:off x="2367519" y="169907386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4" name="Прямая со стрелкой 353">
            <a:extLst>
              <a:ext uri="{FF2B5EF4-FFF2-40B4-BE49-F238E27FC236}">
                <a16:creationId xmlns="" xmlns:a16="http://schemas.microsoft.com/office/drawing/2014/main" id="{00000000-0008-0000-0900-000062010000}"/>
              </a:ext>
            </a:extLst>
          </xdr:cNvPr>
          <xdr:cNvCxnSpPr/>
        </xdr:nvCxnSpPr>
        <xdr:spPr>
          <a:xfrm rot="5400000" flipV="1">
            <a:off x="2367519" y="169969547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5" name="Прямая со стрелкой 354">
            <a:extLst>
              <a:ext uri="{FF2B5EF4-FFF2-40B4-BE49-F238E27FC236}">
                <a16:creationId xmlns="" xmlns:a16="http://schemas.microsoft.com/office/drawing/2014/main" id="{00000000-0008-0000-0900-000063010000}"/>
              </a:ext>
            </a:extLst>
          </xdr:cNvPr>
          <xdr:cNvCxnSpPr/>
        </xdr:nvCxnSpPr>
        <xdr:spPr>
          <a:xfrm rot="5400000" flipV="1">
            <a:off x="2367519" y="170031708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6" name="Прямая со стрелкой 355">
            <a:extLst>
              <a:ext uri="{FF2B5EF4-FFF2-40B4-BE49-F238E27FC236}">
                <a16:creationId xmlns="" xmlns:a16="http://schemas.microsoft.com/office/drawing/2014/main" id="{00000000-0008-0000-0900-000064010000}"/>
              </a:ext>
            </a:extLst>
          </xdr:cNvPr>
          <xdr:cNvCxnSpPr/>
        </xdr:nvCxnSpPr>
        <xdr:spPr>
          <a:xfrm rot="5400000" flipV="1">
            <a:off x="2367519" y="170093869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7" name="Прямая со стрелкой 356">
            <a:extLst>
              <a:ext uri="{FF2B5EF4-FFF2-40B4-BE49-F238E27FC236}">
                <a16:creationId xmlns="" xmlns:a16="http://schemas.microsoft.com/office/drawing/2014/main" id="{00000000-0008-0000-0900-000065010000}"/>
              </a:ext>
            </a:extLst>
          </xdr:cNvPr>
          <xdr:cNvCxnSpPr/>
        </xdr:nvCxnSpPr>
        <xdr:spPr>
          <a:xfrm rot="5400000" flipV="1">
            <a:off x="2367519" y="170156030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8" name="Прямая со стрелкой 357">
            <a:extLst>
              <a:ext uri="{FF2B5EF4-FFF2-40B4-BE49-F238E27FC236}">
                <a16:creationId xmlns="" xmlns:a16="http://schemas.microsoft.com/office/drawing/2014/main" id="{00000000-0008-0000-0900-000066010000}"/>
              </a:ext>
            </a:extLst>
          </xdr:cNvPr>
          <xdr:cNvCxnSpPr/>
        </xdr:nvCxnSpPr>
        <xdr:spPr>
          <a:xfrm rot="5400000" flipV="1">
            <a:off x="2367519" y="170218192"/>
            <a:ext cx="0" cy="182327"/>
          </a:xfrm>
          <a:prstGeom prst="straightConnector1">
            <a:avLst/>
          </a:prstGeom>
          <a:ln w="19050">
            <a:solidFill>
              <a:schemeClr val="bg1">
                <a:lumMod val="50000"/>
              </a:schemeClr>
            </a:solidFill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847447</xdr:colOff>
      <xdr:row>50</xdr:row>
      <xdr:rowOff>123825</xdr:rowOff>
    </xdr:from>
    <xdr:to>
      <xdr:col>3</xdr:col>
      <xdr:colOff>847447</xdr:colOff>
      <xdr:row>50</xdr:row>
      <xdr:rowOff>753351</xdr:rowOff>
    </xdr:to>
    <xdr:cxnSp macro="">
      <xdr:nvCxnSpPr>
        <xdr:cNvPr id="359" name="Прямая со стрелкой 358">
          <a:extLst>
            <a:ext uri="{FF2B5EF4-FFF2-40B4-BE49-F238E27FC236}">
              <a16:creationId xmlns="" xmlns:a16="http://schemas.microsoft.com/office/drawing/2014/main" id="{00000000-0008-0000-0900-000067010000}"/>
            </a:ext>
          </a:extLst>
        </xdr:cNvPr>
        <xdr:cNvCxnSpPr/>
      </xdr:nvCxnSpPr>
      <xdr:spPr>
        <a:xfrm flipV="1">
          <a:off x="2393859" y="45126649"/>
          <a:ext cx="0" cy="629526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59490</xdr:colOff>
      <xdr:row>63</xdr:row>
      <xdr:rowOff>631558</xdr:rowOff>
    </xdr:from>
    <xdr:to>
      <xdr:col>5</xdr:col>
      <xdr:colOff>991890</xdr:colOff>
      <xdr:row>63</xdr:row>
      <xdr:rowOff>901558</xdr:rowOff>
    </xdr:to>
    <xdr:sp macro="" textlink="">
      <xdr:nvSpPr>
        <xdr:cNvPr id="360" name="Прямоугольник 359">
          <a:extLst>
            <a:ext uri="{FF2B5EF4-FFF2-40B4-BE49-F238E27FC236}">
              <a16:creationId xmlns="" xmlns:a16="http://schemas.microsoft.com/office/drawing/2014/main" id="{00000000-0008-0000-0900-000068010000}"/>
            </a:ext>
          </a:extLst>
        </xdr:cNvPr>
        <xdr:cNvSpPr/>
      </xdr:nvSpPr>
      <xdr:spPr>
        <a:xfrm>
          <a:off x="4565548" y="58821981"/>
          <a:ext cx="932400" cy="270000"/>
        </a:xfrm>
        <a:prstGeom prst="rect">
          <a:avLst/>
        </a:prstGeom>
        <a:solidFill>
          <a:srgbClr val="0070C0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900" b="1">
              <a:solidFill>
                <a:schemeClr val="bg1"/>
              </a:solidFill>
            </a:rPr>
            <a:t>??????   </a:t>
          </a:r>
          <a:r>
            <a:rPr lang="ru-RU" sz="900" b="1" baseline="0">
              <a:solidFill>
                <a:schemeClr val="bg1"/>
              </a:solidFill>
            </a:rPr>
            <a:t> </a:t>
          </a:r>
          <a:r>
            <a:rPr lang="ru-RU" sz="900" b="1">
              <a:solidFill>
                <a:schemeClr val="bg1"/>
              </a:solidFill>
            </a:rPr>
            <a:t>?.?</a:t>
          </a:r>
        </a:p>
      </xdr:txBody>
    </xdr:sp>
    <xdr:clientData/>
  </xdr:twoCellAnchor>
  <xdr:twoCellAnchor>
    <xdr:from>
      <xdr:col>5</xdr:col>
      <xdr:colOff>853918</xdr:colOff>
      <xdr:row>63</xdr:row>
      <xdr:rowOff>699022</xdr:rowOff>
    </xdr:from>
    <xdr:to>
      <xdr:col>5</xdr:col>
      <xdr:colOff>970337</xdr:colOff>
      <xdr:row>63</xdr:row>
      <xdr:rowOff>838234</xdr:rowOff>
    </xdr:to>
    <xdr:sp macro="" textlink="">
      <xdr:nvSpPr>
        <xdr:cNvPr id="361" name="Стрелка вправо 360">
          <a:extLst>
            <a:ext uri="{FF2B5EF4-FFF2-40B4-BE49-F238E27FC236}">
              <a16:creationId xmlns="" xmlns:a16="http://schemas.microsoft.com/office/drawing/2014/main" id="{00000000-0008-0000-0900-000069010000}"/>
            </a:ext>
          </a:extLst>
        </xdr:cNvPr>
        <xdr:cNvSpPr/>
      </xdr:nvSpPr>
      <xdr:spPr>
        <a:xfrm>
          <a:off x="5359976" y="58889445"/>
          <a:ext cx="116419" cy="139212"/>
        </a:xfrm>
        <a:prstGeom prst="rightArrow">
          <a:avLst/>
        </a:prstGeom>
        <a:solidFill>
          <a:schemeClr val="bg1"/>
        </a:solidFill>
        <a:ln w="15875">
          <a:noFill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190499</xdr:colOff>
      <xdr:row>63</xdr:row>
      <xdr:rowOff>241789</xdr:rowOff>
    </xdr:from>
    <xdr:to>
      <xdr:col>4</xdr:col>
      <xdr:colOff>1122050</xdr:colOff>
      <xdr:row>63</xdr:row>
      <xdr:rowOff>510243</xdr:rowOff>
    </xdr:to>
    <xdr:sp macro="" textlink="">
      <xdr:nvSpPr>
        <xdr:cNvPr id="362" name="Прямоугольник 361">
          <a:extLst>
            <a:ext uri="{FF2B5EF4-FFF2-40B4-BE49-F238E27FC236}">
              <a16:creationId xmlns="" xmlns:a16="http://schemas.microsoft.com/office/drawing/2014/main" id="{00000000-0008-0000-0900-00006A010000}"/>
            </a:ext>
          </a:extLst>
        </xdr:cNvPr>
        <xdr:cNvSpPr/>
      </xdr:nvSpPr>
      <xdr:spPr>
        <a:xfrm>
          <a:off x="3311768" y="58432212"/>
          <a:ext cx="931551" cy="268454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  <a:prstDash val="solid"/>
          <a:tailEnd type="non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lang="ru-RU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389370</xdr:colOff>
      <xdr:row>63</xdr:row>
      <xdr:rowOff>399919</xdr:rowOff>
    </xdr:from>
    <xdr:to>
      <xdr:col>4</xdr:col>
      <xdr:colOff>389370</xdr:colOff>
      <xdr:row>63</xdr:row>
      <xdr:rowOff>662809</xdr:rowOff>
    </xdr:to>
    <xdr:cxnSp macro="">
      <xdr:nvCxnSpPr>
        <xdr:cNvPr id="363" name="Прямая соединительная линия 362">
          <a:extLst>
            <a:ext uri="{FF2B5EF4-FFF2-40B4-BE49-F238E27FC236}">
              <a16:creationId xmlns="" xmlns:a16="http://schemas.microsoft.com/office/drawing/2014/main" id="{00000000-0008-0000-0900-00006B010000}"/>
            </a:ext>
          </a:extLst>
        </xdr:cNvPr>
        <xdr:cNvCxnSpPr/>
      </xdr:nvCxnSpPr>
      <xdr:spPr>
        <a:xfrm>
          <a:off x="3510639" y="58590342"/>
          <a:ext cx="0" cy="262890"/>
        </a:xfrm>
        <a:prstGeom prst="line">
          <a:avLst/>
        </a:prstGeom>
        <a:ln w="22225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938010</xdr:colOff>
      <xdr:row>63</xdr:row>
      <xdr:rowOff>399919</xdr:rowOff>
    </xdr:from>
    <xdr:to>
      <xdr:col>4</xdr:col>
      <xdr:colOff>938010</xdr:colOff>
      <xdr:row>63</xdr:row>
      <xdr:rowOff>662809</xdr:rowOff>
    </xdr:to>
    <xdr:cxnSp macro="">
      <xdr:nvCxnSpPr>
        <xdr:cNvPr id="364" name="Прямая соединительная линия 363">
          <a:extLst>
            <a:ext uri="{FF2B5EF4-FFF2-40B4-BE49-F238E27FC236}">
              <a16:creationId xmlns="" xmlns:a16="http://schemas.microsoft.com/office/drawing/2014/main" id="{00000000-0008-0000-0900-00006C010000}"/>
            </a:ext>
          </a:extLst>
        </xdr:cNvPr>
        <xdr:cNvCxnSpPr/>
      </xdr:nvCxnSpPr>
      <xdr:spPr>
        <a:xfrm>
          <a:off x="4059279" y="58590342"/>
          <a:ext cx="0" cy="262890"/>
        </a:xfrm>
        <a:prstGeom prst="line">
          <a:avLst/>
        </a:prstGeom>
        <a:ln w="22225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751410</xdr:colOff>
      <xdr:row>40</xdr:row>
      <xdr:rowOff>828675</xdr:rowOff>
    </xdr:from>
    <xdr:to>
      <xdr:col>3</xdr:col>
      <xdr:colOff>1367454</xdr:colOff>
      <xdr:row>40</xdr:row>
      <xdr:rowOff>1344730</xdr:rowOff>
    </xdr:to>
    <xdr:cxnSp macro="">
      <xdr:nvCxnSpPr>
        <xdr:cNvPr id="365" name="Прямая со стрелкой 364">
          <a:extLst>
            <a:ext uri="{FF2B5EF4-FFF2-40B4-BE49-F238E27FC236}">
              <a16:creationId xmlns="" xmlns:a16="http://schemas.microsoft.com/office/drawing/2014/main" id="{00000000-0008-0000-0900-00006D010000}"/>
            </a:ext>
          </a:extLst>
        </xdr:cNvPr>
        <xdr:cNvCxnSpPr/>
      </xdr:nvCxnSpPr>
      <xdr:spPr>
        <a:xfrm flipH="1" flipV="1">
          <a:off x="2294460" y="36995100"/>
          <a:ext cx="616044" cy="516055"/>
        </a:xfrm>
        <a:prstGeom prst="straightConnector1">
          <a:avLst/>
        </a:prstGeom>
        <a:ln w="15875">
          <a:prstDash val="sysDot"/>
          <a:tailEnd type="non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  <a:tailEnd type="none" w="med" len="lg"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defaultRowHeight="15" x14ac:dyDescent="0.25"/>
  <cols>
    <col min="1" max="1" width="22" customWidth="1"/>
    <col min="7" max="7" width="9.140625" style="338"/>
  </cols>
  <sheetData>
    <row r="1" spans="1:9" x14ac:dyDescent="0.25">
      <c r="A1" t="s">
        <v>126</v>
      </c>
      <c r="B1" s="37" t="s">
        <v>128</v>
      </c>
    </row>
    <row r="2" spans="1:9" x14ac:dyDescent="0.25">
      <c r="A2" t="s">
        <v>127</v>
      </c>
      <c r="B2" s="37" t="s">
        <v>129</v>
      </c>
    </row>
    <row r="3" spans="1:9" x14ac:dyDescent="0.25">
      <c r="A3" t="s">
        <v>130</v>
      </c>
      <c r="B3" s="37" t="s">
        <v>131</v>
      </c>
    </row>
    <row r="4" spans="1:9" x14ac:dyDescent="0.25">
      <c r="A4" s="31" t="s">
        <v>260</v>
      </c>
      <c r="B4" s="31">
        <v>40</v>
      </c>
    </row>
    <row r="5" spans="1:9" x14ac:dyDescent="0.25">
      <c r="A5" s="31" t="s">
        <v>261</v>
      </c>
      <c r="B5" s="31">
        <v>15</v>
      </c>
    </row>
    <row r="6" spans="1:9" x14ac:dyDescent="0.25">
      <c r="A6" s="31" t="s">
        <v>262</v>
      </c>
      <c r="B6" s="31">
        <v>25</v>
      </c>
    </row>
    <row r="7" spans="1:9" s="31" customFormat="1" x14ac:dyDescent="0.25">
      <c r="A7" s="31" t="s">
        <v>123</v>
      </c>
      <c r="B7" s="294">
        <v>0.41736111111111113</v>
      </c>
      <c r="G7" s="338"/>
    </row>
    <row r="8" spans="1:9" ht="15.75" thickBot="1" x14ac:dyDescent="0.3">
      <c r="A8" s="31"/>
      <c r="B8" s="31"/>
    </row>
    <row r="9" spans="1:9" x14ac:dyDescent="0.25">
      <c r="A9" t="s">
        <v>193</v>
      </c>
      <c r="B9" t="s">
        <v>194</v>
      </c>
      <c r="C9" t="s">
        <v>197</v>
      </c>
      <c r="D9" s="363" t="s">
        <v>120</v>
      </c>
      <c r="E9" s="364" t="s">
        <v>119</v>
      </c>
    </row>
    <row r="10" spans="1:9" x14ac:dyDescent="0.25">
      <c r="A10" s="295" t="str">
        <f>'Маршрутный лист про'!A7</f>
        <v>КВ-0 САТК Старт</v>
      </c>
      <c r="B10" s="296">
        <v>0</v>
      </c>
      <c r="C10" s="297">
        <f>$B$7+B10/'Маршрутный лист про'!$D$12/24</f>
        <v>0.41736111111111113</v>
      </c>
      <c r="D10" s="365">
        <f t="shared" ref="D10:D26" si="0">C10-$B$5/1440</f>
        <v>0.40694444444444444</v>
      </c>
      <c r="E10" s="366">
        <f t="shared" ref="E10:E17" si="1">C10+($B$4+$B$6)/1440</f>
        <v>0.46250000000000002</v>
      </c>
      <c r="G10" s="338" t="s">
        <v>198</v>
      </c>
      <c r="I10" s="361" t="s">
        <v>347</v>
      </c>
    </row>
    <row r="11" spans="1:9" x14ac:dyDescent="0.25">
      <c r="A11" s="295" t="str">
        <f>'Маршрутный лист про'!A8</f>
        <v>ДС-1 СЛ</v>
      </c>
      <c r="B11" s="296">
        <f>'ДК про'!$B$5</f>
        <v>0</v>
      </c>
      <c r="C11" s="297">
        <f>$B$7+B11/'Маршрутный лист про'!$D$12/24</f>
        <v>0.41736111111111113</v>
      </c>
      <c r="D11" s="365">
        <f t="shared" si="0"/>
        <v>0.40694444444444444</v>
      </c>
      <c r="E11" s="366">
        <f t="shared" si="1"/>
        <v>0.46250000000000002</v>
      </c>
    </row>
    <row r="12" spans="1:9" x14ac:dyDescent="0.25">
      <c r="A12" s="298" t="str">
        <f>'Маршрутный лист про'!A9</f>
        <v>ДС-2 СЛ</v>
      </c>
      <c r="B12" s="299">
        <f>'ДК про'!$B$18</f>
        <v>25.91</v>
      </c>
      <c r="C12" s="300">
        <f>$B$7+B12/'Маршрутный лист про'!$D$12/24</f>
        <v>0.44075910273081925</v>
      </c>
      <c r="D12" s="367">
        <f t="shared" si="0"/>
        <v>0.43034243606415257</v>
      </c>
      <c r="E12" s="368">
        <f t="shared" si="1"/>
        <v>0.48589799161970815</v>
      </c>
      <c r="G12" s="338" t="s">
        <v>199</v>
      </c>
    </row>
    <row r="13" spans="1:9" x14ac:dyDescent="0.25">
      <c r="A13" s="298" t="str">
        <f>'Маршрутный лист про'!A10</f>
        <v>ДС-3 РД</v>
      </c>
      <c r="B13" s="299">
        <f>'ДК про'!$B$20</f>
        <v>26.31</v>
      </c>
      <c r="C13" s="300">
        <f>$B$7+B13/'Маршрутный лист про'!$D$12/24</f>
        <v>0.44112032220777347</v>
      </c>
      <c r="D13" s="367">
        <f t="shared" si="0"/>
        <v>0.43070365554110679</v>
      </c>
      <c r="E13" s="368">
        <f t="shared" si="1"/>
        <v>0.48625921109666237</v>
      </c>
    </row>
    <row r="14" spans="1:9" s="31" customFormat="1" x14ac:dyDescent="0.25">
      <c r="A14" s="295" t="s">
        <v>192</v>
      </c>
      <c r="B14" s="296">
        <f>'ДК про'!$B$43</f>
        <v>48.61</v>
      </c>
      <c r="C14" s="297">
        <f>$B$7+B14/'Маршрутный лист про'!$D$12/24</f>
        <v>0.46125830804796997</v>
      </c>
      <c r="D14" s="365">
        <f t="shared" si="0"/>
        <v>0.45084164138130328</v>
      </c>
      <c r="E14" s="366">
        <f t="shared" si="1"/>
        <v>0.50639719693685881</v>
      </c>
      <c r="G14" s="338" t="s">
        <v>200</v>
      </c>
      <c r="I14" s="361" t="s">
        <v>347</v>
      </c>
    </row>
    <row r="15" spans="1:9" x14ac:dyDescent="0.25">
      <c r="A15" s="295" t="str">
        <f>'Маршрутный лист про'!A11</f>
        <v>ДС-4 РУ</v>
      </c>
      <c r="B15" s="296">
        <f>'ДК про'!$B$43</f>
        <v>48.61</v>
      </c>
      <c r="C15" s="297">
        <f>$B$7+B15/'Маршрутный лист про'!$D$12/24</f>
        <v>0.46125830804796997</v>
      </c>
      <c r="D15" s="365">
        <f t="shared" si="0"/>
        <v>0.45084164138130328</v>
      </c>
      <c r="E15" s="366">
        <f t="shared" si="1"/>
        <v>0.50639719693685881</v>
      </c>
    </row>
    <row r="16" spans="1:9" s="31" customFormat="1" x14ac:dyDescent="0.25">
      <c r="A16" s="298" t="s">
        <v>191</v>
      </c>
      <c r="B16" s="299">
        <f>'ДК про'!$B$50</f>
        <v>64.069999999999993</v>
      </c>
      <c r="C16" s="300">
        <f>$B$7+B16/'Маршрутный лист про'!$D$12/24</f>
        <v>0.47521944083224971</v>
      </c>
      <c r="D16" s="367">
        <f t="shared" si="0"/>
        <v>0.46480277416558302</v>
      </c>
      <c r="E16" s="368">
        <f t="shared" si="1"/>
        <v>0.5203583297211386</v>
      </c>
      <c r="F16" s="31" t="s">
        <v>360</v>
      </c>
      <c r="G16" s="338" t="s">
        <v>373</v>
      </c>
      <c r="I16" s="361" t="s">
        <v>347</v>
      </c>
    </row>
    <row r="17" spans="1:9" x14ac:dyDescent="0.25">
      <c r="A17" s="295" t="str">
        <f>'Маршрутный лист про'!A12</f>
        <v>КВ-1 М1</v>
      </c>
      <c r="B17" s="296">
        <f>'Маршрутный лист про'!$B$12</f>
        <v>76.900000000000006</v>
      </c>
      <c r="C17" s="297">
        <f>$B$7+B17/'Маршрутный лист про'!$D$12/24</f>
        <v>0.4868055555555556</v>
      </c>
      <c r="D17" s="365">
        <f t="shared" si="0"/>
        <v>0.47638888888888892</v>
      </c>
      <c r="E17" s="366">
        <f t="shared" si="1"/>
        <v>0.53194444444444444</v>
      </c>
      <c r="F17" s="31" t="s">
        <v>360</v>
      </c>
      <c r="G17" s="338" t="s">
        <v>285</v>
      </c>
      <c r="I17" s="361"/>
    </row>
    <row r="18" spans="1:9" s="31" customFormat="1" x14ac:dyDescent="0.25">
      <c r="B18" s="262"/>
      <c r="D18" s="369"/>
      <c r="E18" s="370"/>
      <c r="G18" s="338"/>
    </row>
    <row r="19" spans="1:9" s="31" customFormat="1" x14ac:dyDescent="0.25">
      <c r="A19" s="295" t="str">
        <f>'Маршрутный лист про'!A17</f>
        <v>ВКВ-1</v>
      </c>
      <c r="B19" s="296">
        <f>'ДК про'!$B$63</f>
        <v>18.8</v>
      </c>
      <c r="C19" s="297">
        <f>$C$17+B19/'Маршрутный лист про'!$D$14/24</f>
        <v>0.50023259246562302</v>
      </c>
      <c r="D19" s="365">
        <f t="shared" si="0"/>
        <v>0.48981592579895633</v>
      </c>
      <c r="E19" s="366">
        <f t="shared" ref="E19" si="2">C19+($B$4+$B$6)/1440</f>
        <v>0.54537148135451186</v>
      </c>
      <c r="F19" s="31" t="s">
        <v>361</v>
      </c>
      <c r="G19" s="338" t="s">
        <v>198</v>
      </c>
      <c r="I19" s="361" t="s">
        <v>347</v>
      </c>
    </row>
    <row r="20" spans="1:9" x14ac:dyDescent="0.25">
      <c r="A20" s="295" t="str">
        <f>'Маршрутный лист про'!A13</f>
        <v>ДС-5 РД</v>
      </c>
      <c r="B20" s="296">
        <f>'ДК про'!$B$63</f>
        <v>18.8</v>
      </c>
      <c r="C20" s="297">
        <f>$C$17+B20/'Маршрутный лист про'!$D$14/24</f>
        <v>0.50023259246562302</v>
      </c>
      <c r="D20" s="365">
        <f t="shared" si="0"/>
        <v>0.48981592579895633</v>
      </c>
      <c r="E20" s="366">
        <f t="shared" ref="E20:E22" si="3">C20+($B$4+$B$6)/1440</f>
        <v>0.54537148135451186</v>
      </c>
      <c r="F20" s="31" t="s">
        <v>361</v>
      </c>
    </row>
    <row r="21" spans="1:9" s="31" customFormat="1" x14ac:dyDescent="0.25">
      <c r="A21" s="298" t="s">
        <v>195</v>
      </c>
      <c r="B21" s="293">
        <v>51.46</v>
      </c>
      <c r="C21" s="300">
        <f>$C$17+B21/'Маршрутный лист про'!$D$14/24</f>
        <v>0.52355849807641031</v>
      </c>
      <c r="D21" s="367">
        <f t="shared" si="0"/>
        <v>0.51314183140974368</v>
      </c>
      <c r="E21" s="368">
        <f t="shared" si="3"/>
        <v>0.56869738696529915</v>
      </c>
      <c r="F21" s="31" t="s">
        <v>361</v>
      </c>
      <c r="G21" s="338" t="s">
        <v>201</v>
      </c>
      <c r="I21" s="361"/>
    </row>
    <row r="22" spans="1:9" x14ac:dyDescent="0.25">
      <c r="A22" s="295" t="str">
        <f>'Маршрутный лист про'!A14</f>
        <v>КВ-2 Танк</v>
      </c>
      <c r="B22" s="296">
        <f>'Маршрутный лист про'!B14</f>
        <v>87.51</v>
      </c>
      <c r="C22" s="297">
        <f>$C$17+B22/'Маршрутный лист про'!$D$14/24</f>
        <v>0.5493055555555556</v>
      </c>
      <c r="D22" s="365">
        <f t="shared" si="0"/>
        <v>0.53888888888888897</v>
      </c>
      <c r="E22" s="366">
        <f t="shared" si="3"/>
        <v>0.59444444444444444</v>
      </c>
      <c r="F22" s="31" t="s">
        <v>361</v>
      </c>
      <c r="G22" s="338" t="s">
        <v>200</v>
      </c>
      <c r="I22" s="361" t="s">
        <v>347</v>
      </c>
    </row>
    <row r="23" spans="1:9" s="31" customFormat="1" x14ac:dyDescent="0.25">
      <c r="B23" s="262"/>
      <c r="D23" s="369"/>
      <c r="E23" s="370"/>
      <c r="G23" s="338"/>
    </row>
    <row r="24" spans="1:9" x14ac:dyDescent="0.25">
      <c r="A24" s="295" t="str">
        <f>'Маршрутный лист про'!A15</f>
        <v>ДС-6 РУ</v>
      </c>
      <c r="B24" s="296">
        <f>'ДК про'!$B$105</f>
        <v>32.340000000000003</v>
      </c>
      <c r="C24" s="297">
        <f>$C$22+B24/'Маршрутный лист про'!$D$16/24</f>
        <v>0.58008445002791742</v>
      </c>
      <c r="D24" s="365">
        <f t="shared" si="0"/>
        <v>0.56966778336125079</v>
      </c>
      <c r="E24" s="366">
        <f t="shared" ref="E24" si="4">C24+($B$4+$B$6)/1440</f>
        <v>0.62522333891680626</v>
      </c>
      <c r="F24" s="31" t="s">
        <v>362</v>
      </c>
      <c r="G24" s="338" t="s">
        <v>287</v>
      </c>
      <c r="I24" s="361" t="s">
        <v>347</v>
      </c>
    </row>
    <row r="25" spans="1:9" s="31" customFormat="1" x14ac:dyDescent="0.25">
      <c r="A25" s="298" t="s">
        <v>196</v>
      </c>
      <c r="B25" s="299">
        <f>'ДК про'!$B$106</f>
        <v>41.41</v>
      </c>
      <c r="C25" s="300">
        <f>$C$22+B25/'Маршрутный лист про'!$D$16/24</f>
        <v>0.58871662605959096</v>
      </c>
      <c r="D25" s="367">
        <f t="shared" si="0"/>
        <v>0.57829995939292433</v>
      </c>
      <c r="E25" s="368">
        <f t="shared" ref="E25:E26" si="5">C25+($B$4+$B$6)/1440</f>
        <v>0.6338555149484798</v>
      </c>
      <c r="F25" s="31" t="s">
        <v>362</v>
      </c>
      <c r="G25" s="338" t="s">
        <v>286</v>
      </c>
      <c r="I25" s="361"/>
    </row>
    <row r="26" spans="1:9" ht="15.75" thickBot="1" x14ac:dyDescent="0.3">
      <c r="A26" s="295" t="str">
        <f>'Маршрутный лист про'!A16</f>
        <v>КВ-3 Агроферма Финиш</v>
      </c>
      <c r="B26" s="296">
        <f>'Маршрутный лист про'!$B$16</f>
        <v>43.78</v>
      </c>
      <c r="C26" s="297">
        <f>$C$22+B26/'Маршрутный лист про'!$D$16/24</f>
        <v>0.59097222222222223</v>
      </c>
      <c r="D26" s="371">
        <f t="shared" si="0"/>
        <v>0.5805555555555556</v>
      </c>
      <c r="E26" s="372">
        <f t="shared" si="5"/>
        <v>0.63611111111111107</v>
      </c>
      <c r="F26" s="31" t="s">
        <v>362</v>
      </c>
      <c r="G26" s="338" t="s">
        <v>199</v>
      </c>
      <c r="I26" s="361"/>
    </row>
    <row r="27" spans="1:9" x14ac:dyDescent="0.25">
      <c r="A27" t="s">
        <v>359</v>
      </c>
    </row>
    <row r="28" spans="1:9" x14ac:dyDescent="0.25">
      <c r="A28" s="31"/>
    </row>
  </sheetData>
  <pageMargins left="0.7" right="0.7" top="0.75" bottom="0.75" header="0.3" footer="0.3"/>
  <pageSetup paperSize="9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view="pageBreakPreview" topLeftCell="A105" zoomScale="145" zoomScaleNormal="70" zoomScaleSheetLayoutView="145" zoomScalePageLayoutView="40" workbookViewId="0">
      <selection activeCell="A105" sqref="A105"/>
    </sheetView>
  </sheetViews>
  <sheetFormatPr defaultRowHeight="15" x14ac:dyDescent="0.25"/>
  <cols>
    <col min="1" max="1" width="5.7109375" customWidth="1"/>
    <col min="2" max="3" width="8.7109375" customWidth="1"/>
    <col min="4" max="4" width="23.7109375" customWidth="1"/>
    <col min="5" max="5" width="20.7109375" style="31" customWidth="1"/>
    <col min="6" max="6" width="16.7109375" customWidth="1"/>
    <col min="7" max="7" width="9.28515625" customWidth="1"/>
  </cols>
  <sheetData>
    <row r="1" spans="1:11" ht="17.45" customHeight="1" x14ac:dyDescent="0.25">
      <c r="A1" s="2"/>
      <c r="B1" s="3"/>
      <c r="C1" s="4"/>
      <c r="D1" s="502" t="str">
        <f>Общее!$B$2</f>
        <v>Кубок Motul - 2017</v>
      </c>
      <c r="E1" s="503"/>
      <c r="F1" s="44" t="s">
        <v>9</v>
      </c>
      <c r="G1" s="45">
        <f>'Маршрутный лист про'!$B$12</f>
        <v>76.900000000000006</v>
      </c>
    </row>
    <row r="2" spans="1:11" ht="17.45" customHeight="1" x14ac:dyDescent="0.25">
      <c r="A2" s="5"/>
      <c r="B2" s="6"/>
      <c r="C2" s="7"/>
      <c r="D2" s="502" t="str">
        <f>'Маршрутный лист про'!$A$7</f>
        <v>КВ-0 САТК Старт</v>
      </c>
      <c r="E2" s="503"/>
      <c r="F2" s="44" t="s">
        <v>11</v>
      </c>
      <c r="G2" s="43">
        <f>'Маршрутный лист про'!$C$12</f>
        <v>100</v>
      </c>
    </row>
    <row r="3" spans="1:11" s="31" customFormat="1" ht="17.45" customHeight="1" x14ac:dyDescent="0.25">
      <c r="A3" s="5"/>
      <c r="B3" s="6"/>
      <c r="C3" s="7"/>
      <c r="D3" s="502" t="str">
        <f>'Маршрутный лист про'!$A$12</f>
        <v>КВ-1 М1</v>
      </c>
      <c r="E3" s="503"/>
      <c r="F3" s="44" t="s">
        <v>10</v>
      </c>
      <c r="G3" s="45">
        <f>'Маршрутный лист про'!$D$12</f>
        <v>46.14</v>
      </c>
    </row>
    <row r="4" spans="1:11" ht="17.4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506" t="s">
        <v>4</v>
      </c>
      <c r="F4" s="507"/>
      <c r="G4" s="1" t="s">
        <v>5</v>
      </c>
    </row>
    <row r="5" spans="1:11" ht="120" customHeight="1" x14ac:dyDescent="0.25">
      <c r="A5" s="11">
        <v>1</v>
      </c>
      <c r="B5" s="25">
        <v>0</v>
      </c>
      <c r="C5" s="12">
        <v>0</v>
      </c>
      <c r="D5" s="11"/>
      <c r="E5" s="492" t="str">
        <f>CHAR(10)&amp;CHAR(10)&amp;CHAR(10)&amp;CHAR(10)&amp;'Маршрутный лист про'!$A$7&amp;CHAR(10)&amp;'Маршрутный лист про'!$A$8&amp;" Старт"</f>
        <v xml:space="preserve">
КВ-0 САТК Старт
ДС-1 СЛ Старт</v>
      </c>
      <c r="F5" s="493"/>
      <c r="G5" s="12">
        <f>'Маршрутный лист про'!$B$12-B5</f>
        <v>76.900000000000006</v>
      </c>
    </row>
    <row r="6" spans="1:11" ht="120" customHeight="1" x14ac:dyDescent="0.25">
      <c r="A6" s="11">
        <f>1+A5</f>
        <v>2</v>
      </c>
      <c r="B6" s="25">
        <v>0.14000000000000001</v>
      </c>
      <c r="C6" s="12">
        <f>B6-B5</f>
        <v>0.14000000000000001</v>
      </c>
      <c r="D6" s="11"/>
      <c r="E6" s="492" t="str">
        <f>CHAR(10)&amp;CHAR(10)&amp;CHAR(10)&amp;'Маршрутный лист про'!$A$8&amp;" Финиш"&amp;CHAR(10)&amp;"Базой"</f>
        <v xml:space="preserve">
ДС-1 СЛ Финиш
Базой</v>
      </c>
      <c r="F6" s="493"/>
      <c r="G6" s="12">
        <f>'Маршрутный лист про'!$B$12-B6</f>
        <v>76.760000000000005</v>
      </c>
    </row>
    <row r="7" spans="1:11" ht="120" customHeight="1" x14ac:dyDescent="0.25">
      <c r="A7" s="11">
        <f>1+A6</f>
        <v>3</v>
      </c>
      <c r="B7" s="337">
        <v>1.03</v>
      </c>
      <c r="C7" s="337">
        <f>B7-B6</f>
        <v>0.89</v>
      </c>
      <c r="D7" s="35"/>
      <c r="E7" s="508"/>
      <c r="F7" s="509"/>
      <c r="G7" s="337">
        <f>'Маршрутный лист про'!$B$12-B7</f>
        <v>75.87</v>
      </c>
    </row>
    <row r="8" spans="1:11" ht="120" customHeight="1" x14ac:dyDescent="0.25">
      <c r="A8" s="11">
        <f>1+A7</f>
        <v>4</v>
      </c>
      <c r="B8" s="337">
        <v>10.67</v>
      </c>
      <c r="C8" s="337">
        <f>B8-B7</f>
        <v>9.64</v>
      </c>
      <c r="D8" s="11"/>
      <c r="E8" s="492"/>
      <c r="F8" s="509"/>
      <c r="G8" s="337">
        <f>'Маршрутный лист про'!$B$12-B8</f>
        <v>66.23</v>
      </c>
      <c r="I8" t="s">
        <v>263</v>
      </c>
    </row>
    <row r="9" spans="1:11" ht="120" customHeight="1" x14ac:dyDescent="0.25">
      <c r="A9" s="11">
        <f>1+A8</f>
        <v>5</v>
      </c>
      <c r="B9" s="337">
        <v>13.99</v>
      </c>
      <c r="C9" s="337">
        <f>B9-B8</f>
        <v>3.3200000000000003</v>
      </c>
      <c r="D9" s="11"/>
      <c r="E9" s="492"/>
      <c r="F9" s="493"/>
      <c r="G9" s="337">
        <f>'Маршрутный лист про'!$B$12-B9</f>
        <v>62.910000000000004</v>
      </c>
      <c r="I9" t="s">
        <v>280</v>
      </c>
    </row>
    <row r="10" spans="1:11" ht="120" customHeight="1" x14ac:dyDescent="0.25">
      <c r="A10" s="11">
        <f>1+A9</f>
        <v>6</v>
      </c>
      <c r="B10" s="337">
        <v>14.59</v>
      </c>
      <c r="C10" s="337">
        <f>B10-B9</f>
        <v>0.59999999999999964</v>
      </c>
      <c r="D10" s="11"/>
      <c r="E10" s="492" t="s">
        <v>266</v>
      </c>
      <c r="F10" s="493"/>
      <c r="G10" s="337">
        <f>'Маршрутный лист про'!$B$12-B10</f>
        <v>62.31</v>
      </c>
      <c r="I10" t="s">
        <v>264</v>
      </c>
      <c r="K10" t="s">
        <v>265</v>
      </c>
    </row>
    <row r="11" spans="1:11" s="31" customFormat="1" ht="17.45" customHeight="1" x14ac:dyDescent="0.25">
      <c r="A11" s="232"/>
      <c r="B11" s="22"/>
      <c r="C11" s="22"/>
      <c r="D11" s="232"/>
      <c r="E11" s="232"/>
      <c r="F11" s="234" t="s">
        <v>92</v>
      </c>
      <c r="G11" s="233">
        <v>3</v>
      </c>
    </row>
    <row r="12" spans="1:11" ht="17.45" customHeight="1" x14ac:dyDescent="0.25">
      <c r="A12" s="2"/>
      <c r="B12" s="27"/>
      <c r="C12" s="4"/>
      <c r="D12" s="502" t="str">
        <f>Общее!$B$2</f>
        <v>Кубок Motul - 2017</v>
      </c>
      <c r="E12" s="503"/>
      <c r="F12" s="44" t="s">
        <v>9</v>
      </c>
      <c r="G12" s="45">
        <f>'Маршрутный лист про'!$B$12</f>
        <v>76.900000000000006</v>
      </c>
    </row>
    <row r="13" spans="1:11" s="31" customFormat="1" ht="17.45" customHeight="1" x14ac:dyDescent="0.25">
      <c r="A13" s="5"/>
      <c r="B13" s="28"/>
      <c r="C13" s="7"/>
      <c r="D13" s="502" t="str">
        <f>'Маршрутный лист про'!$A$7</f>
        <v>КВ-0 САТК Старт</v>
      </c>
      <c r="E13" s="503"/>
      <c r="F13" s="44" t="s">
        <v>11</v>
      </c>
      <c r="G13" s="43">
        <f>'Маршрутный лист про'!$C$12</f>
        <v>100</v>
      </c>
    </row>
    <row r="14" spans="1:11" ht="17.45" customHeight="1" x14ac:dyDescent="0.25">
      <c r="A14" s="5"/>
      <c r="B14" s="28"/>
      <c r="C14" s="7"/>
      <c r="D14" s="502" t="str">
        <f>'Маршрутный лист про'!$A$12</f>
        <v>КВ-1 М1</v>
      </c>
      <c r="E14" s="503"/>
      <c r="F14" s="44" t="s">
        <v>10</v>
      </c>
      <c r="G14" s="45">
        <f>'Маршрутный лист про'!$D$12</f>
        <v>46.14</v>
      </c>
    </row>
    <row r="15" spans="1:11" ht="17.45" customHeight="1" x14ac:dyDescent="0.25">
      <c r="A15" s="1" t="s">
        <v>0</v>
      </c>
      <c r="B15" s="30" t="s">
        <v>1</v>
      </c>
      <c r="C15" s="1" t="s">
        <v>2</v>
      </c>
      <c r="D15" s="1" t="s">
        <v>3</v>
      </c>
      <c r="E15" s="506" t="s">
        <v>4</v>
      </c>
      <c r="F15" s="507"/>
      <c r="G15" s="1" t="s">
        <v>5</v>
      </c>
    </row>
    <row r="16" spans="1:11" ht="120" customHeight="1" x14ac:dyDescent="0.25">
      <c r="A16" s="11">
        <f>1+A10</f>
        <v>7</v>
      </c>
      <c r="B16" s="337">
        <v>20.41</v>
      </c>
      <c r="C16" s="12">
        <f>B16-B10</f>
        <v>5.82</v>
      </c>
      <c r="D16" s="11"/>
      <c r="E16" s="490" t="s">
        <v>353</v>
      </c>
      <c r="F16" s="491"/>
      <c r="G16" s="337">
        <f>'Маршрутный лист про'!$B$12-B16</f>
        <v>56.490000000000009</v>
      </c>
      <c r="I16" t="s">
        <v>281</v>
      </c>
    </row>
    <row r="17" spans="1:11" ht="120" customHeight="1" x14ac:dyDescent="0.25">
      <c r="A17" s="11">
        <f>1+A16</f>
        <v>8</v>
      </c>
      <c r="B17" s="337">
        <v>24.92</v>
      </c>
      <c r="C17" s="337">
        <f>B17-B16</f>
        <v>4.5100000000000016</v>
      </c>
      <c r="D17" s="11"/>
      <c r="E17" s="508"/>
      <c r="F17" s="509"/>
      <c r="G17" s="337">
        <f>'Маршрутный лист про'!$B$12-B17</f>
        <v>51.980000000000004</v>
      </c>
    </row>
    <row r="18" spans="1:11" ht="120" customHeight="1" x14ac:dyDescent="0.25">
      <c r="A18" s="11">
        <f>1+A17</f>
        <v>9</v>
      </c>
      <c r="B18" s="25">
        <v>25.91</v>
      </c>
      <c r="C18" s="12">
        <f>B18-B17</f>
        <v>0.98999999999999844</v>
      </c>
      <c r="D18" s="11"/>
      <c r="E18" s="492" t="str">
        <f>CHAR(10)&amp;CHAR(10)&amp;CHAR(10)&amp;'Маршрутный лист про'!$A$9&amp;" Старт"</f>
        <v xml:space="preserve">
ДС-2 СЛ Старт</v>
      </c>
      <c r="F18" s="493"/>
      <c r="G18" s="12">
        <f>'Маршрутный лист про'!$B$12-B18</f>
        <v>50.990000000000009</v>
      </c>
      <c r="H18" s="31"/>
      <c r="I18" s="31"/>
      <c r="J18" s="31"/>
      <c r="K18" s="31"/>
    </row>
    <row r="19" spans="1:11" ht="120" customHeight="1" x14ac:dyDescent="0.25">
      <c r="A19" s="11">
        <f>1+A18</f>
        <v>10</v>
      </c>
      <c r="B19" s="25">
        <v>26.28</v>
      </c>
      <c r="C19" s="12">
        <f t="shared" ref="C19:C20" si="0">B19-B18</f>
        <v>0.37000000000000099</v>
      </c>
      <c r="D19" s="11"/>
      <c r="E19" s="492" t="str">
        <f>CHAR(10)&amp;CHAR(10)&amp;CHAR(10)&amp;'Маршрутный лист про'!$A$9&amp;" Финиш базой"</f>
        <v xml:space="preserve">
ДС-2 СЛ Финиш базой</v>
      </c>
      <c r="F19" s="493"/>
      <c r="G19" s="12">
        <f>'Маршрутный лист про'!$B$12-B19</f>
        <v>50.620000000000005</v>
      </c>
      <c r="H19" s="31"/>
      <c r="I19" s="31"/>
      <c r="J19" s="31"/>
      <c r="K19" s="31"/>
    </row>
    <row r="20" spans="1:11" ht="120" customHeight="1" x14ac:dyDescent="0.25">
      <c r="A20" s="11">
        <f>1+A19</f>
        <v>11</v>
      </c>
      <c r="B20" s="25">
        <v>26.31</v>
      </c>
      <c r="C20" s="12">
        <f t="shared" si="0"/>
        <v>2.9999999999997584E-2</v>
      </c>
      <c r="D20" s="11"/>
      <c r="E20" s="510" t="str">
        <f>CHAR(10)&amp;CHAR(10)&amp;CHAR(10)&amp;'Маршрутный лист про'!$A$10&amp;" Самостоятельный старт"&amp;CHAR(10)&amp;"V=ПДД"</f>
        <v xml:space="preserve">
ДС-3 РД Самостоятельный старт
V=ПДД</v>
      </c>
      <c r="F20" s="511"/>
      <c r="G20" s="12">
        <f>'Маршрутный лист про'!$B$12-B20</f>
        <v>50.59</v>
      </c>
      <c r="H20" s="31"/>
      <c r="I20" s="31"/>
      <c r="J20" s="31"/>
      <c r="K20" s="31" t="s">
        <v>267</v>
      </c>
    </row>
    <row r="21" spans="1:11" ht="120" customHeight="1" x14ac:dyDescent="0.25">
      <c r="A21" s="11">
        <f>1+A20</f>
        <v>12</v>
      </c>
      <c r="B21" s="25">
        <v>29.11</v>
      </c>
      <c r="C21" s="12">
        <f>B21-B20</f>
        <v>2.8000000000000007</v>
      </c>
      <c r="D21" s="11"/>
      <c r="E21" s="497" t="s">
        <v>288</v>
      </c>
      <c r="F21" s="498"/>
      <c r="G21" s="12">
        <f>'Маршрутный лист про'!$B$12-B21</f>
        <v>47.790000000000006</v>
      </c>
      <c r="H21" s="31"/>
      <c r="I21" s="31"/>
      <c r="J21" s="31"/>
      <c r="K21" s="31"/>
    </row>
    <row r="22" spans="1:11" s="31" customFormat="1" ht="17.45" customHeight="1" x14ac:dyDescent="0.25">
      <c r="A22" s="232"/>
      <c r="B22" s="22"/>
      <c r="C22" s="22"/>
      <c r="D22" s="232"/>
      <c r="E22" s="232"/>
      <c r="F22" s="234" t="s">
        <v>92</v>
      </c>
      <c r="G22" s="233">
        <f>1+G11</f>
        <v>4</v>
      </c>
    </row>
    <row r="23" spans="1:11" s="31" customFormat="1" ht="17.45" customHeight="1" x14ac:dyDescent="0.25">
      <c r="A23" s="2"/>
      <c r="B23" s="27"/>
      <c r="C23" s="4"/>
      <c r="D23" s="502" t="str">
        <f>Общее!$B$2</f>
        <v>Кубок Motul - 2017</v>
      </c>
      <c r="E23" s="503"/>
      <c r="F23" s="44" t="s">
        <v>9</v>
      </c>
      <c r="G23" s="45">
        <f>'Маршрутный лист про'!$B$12</f>
        <v>76.900000000000006</v>
      </c>
    </row>
    <row r="24" spans="1:11" s="31" customFormat="1" ht="17.45" customHeight="1" x14ac:dyDescent="0.25">
      <c r="A24" s="5"/>
      <c r="B24" s="28"/>
      <c r="C24" s="7"/>
      <c r="D24" s="502" t="str">
        <f>'Маршрутный лист про'!$A$7</f>
        <v>КВ-0 САТК Старт</v>
      </c>
      <c r="E24" s="503"/>
      <c r="F24" s="44" t="s">
        <v>11</v>
      </c>
      <c r="G24" s="43">
        <f>'Маршрутный лист про'!$C$12</f>
        <v>100</v>
      </c>
    </row>
    <row r="25" spans="1:11" s="31" customFormat="1" ht="17.45" customHeight="1" x14ac:dyDescent="0.25">
      <c r="A25" s="5"/>
      <c r="B25" s="28"/>
      <c r="C25" s="7"/>
      <c r="D25" s="502" t="str">
        <f>'Маршрутный лист про'!$A$12</f>
        <v>КВ-1 М1</v>
      </c>
      <c r="E25" s="503"/>
      <c r="F25" s="44" t="s">
        <v>10</v>
      </c>
      <c r="G25" s="45">
        <f>'Маршрутный лист про'!$D$12</f>
        <v>46.14</v>
      </c>
    </row>
    <row r="26" spans="1:11" s="31" customFormat="1" ht="17.45" customHeight="1" x14ac:dyDescent="0.25">
      <c r="A26" s="1" t="s">
        <v>0</v>
      </c>
      <c r="B26" s="30" t="s">
        <v>1</v>
      </c>
      <c r="C26" s="1" t="s">
        <v>2</v>
      </c>
      <c r="D26" s="1" t="s">
        <v>3</v>
      </c>
      <c r="E26" s="506" t="s">
        <v>4</v>
      </c>
      <c r="F26" s="507"/>
      <c r="G26" s="1" t="s">
        <v>5</v>
      </c>
    </row>
    <row r="27" spans="1:11" s="31" customFormat="1" ht="120" customHeight="1" x14ac:dyDescent="0.25">
      <c r="A27" s="11">
        <f>1+A21</f>
        <v>13</v>
      </c>
      <c r="B27" s="25">
        <v>29.83</v>
      </c>
      <c r="C27" s="12">
        <f>B27-B21</f>
        <v>0.71999999999999886</v>
      </c>
      <c r="D27" s="11"/>
      <c r="E27" s="508"/>
      <c r="F27" s="509"/>
      <c r="G27" s="12">
        <f>'Маршрутный лист про'!$B$12-B27</f>
        <v>47.070000000000007</v>
      </c>
      <c r="K27"/>
    </row>
    <row r="28" spans="1:11" s="31" customFormat="1" ht="120" customHeight="1" x14ac:dyDescent="0.25">
      <c r="A28" s="11">
        <f>1+A27</f>
        <v>14</v>
      </c>
      <c r="B28" s="25">
        <v>31.86</v>
      </c>
      <c r="C28" s="12">
        <f>B28-B27</f>
        <v>2.0300000000000011</v>
      </c>
      <c r="D28" s="11"/>
      <c r="E28" s="497" t="s">
        <v>269</v>
      </c>
      <c r="F28" s="498"/>
      <c r="G28" s="12">
        <f>'Маршрутный лист про'!$B$12-B28</f>
        <v>45.040000000000006</v>
      </c>
      <c r="H28"/>
    </row>
    <row r="29" spans="1:11" s="31" customFormat="1" ht="120" customHeight="1" x14ac:dyDescent="0.25">
      <c r="A29" s="11">
        <f>1+A28</f>
        <v>15</v>
      </c>
      <c r="B29" s="25">
        <v>32.79</v>
      </c>
      <c r="C29" s="12">
        <f t="shared" ref="C29" si="1">B29-B28</f>
        <v>0.92999999999999972</v>
      </c>
      <c r="D29" s="11"/>
      <c r="E29" s="492" t="s">
        <v>268</v>
      </c>
      <c r="F29" s="493"/>
      <c r="G29" s="12">
        <f>'Маршрутный лист про'!$B$12-B29</f>
        <v>44.110000000000007</v>
      </c>
    </row>
    <row r="30" spans="1:11" s="31" customFormat="1" ht="120" customHeight="1" x14ac:dyDescent="0.25">
      <c r="A30" s="18"/>
      <c r="B30" s="23"/>
      <c r="C30" s="19"/>
      <c r="D30" s="20"/>
      <c r="E30" s="499"/>
      <c r="F30" s="499"/>
      <c r="G30" s="21"/>
    </row>
    <row r="31" spans="1:11" s="31" customFormat="1" ht="120" customHeight="1" x14ac:dyDescent="0.25">
      <c r="A31" s="54"/>
      <c r="B31" s="23"/>
      <c r="C31" s="23"/>
      <c r="D31" s="46"/>
      <c r="E31" s="500"/>
      <c r="F31" s="500"/>
      <c r="G31" s="55"/>
    </row>
    <row r="32" spans="1:11" s="31" customFormat="1" ht="120" customHeight="1" x14ac:dyDescent="0.25">
      <c r="A32" s="235"/>
      <c r="B32" s="24"/>
      <c r="C32" s="24"/>
      <c r="D32" s="236"/>
      <c r="E32" s="501"/>
      <c r="F32" s="501"/>
      <c r="G32" s="237"/>
    </row>
    <row r="33" spans="1:11" s="31" customFormat="1" ht="17.45" customHeight="1" x14ac:dyDescent="0.25">
      <c r="A33" s="232"/>
      <c r="B33" s="22"/>
      <c r="C33" s="22"/>
      <c r="D33" s="232"/>
      <c r="E33" s="232"/>
      <c r="F33" s="234" t="s">
        <v>92</v>
      </c>
      <c r="G33" s="233">
        <f>1+G22</f>
        <v>5</v>
      </c>
    </row>
    <row r="34" spans="1:11" ht="17.45" customHeight="1" x14ac:dyDescent="0.25">
      <c r="A34" s="2"/>
      <c r="B34" s="27"/>
      <c r="C34" s="4"/>
      <c r="D34" s="502" t="str">
        <f>Общее!$B$2</f>
        <v>Кубок Motul - 2017</v>
      </c>
      <c r="E34" s="503"/>
      <c r="F34" s="44" t="s">
        <v>9</v>
      </c>
      <c r="G34" s="45">
        <f>'Маршрутный лист про'!$B$12</f>
        <v>76.900000000000006</v>
      </c>
    </row>
    <row r="35" spans="1:11" ht="17.45" customHeight="1" x14ac:dyDescent="0.25">
      <c r="A35" s="5"/>
      <c r="B35" s="28"/>
      <c r="C35" s="7"/>
      <c r="D35" s="502" t="str">
        <f>'Маршрутный лист про'!$A$7</f>
        <v>КВ-0 САТК Старт</v>
      </c>
      <c r="E35" s="503"/>
      <c r="F35" s="44" t="s">
        <v>11</v>
      </c>
      <c r="G35" s="43">
        <f>'Маршрутный лист про'!$C$12</f>
        <v>100</v>
      </c>
    </row>
    <row r="36" spans="1:11" ht="17.45" customHeight="1" x14ac:dyDescent="0.25">
      <c r="A36" s="8"/>
      <c r="B36" s="29"/>
      <c r="C36" s="10"/>
      <c r="D36" s="502" t="str">
        <f>'Маршрутный лист про'!$A$12</f>
        <v>КВ-1 М1</v>
      </c>
      <c r="E36" s="503"/>
      <c r="F36" s="44" t="s">
        <v>10</v>
      </c>
      <c r="G36" s="45">
        <f>'Маршрутный лист про'!$D$12</f>
        <v>46.14</v>
      </c>
    </row>
    <row r="37" spans="1:11" ht="17.45" customHeight="1" x14ac:dyDescent="0.25">
      <c r="A37" s="1" t="s">
        <v>0</v>
      </c>
      <c r="B37" s="30" t="s">
        <v>1</v>
      </c>
      <c r="C37" s="1" t="s">
        <v>2</v>
      </c>
      <c r="D37" s="1" t="s">
        <v>3</v>
      </c>
      <c r="E37" s="506" t="s">
        <v>4</v>
      </c>
      <c r="F37" s="507"/>
      <c r="G37" s="1" t="s">
        <v>5</v>
      </c>
    </row>
    <row r="38" spans="1:11" ht="120" customHeight="1" x14ac:dyDescent="0.25">
      <c r="A38" s="11">
        <f>1+A29</f>
        <v>16</v>
      </c>
      <c r="B38" s="25">
        <v>34.47</v>
      </c>
      <c r="C38" s="12"/>
      <c r="D38" s="11"/>
      <c r="E38" s="497" t="s">
        <v>177</v>
      </c>
      <c r="F38" s="498"/>
      <c r="G38" s="12">
        <f>'Маршрутный лист про'!$B$12-B38</f>
        <v>42.430000000000007</v>
      </c>
      <c r="K38" s="262"/>
    </row>
    <row r="39" spans="1:11" ht="120" customHeight="1" x14ac:dyDescent="0.25">
      <c r="A39" s="11">
        <f t="shared" ref="A39:A43" si="2">1+A38</f>
        <v>17</v>
      </c>
      <c r="B39" s="25">
        <v>34.619999999999997</v>
      </c>
      <c r="C39" s="12">
        <f t="shared" ref="C39:C42" si="3">B39-B38</f>
        <v>0.14999999999999858</v>
      </c>
      <c r="D39" s="11"/>
      <c r="E39" s="492" t="s">
        <v>354</v>
      </c>
      <c r="F39" s="493"/>
      <c r="G39" s="12">
        <f>'Маршрутный лист про'!$B$12-B39</f>
        <v>42.280000000000008</v>
      </c>
      <c r="K39" s="262"/>
    </row>
    <row r="40" spans="1:11" ht="120" customHeight="1" x14ac:dyDescent="0.25">
      <c r="A40" s="11">
        <f t="shared" si="2"/>
        <v>18</v>
      </c>
      <c r="B40" s="25">
        <v>35.020000000000003</v>
      </c>
      <c r="C40" s="12">
        <f t="shared" si="3"/>
        <v>0.40000000000000568</v>
      </c>
      <c r="D40" s="11"/>
      <c r="E40" s="492"/>
      <c r="F40" s="493"/>
      <c r="G40" s="12">
        <f>'Маршрутный лист про'!$B$12-B40</f>
        <v>41.88</v>
      </c>
      <c r="K40" s="262"/>
    </row>
    <row r="41" spans="1:11" ht="120" customHeight="1" x14ac:dyDescent="0.25">
      <c r="A41" s="11">
        <f t="shared" si="2"/>
        <v>19</v>
      </c>
      <c r="B41" s="337">
        <v>42.72</v>
      </c>
      <c r="C41" s="337">
        <f t="shared" si="3"/>
        <v>7.6999999999999957</v>
      </c>
      <c r="D41" s="11"/>
      <c r="E41" s="492" t="s">
        <v>270</v>
      </c>
      <c r="F41" s="493"/>
      <c r="G41" s="337">
        <f>'Маршрутный лист про'!$B$12-B41</f>
        <v>34.180000000000007</v>
      </c>
      <c r="K41" s="262"/>
    </row>
    <row r="42" spans="1:11" ht="120" customHeight="1" x14ac:dyDescent="0.25">
      <c r="A42" s="11">
        <f t="shared" si="2"/>
        <v>20</v>
      </c>
      <c r="B42" s="337">
        <v>46.29</v>
      </c>
      <c r="C42" s="337">
        <f t="shared" si="3"/>
        <v>3.5700000000000003</v>
      </c>
      <c r="D42" s="11"/>
      <c r="E42" s="492"/>
      <c r="F42" s="493"/>
      <c r="G42" s="337">
        <f>'Маршрутный лист про'!$B$12-B42</f>
        <v>30.610000000000007</v>
      </c>
      <c r="K42" s="262"/>
    </row>
    <row r="43" spans="1:11" ht="120" customHeight="1" x14ac:dyDescent="0.25">
      <c r="A43" s="11">
        <f t="shared" si="2"/>
        <v>21</v>
      </c>
      <c r="B43" s="25">
        <v>48.61</v>
      </c>
      <c r="C43" s="337">
        <f t="shared" ref="C43" si="4">B43-B42</f>
        <v>2.3200000000000003</v>
      </c>
      <c r="D43" s="11"/>
      <c r="E43" s="492" t="str">
        <f>CHAR(10)&amp;CHAR(10)&amp;CHAR(10)&amp;'Маршрутный лист про'!$A$11&amp;" Старт"&amp;CHAR(10)&amp;"Норма времени "&amp;'Маршрутный лист про'!$G$11&amp;" сек"</f>
        <v xml:space="preserve">
ДС-4 РУ Старт
Норма времени 800 сек</v>
      </c>
      <c r="F43" s="493"/>
      <c r="G43" s="337">
        <f>'Маршрутный лист про'!$B$12-B43</f>
        <v>28.290000000000006</v>
      </c>
      <c r="K43" s="262" t="s">
        <v>178</v>
      </c>
    </row>
    <row r="44" spans="1:11" s="31" customFormat="1" ht="17.45" customHeight="1" x14ac:dyDescent="0.25">
      <c r="A44" s="232"/>
      <c r="B44" s="22"/>
      <c r="C44" s="22"/>
      <c r="D44" s="232"/>
      <c r="E44" s="232"/>
      <c r="F44" s="234" t="s">
        <v>92</v>
      </c>
      <c r="G44" s="233">
        <f>1+G33</f>
        <v>6</v>
      </c>
    </row>
    <row r="45" spans="1:11" ht="17.45" customHeight="1" x14ac:dyDescent="0.25">
      <c r="A45" s="2"/>
      <c r="B45" s="27"/>
      <c r="C45" s="4"/>
      <c r="D45" s="502" t="str">
        <f>Общее!$B$2</f>
        <v>Кубок Motul - 2017</v>
      </c>
      <c r="E45" s="503"/>
      <c r="F45" s="44" t="s">
        <v>9</v>
      </c>
      <c r="G45" s="45">
        <f>'Маршрутный лист про'!$B$12</f>
        <v>76.900000000000006</v>
      </c>
    </row>
    <row r="46" spans="1:11" ht="17.45" customHeight="1" x14ac:dyDescent="0.25">
      <c r="A46" s="5"/>
      <c r="B46" s="28"/>
      <c r="C46" s="7"/>
      <c r="D46" s="502" t="str">
        <f>'Маршрутный лист про'!$A$7</f>
        <v>КВ-0 САТК Старт</v>
      </c>
      <c r="E46" s="503"/>
      <c r="F46" s="44" t="s">
        <v>11</v>
      </c>
      <c r="G46" s="43">
        <f>'Маршрутный лист про'!$C$12</f>
        <v>100</v>
      </c>
    </row>
    <row r="47" spans="1:11" ht="17.45" customHeight="1" x14ac:dyDescent="0.25">
      <c r="A47" s="8"/>
      <c r="B47" s="29"/>
      <c r="C47" s="10"/>
      <c r="D47" s="502" t="str">
        <f>'Маршрутный лист про'!$A$12</f>
        <v>КВ-1 М1</v>
      </c>
      <c r="E47" s="503"/>
      <c r="F47" s="44" t="s">
        <v>10</v>
      </c>
      <c r="G47" s="45">
        <f>'Маршрутный лист про'!$D$12</f>
        <v>46.14</v>
      </c>
    </row>
    <row r="48" spans="1:11" ht="17.45" customHeight="1" x14ac:dyDescent="0.25">
      <c r="A48" s="1" t="s">
        <v>0</v>
      </c>
      <c r="B48" s="30" t="s">
        <v>1</v>
      </c>
      <c r="C48" s="1" t="s">
        <v>2</v>
      </c>
      <c r="D48" s="1" t="s">
        <v>3</v>
      </c>
      <c r="E48" s="506" t="s">
        <v>4</v>
      </c>
      <c r="F48" s="507"/>
      <c r="G48" s="1" t="s">
        <v>5</v>
      </c>
    </row>
    <row r="49" spans="1:12" ht="120" customHeight="1" x14ac:dyDescent="0.25">
      <c r="A49" s="11">
        <f>1+A43</f>
        <v>22</v>
      </c>
      <c r="B49" s="25">
        <v>55.49</v>
      </c>
      <c r="C49" s="12">
        <f>B49-B43</f>
        <v>6.8800000000000026</v>
      </c>
      <c r="D49" s="11"/>
      <c r="E49" s="504" t="s">
        <v>271</v>
      </c>
      <c r="F49" s="505"/>
      <c r="G49" s="12">
        <f>'Маршрутный лист про'!$B$12-B49</f>
        <v>21.410000000000004</v>
      </c>
      <c r="K49" s="262"/>
    </row>
    <row r="50" spans="1:12" ht="120" customHeight="1" x14ac:dyDescent="0.25">
      <c r="A50" s="11">
        <f t="shared" ref="A50:A53" si="5">1+A49</f>
        <v>23</v>
      </c>
      <c r="B50" s="25">
        <v>64.069999999999993</v>
      </c>
      <c r="C50" s="12">
        <f t="shared" ref="C50:C53" si="6">B50-B49</f>
        <v>8.5799999999999912</v>
      </c>
      <c r="E50" s="492" t="str">
        <f>CHAR(10)&amp;CHAR(10)&amp;CHAR(10)&amp;'Маршрутный лист про'!$A$11&amp;" Финиш"</f>
        <v xml:space="preserve">
ДС-4 РУ Финиш</v>
      </c>
      <c r="F50" s="493"/>
      <c r="G50" s="12">
        <f>'Маршрутный лист про'!$B$12-B50</f>
        <v>12.830000000000013</v>
      </c>
      <c r="K50" s="262"/>
    </row>
    <row r="51" spans="1:12" ht="120" customHeight="1" x14ac:dyDescent="0.25">
      <c r="A51" s="11">
        <f t="shared" si="5"/>
        <v>24</v>
      </c>
      <c r="B51" s="25">
        <v>69.3</v>
      </c>
      <c r="C51" s="12">
        <f t="shared" si="6"/>
        <v>5.230000000000004</v>
      </c>
      <c r="D51" s="11"/>
      <c r="E51" s="492"/>
      <c r="F51" s="493"/>
      <c r="G51" s="12">
        <f>'Маршрутный лист про'!$B$12-B51</f>
        <v>7.6000000000000085</v>
      </c>
      <c r="K51" s="262"/>
    </row>
    <row r="52" spans="1:12" ht="120" customHeight="1" x14ac:dyDescent="0.25">
      <c r="A52" s="11">
        <f t="shared" si="5"/>
        <v>25</v>
      </c>
      <c r="B52" s="337">
        <v>74.209999999999994</v>
      </c>
      <c r="C52" s="337">
        <f t="shared" si="6"/>
        <v>4.9099999999999966</v>
      </c>
      <c r="D52" s="11"/>
      <c r="E52" s="492"/>
      <c r="F52" s="493"/>
      <c r="G52" s="337">
        <f>'Маршрутный лист про'!$B$12-B52</f>
        <v>2.6900000000000119</v>
      </c>
      <c r="K52" s="262"/>
    </row>
    <row r="53" spans="1:12" ht="120" customHeight="1" x14ac:dyDescent="0.25">
      <c r="A53" s="11">
        <f t="shared" si="5"/>
        <v>26</v>
      </c>
      <c r="B53" s="25">
        <v>76.900000000000006</v>
      </c>
      <c r="C53" s="337">
        <f t="shared" si="6"/>
        <v>2.6900000000000119</v>
      </c>
      <c r="D53" s="11"/>
      <c r="E53" s="492" t="str">
        <f>CHAR(10)&amp;CHAR(10)&amp;CHAR(10)&amp;'Маршрутный лист про'!A12</f>
        <v xml:space="preserve">
КВ-1 М1</v>
      </c>
      <c r="F53" s="493"/>
      <c r="G53" s="12">
        <f>'Маршрутный лист про'!$B$12-B53</f>
        <v>0</v>
      </c>
      <c r="K53" s="262"/>
      <c r="L53" t="s">
        <v>172</v>
      </c>
    </row>
    <row r="54" spans="1:12" ht="120" customHeight="1" x14ac:dyDescent="0.25">
      <c r="A54" s="240"/>
      <c r="B54" s="239"/>
      <c r="C54" s="239"/>
      <c r="D54" s="238"/>
      <c r="E54" s="514"/>
      <c r="F54" s="514"/>
      <c r="G54" s="241"/>
    </row>
    <row r="55" spans="1:12" ht="17.45" customHeight="1" x14ac:dyDescent="0.25">
      <c r="A55" s="13"/>
      <c r="B55" s="26"/>
      <c r="C55" s="13"/>
      <c r="D55" s="13"/>
      <c r="E55" s="13"/>
      <c r="F55" s="36" t="s">
        <v>92</v>
      </c>
      <c r="G55" s="14">
        <f>1+G44</f>
        <v>7</v>
      </c>
    </row>
    <row r="56" spans="1:12" s="31" customFormat="1" ht="17.45" customHeight="1" x14ac:dyDescent="0.25">
      <c r="A56" s="2"/>
      <c r="B56" s="27"/>
      <c r="C56" s="4"/>
      <c r="D56" s="515" t="str">
        <f>Общее!$B$2</f>
        <v>Кубок Motul - 2017</v>
      </c>
      <c r="E56" s="516"/>
      <c r="F56" s="44" t="s">
        <v>9</v>
      </c>
      <c r="G56" s="45">
        <f>'Маршрутный лист про'!$B$14</f>
        <v>87.51</v>
      </c>
    </row>
    <row r="57" spans="1:12" s="31" customFormat="1" ht="17.45" customHeight="1" x14ac:dyDescent="0.25">
      <c r="A57" s="5"/>
      <c r="B57" s="28"/>
      <c r="C57" s="7"/>
      <c r="D57" s="515" t="str">
        <f>'Маршрутный лист про'!$A$12</f>
        <v>КВ-1 М1</v>
      </c>
      <c r="E57" s="516"/>
      <c r="F57" s="44" t="s">
        <v>11</v>
      </c>
      <c r="G57" s="43">
        <f>'Маршрутный лист про'!$C$14</f>
        <v>90</v>
      </c>
    </row>
    <row r="58" spans="1:12" s="31" customFormat="1" ht="17.45" customHeight="1" x14ac:dyDescent="0.25">
      <c r="A58" s="8"/>
      <c r="B58" s="29"/>
      <c r="C58" s="10"/>
      <c r="D58" s="515" t="str">
        <f>'Маршрутный лист про'!$A$14</f>
        <v>КВ-2 Танк</v>
      </c>
      <c r="E58" s="516"/>
      <c r="F58" s="44" t="s">
        <v>10</v>
      </c>
      <c r="G58" s="45">
        <f>'Маршрутный лист про'!$D$14</f>
        <v>58.34</v>
      </c>
    </row>
    <row r="59" spans="1:12" s="31" customFormat="1" ht="17.45" customHeight="1" x14ac:dyDescent="0.25">
      <c r="A59" s="1" t="s">
        <v>0</v>
      </c>
      <c r="B59" s="30" t="s">
        <v>1</v>
      </c>
      <c r="C59" s="1" t="s">
        <v>2</v>
      </c>
      <c r="D59" s="1" t="s">
        <v>3</v>
      </c>
      <c r="E59" s="506" t="s">
        <v>4</v>
      </c>
      <c r="F59" s="507"/>
      <c r="G59" s="1" t="s">
        <v>5</v>
      </c>
    </row>
    <row r="60" spans="1:12" s="31" customFormat="1" ht="120" customHeight="1" x14ac:dyDescent="0.25">
      <c r="A60" s="11">
        <v>1</v>
      </c>
      <c r="B60" s="25">
        <v>0</v>
      </c>
      <c r="C60" s="12">
        <v>0</v>
      </c>
      <c r="D60" s="11"/>
      <c r="E60" s="512" t="str">
        <f>CHAR(10)&amp;CHAR(10)&amp;CHAR(10)&amp;'Маршрутный лист про'!A12</f>
        <v xml:space="preserve">
КВ-1 М1</v>
      </c>
      <c r="F60" s="513"/>
      <c r="G60" s="12">
        <f>'Маршрутный лист про'!$B$14-B60</f>
        <v>87.51</v>
      </c>
    </row>
    <row r="61" spans="1:12" s="31" customFormat="1" ht="120" customHeight="1" x14ac:dyDescent="0.25">
      <c r="A61" s="11">
        <f>1+A60</f>
        <v>2</v>
      </c>
      <c r="B61" s="25">
        <v>0.25</v>
      </c>
      <c r="C61" s="12">
        <f t="shared" ref="C61" si="7">B61-B60</f>
        <v>0.25</v>
      </c>
      <c r="D61" s="11"/>
      <c r="E61" s="508"/>
      <c r="F61" s="509"/>
      <c r="G61" s="12">
        <f>'Маршрутный лист про'!$B$14-B61</f>
        <v>87.26</v>
      </c>
    </row>
    <row r="62" spans="1:12" s="31" customFormat="1" ht="120" customHeight="1" x14ac:dyDescent="0.25">
      <c r="A62" s="11">
        <f t="shared" ref="A62:A65" si="8">1+A61</f>
        <v>3</v>
      </c>
      <c r="B62" s="25">
        <v>16.899999999999999</v>
      </c>
      <c r="C62" s="12">
        <f t="shared" ref="C62" si="9">B62-B61</f>
        <v>16.649999999999999</v>
      </c>
      <c r="D62" s="11"/>
      <c r="E62" s="508"/>
      <c r="F62" s="509"/>
      <c r="G62" s="12">
        <f>'Маршрутный лист про'!$B$14-B62</f>
        <v>70.610000000000014</v>
      </c>
      <c r="J62" s="31" t="s">
        <v>273</v>
      </c>
    </row>
    <row r="63" spans="1:12" s="31" customFormat="1" ht="120" customHeight="1" x14ac:dyDescent="0.25">
      <c r="A63" s="11">
        <f t="shared" si="8"/>
        <v>4</v>
      </c>
      <c r="B63" s="25">
        <v>18.8</v>
      </c>
      <c r="C63" s="12">
        <f t="shared" ref="C63" si="10">B63-B62</f>
        <v>1.9000000000000021</v>
      </c>
      <c r="D63" s="11"/>
      <c r="E63" s="492" t="str">
        <f>CHAR(10)&amp;CHAR(10)&amp;CHAR(10)&amp;'Маршрутный лист про'!$A$10&amp;" Старт"&amp;CHAR(10)&amp;"V=ПДД"</f>
        <v xml:space="preserve">
ДС-3 РД Старт
V=ПДД</v>
      </c>
      <c r="F63" s="493"/>
      <c r="G63" s="12">
        <f>'Маршрутный лист про'!$B$14-B63</f>
        <v>68.710000000000008</v>
      </c>
      <c r="J63" s="31" t="s">
        <v>272</v>
      </c>
    </row>
    <row r="64" spans="1:12" s="31" customFormat="1" ht="120" customHeight="1" x14ac:dyDescent="0.25">
      <c r="A64" s="11">
        <f t="shared" si="8"/>
        <v>5</v>
      </c>
      <c r="B64" s="337">
        <v>29.59</v>
      </c>
      <c r="C64" s="337">
        <f>B64-B63</f>
        <v>10.79</v>
      </c>
      <c r="D64" s="11"/>
      <c r="E64" s="492" t="s">
        <v>234</v>
      </c>
      <c r="F64" s="509"/>
      <c r="G64" s="337">
        <f>'Маршрутный лист про'!$B$14-B64</f>
        <v>57.92</v>
      </c>
    </row>
    <row r="65" spans="1:10" s="31" customFormat="1" ht="120" customHeight="1" x14ac:dyDescent="0.25">
      <c r="A65" s="11">
        <f t="shared" si="8"/>
        <v>6</v>
      </c>
      <c r="B65" s="25">
        <v>37.61</v>
      </c>
      <c r="C65" s="12">
        <f>B65-B64</f>
        <v>8.02</v>
      </c>
      <c r="D65" s="11"/>
      <c r="E65" s="492" t="s">
        <v>332</v>
      </c>
      <c r="F65" s="509"/>
      <c r="G65" s="25">
        <f>'Маршрутный лист про'!$B$14-B65</f>
        <v>49.900000000000006</v>
      </c>
      <c r="J65" s="31" t="s">
        <v>274</v>
      </c>
    </row>
    <row r="66" spans="1:10" s="31" customFormat="1" ht="17.45" customHeight="1" x14ac:dyDescent="0.25">
      <c r="A66" s="13"/>
      <c r="B66" s="13"/>
      <c r="C66" s="13"/>
      <c r="D66" s="13"/>
      <c r="E66" s="13"/>
      <c r="F66" s="36" t="s">
        <v>92</v>
      </c>
      <c r="G66" s="14">
        <f>1+G55</f>
        <v>8</v>
      </c>
    </row>
    <row r="67" spans="1:10" ht="17.45" customHeight="1" x14ac:dyDescent="0.25">
      <c r="A67" s="2"/>
      <c r="B67" s="3"/>
      <c r="C67" s="4"/>
      <c r="D67" s="515" t="str">
        <f>Общее!$B$2</f>
        <v>Кубок Motul - 2017</v>
      </c>
      <c r="E67" s="516"/>
      <c r="F67" s="44" t="s">
        <v>9</v>
      </c>
      <c r="G67" s="45">
        <f>'Маршрутный лист про'!$B$14</f>
        <v>87.51</v>
      </c>
    </row>
    <row r="68" spans="1:10" ht="17.45" customHeight="1" x14ac:dyDescent="0.25">
      <c r="A68" s="5"/>
      <c r="B68" s="6"/>
      <c r="C68" s="7"/>
      <c r="D68" s="515" t="str">
        <f>'Маршрутный лист про'!$A$12</f>
        <v>КВ-1 М1</v>
      </c>
      <c r="E68" s="516"/>
      <c r="F68" s="44" t="s">
        <v>11</v>
      </c>
      <c r="G68" s="43">
        <f>'Маршрутный лист про'!$C$14</f>
        <v>90</v>
      </c>
    </row>
    <row r="69" spans="1:10" ht="17.45" customHeight="1" x14ac:dyDescent="0.25">
      <c r="A69" s="8"/>
      <c r="B69" s="9"/>
      <c r="C69" s="10"/>
      <c r="D69" s="515" t="str">
        <f>'Маршрутный лист про'!$A$14</f>
        <v>КВ-2 Танк</v>
      </c>
      <c r="E69" s="516"/>
      <c r="F69" s="44" t="s">
        <v>10</v>
      </c>
      <c r="G69" s="45">
        <f>'Маршрутный лист про'!$D$14</f>
        <v>58.34</v>
      </c>
    </row>
    <row r="70" spans="1:10" ht="17.45" customHeight="1" x14ac:dyDescent="0.25">
      <c r="A70" s="1" t="s">
        <v>0</v>
      </c>
      <c r="B70" s="1" t="s">
        <v>1</v>
      </c>
      <c r="C70" s="1" t="s">
        <v>2</v>
      </c>
      <c r="D70" s="1" t="s">
        <v>3</v>
      </c>
      <c r="E70" s="506" t="s">
        <v>4</v>
      </c>
      <c r="F70" s="507"/>
      <c r="G70" s="1" t="s">
        <v>5</v>
      </c>
    </row>
    <row r="71" spans="1:10" ht="120" customHeight="1" x14ac:dyDescent="0.25">
      <c r="A71" s="17"/>
      <c r="B71" s="22"/>
      <c r="C71" s="15"/>
      <c r="D71" s="231"/>
      <c r="E71" s="517"/>
      <c r="F71" s="517"/>
      <c r="G71" s="16"/>
    </row>
    <row r="72" spans="1:10" ht="120" customHeight="1" x14ac:dyDescent="0.25">
      <c r="A72" s="18"/>
      <c r="B72" s="23"/>
      <c r="C72" s="19"/>
      <c r="D72" s="20"/>
      <c r="E72" s="518"/>
      <c r="F72" s="518"/>
      <c r="G72" s="21"/>
    </row>
    <row r="73" spans="1:10" ht="120" customHeight="1" x14ac:dyDescent="0.25">
      <c r="A73" s="18"/>
      <c r="B73" s="23"/>
      <c r="C73" s="19"/>
      <c r="D73" s="20"/>
      <c r="E73" s="518"/>
      <c r="F73" s="518"/>
      <c r="G73" s="21"/>
    </row>
    <row r="74" spans="1:10" ht="120" customHeight="1" x14ac:dyDescent="0.25">
      <c r="A74" s="18"/>
      <c r="B74" s="23"/>
      <c r="C74" s="19"/>
      <c r="D74" s="20"/>
      <c r="E74" s="519"/>
      <c r="F74" s="518"/>
      <c r="G74" s="21"/>
    </row>
    <row r="75" spans="1:10" ht="120" customHeight="1" x14ac:dyDescent="0.25">
      <c r="A75" s="11">
        <f>1+A65</f>
        <v>7</v>
      </c>
      <c r="B75" s="25">
        <v>60.38</v>
      </c>
      <c r="C75" s="12"/>
      <c r="D75" s="11"/>
      <c r="E75" s="492" t="s">
        <v>275</v>
      </c>
      <c r="F75" s="493"/>
      <c r="G75" s="12">
        <f>'Маршрутный лист про'!$B$14-B75</f>
        <v>27.130000000000003</v>
      </c>
    </row>
    <row r="76" spans="1:10" ht="120" customHeight="1" x14ac:dyDescent="0.25">
      <c r="A76" s="11">
        <f t="shared" ref="A76" si="11">1+A75</f>
        <v>8</v>
      </c>
      <c r="B76" s="25">
        <v>87.51</v>
      </c>
      <c r="C76" s="12">
        <f t="shared" ref="C76" si="12">B76-B75</f>
        <v>27.130000000000003</v>
      </c>
      <c r="D76" s="11"/>
      <c r="E76" s="492" t="str">
        <f>CHAR(10)&amp;CHAR(10)&amp;CHAR(10)&amp;'Маршрутный лист про'!$A$14</f>
        <v xml:space="preserve">
КВ-2 Танк</v>
      </c>
      <c r="F76" s="493"/>
      <c r="G76" s="12">
        <f>'Маршрутный лист про'!$B$14-B76</f>
        <v>0</v>
      </c>
    </row>
    <row r="77" spans="1:10" ht="17.45" customHeight="1" x14ac:dyDescent="0.25">
      <c r="A77" s="13"/>
      <c r="B77" s="26"/>
      <c r="C77" s="13"/>
      <c r="D77" s="13"/>
      <c r="E77" s="13"/>
      <c r="F77" s="36" t="s">
        <v>92</v>
      </c>
      <c r="G77" s="14">
        <f>1+G66</f>
        <v>9</v>
      </c>
    </row>
    <row r="78" spans="1:10" s="31" customFormat="1" ht="17.45" customHeight="1" x14ac:dyDescent="0.25">
      <c r="A78" s="2"/>
      <c r="B78" s="3"/>
      <c r="C78" s="4"/>
      <c r="D78" s="515" t="str">
        <f>Общее!$B$2</f>
        <v>Кубок Motul - 2017</v>
      </c>
      <c r="E78" s="516"/>
      <c r="F78" s="44" t="s">
        <v>9</v>
      </c>
      <c r="G78" s="45">
        <f>'Маршрутный лист про'!$B$16</f>
        <v>43.78</v>
      </c>
    </row>
    <row r="79" spans="1:10" s="31" customFormat="1" ht="17.45" customHeight="1" x14ac:dyDescent="0.25">
      <c r="A79" s="5"/>
      <c r="B79" s="6"/>
      <c r="C79" s="7"/>
      <c r="D79" s="515" t="str">
        <f>'Маршрутный лист про'!$A$14</f>
        <v>КВ-2 Танк</v>
      </c>
      <c r="E79" s="516"/>
      <c r="F79" s="44" t="s">
        <v>11</v>
      </c>
      <c r="G79" s="43">
        <f>'Маршрутный лист про'!$C$16</f>
        <v>60</v>
      </c>
    </row>
    <row r="80" spans="1:10" s="31" customFormat="1" ht="17.45" customHeight="1" x14ac:dyDescent="0.25">
      <c r="A80" s="8"/>
      <c r="B80" s="9"/>
      <c r="C80" s="10"/>
      <c r="D80" s="515" t="str">
        <f>'Маршрутный лист про'!$A$16</f>
        <v>КВ-3 Агроферма Финиш</v>
      </c>
      <c r="E80" s="516"/>
      <c r="F80" s="44" t="s">
        <v>10</v>
      </c>
      <c r="G80" s="45">
        <f>'Маршрутный лист про'!$D$16</f>
        <v>43.78</v>
      </c>
    </row>
    <row r="81" spans="1:11" s="31" customFormat="1" ht="17.45" customHeight="1" x14ac:dyDescent="0.25">
      <c r="A81" s="1" t="s">
        <v>0</v>
      </c>
      <c r="B81" s="1" t="s">
        <v>1</v>
      </c>
      <c r="C81" s="1" t="s">
        <v>2</v>
      </c>
      <c r="D81" s="1" t="s">
        <v>3</v>
      </c>
      <c r="E81" s="506" t="s">
        <v>4</v>
      </c>
      <c r="F81" s="507"/>
      <c r="G81" s="1" t="s">
        <v>5</v>
      </c>
    </row>
    <row r="82" spans="1:11" s="31" customFormat="1" ht="120" customHeight="1" x14ac:dyDescent="0.25">
      <c r="A82" s="11">
        <v>1</v>
      </c>
      <c r="B82" s="25">
        <v>0</v>
      </c>
      <c r="C82" s="12">
        <v>0</v>
      </c>
      <c r="D82" s="11"/>
      <c r="E82" s="492" t="str">
        <f>CHAR(10)&amp;CHAR(10)&amp;CHAR(10)&amp;'Маршрутный лист про'!$A$14</f>
        <v xml:space="preserve">
КВ-2 Танк</v>
      </c>
      <c r="F82" s="493"/>
      <c r="G82" s="12">
        <f>'Маршрутный лист про'!$B$16-B82</f>
        <v>43.78</v>
      </c>
    </row>
    <row r="83" spans="1:11" s="31" customFormat="1" ht="120" customHeight="1" x14ac:dyDescent="0.25">
      <c r="A83" s="11">
        <f>1+A82</f>
        <v>2</v>
      </c>
      <c r="B83" s="25">
        <v>0.16</v>
      </c>
      <c r="C83" s="12">
        <f t="shared" ref="C83:C84" si="13">B83-B82</f>
        <v>0.16</v>
      </c>
      <c r="D83" s="11"/>
      <c r="E83" s="492"/>
      <c r="F83" s="493"/>
      <c r="G83" s="12">
        <f>'Маршрутный лист про'!$B$16-B83</f>
        <v>43.620000000000005</v>
      </c>
    </row>
    <row r="84" spans="1:11" s="31" customFormat="1" ht="120" customHeight="1" x14ac:dyDescent="0.25">
      <c r="A84" s="11">
        <f>1+A83</f>
        <v>3</v>
      </c>
      <c r="B84" s="25">
        <v>4.04</v>
      </c>
      <c r="C84" s="12">
        <f t="shared" si="13"/>
        <v>3.88</v>
      </c>
      <c r="D84" s="315"/>
      <c r="E84" s="492" t="s">
        <v>268</v>
      </c>
      <c r="F84" s="493"/>
      <c r="G84" s="12">
        <f>'Маршрутный лист про'!$B$16-B84</f>
        <v>39.74</v>
      </c>
    </row>
    <row r="85" spans="1:11" s="31" customFormat="1" ht="120" customHeight="1" x14ac:dyDescent="0.25">
      <c r="A85" s="48"/>
      <c r="B85" s="49"/>
      <c r="C85" s="49"/>
      <c r="D85" s="49"/>
      <c r="E85" s="521"/>
      <c r="F85" s="521"/>
      <c r="G85" s="50"/>
    </row>
    <row r="86" spans="1:11" s="31" customFormat="1" ht="120" customHeight="1" x14ac:dyDescent="0.25">
      <c r="A86" s="48"/>
      <c r="B86" s="49"/>
      <c r="C86" s="49"/>
      <c r="D86" s="49"/>
      <c r="E86" s="521"/>
      <c r="F86" s="521"/>
      <c r="G86" s="50"/>
    </row>
    <row r="87" spans="1:11" s="31" customFormat="1" ht="120" customHeight="1" x14ac:dyDescent="0.25">
      <c r="A87" s="51"/>
      <c r="B87" s="52"/>
      <c r="C87" s="52"/>
      <c r="D87" s="52"/>
      <c r="E87" s="520"/>
      <c r="F87" s="520"/>
      <c r="G87" s="53"/>
    </row>
    <row r="88" spans="1:11" s="31" customFormat="1" ht="17.45" customHeight="1" x14ac:dyDescent="0.25">
      <c r="A88" s="13"/>
      <c r="B88" s="13"/>
      <c r="C88" s="13"/>
      <c r="D88" s="13"/>
      <c r="E88" s="13"/>
      <c r="F88" s="36" t="s">
        <v>92</v>
      </c>
      <c r="G88" s="14">
        <f>1+G77</f>
        <v>10</v>
      </c>
    </row>
    <row r="89" spans="1:11" s="31" customFormat="1" ht="17.45" customHeight="1" x14ac:dyDescent="0.25">
      <c r="A89" s="2"/>
      <c r="B89" s="3"/>
      <c r="C89" s="4"/>
      <c r="D89" s="515" t="str">
        <f>Общее!$B$2</f>
        <v>Кубок Motul - 2017</v>
      </c>
      <c r="E89" s="516"/>
      <c r="F89" s="44" t="s">
        <v>9</v>
      </c>
      <c r="G89" s="45">
        <f>'Маршрутный лист про'!$B$16</f>
        <v>43.78</v>
      </c>
    </row>
    <row r="90" spans="1:11" s="31" customFormat="1" ht="17.45" customHeight="1" x14ac:dyDescent="0.25">
      <c r="A90" s="5"/>
      <c r="B90" s="6"/>
      <c r="C90" s="7"/>
      <c r="D90" s="515" t="str">
        <f>'Маршрутный лист про'!$A$14</f>
        <v>КВ-2 Танк</v>
      </c>
      <c r="E90" s="516"/>
      <c r="F90" s="44" t="s">
        <v>11</v>
      </c>
      <c r="G90" s="43">
        <f>'Маршрутный лист про'!$C$16</f>
        <v>60</v>
      </c>
    </row>
    <row r="91" spans="1:11" s="31" customFormat="1" ht="17.45" customHeight="1" x14ac:dyDescent="0.25">
      <c r="A91" s="8"/>
      <c r="B91" s="9"/>
      <c r="C91" s="10"/>
      <c r="D91" s="515" t="str">
        <f>'Маршрутный лист про'!$A$16</f>
        <v>КВ-3 Агроферма Финиш</v>
      </c>
      <c r="E91" s="516"/>
      <c r="F91" s="44" t="s">
        <v>10</v>
      </c>
      <c r="G91" s="45">
        <f>'Маршрутный лист про'!$D$16</f>
        <v>43.78</v>
      </c>
    </row>
    <row r="92" spans="1:11" s="31" customFormat="1" ht="17.45" customHeight="1" x14ac:dyDescent="0.25">
      <c r="A92" s="1" t="s">
        <v>0</v>
      </c>
      <c r="B92" s="1" t="s">
        <v>1</v>
      </c>
      <c r="C92" s="1" t="s">
        <v>2</v>
      </c>
      <c r="D92" s="1" t="s">
        <v>3</v>
      </c>
      <c r="E92" s="506" t="s">
        <v>4</v>
      </c>
      <c r="F92" s="507"/>
      <c r="G92" s="1" t="s">
        <v>5</v>
      </c>
    </row>
    <row r="93" spans="1:11" s="31" customFormat="1" ht="120" customHeight="1" x14ac:dyDescent="0.25">
      <c r="A93" s="11">
        <f>1+A84</f>
        <v>4</v>
      </c>
      <c r="B93" s="25">
        <v>9.2899999999999991</v>
      </c>
      <c r="C93" s="12"/>
      <c r="D93" s="11"/>
      <c r="E93" s="492" t="s">
        <v>277</v>
      </c>
      <c r="F93" s="493"/>
      <c r="G93" s="12">
        <f>'Маршрутный лист про'!$B$16-B93</f>
        <v>34.49</v>
      </c>
    </row>
    <row r="94" spans="1:11" s="31" customFormat="1" ht="120" customHeight="1" x14ac:dyDescent="0.25">
      <c r="A94" s="11">
        <f t="shared" ref="A94:A96" si="14">1+A93</f>
        <v>5</v>
      </c>
      <c r="B94" s="25">
        <v>12.37</v>
      </c>
      <c r="C94" s="12">
        <f t="shared" ref="C94:C96" si="15">B94-B93</f>
        <v>3.08</v>
      </c>
      <c r="D94" s="11"/>
      <c r="E94" s="522"/>
      <c r="F94" s="523"/>
      <c r="G94" s="12">
        <f>'Маршрутный лист про'!$B$16-B94</f>
        <v>31.410000000000004</v>
      </c>
    </row>
    <row r="95" spans="1:11" s="31" customFormat="1" ht="120" customHeight="1" x14ac:dyDescent="0.25">
      <c r="A95" s="11">
        <f t="shared" si="14"/>
        <v>6</v>
      </c>
      <c r="B95" s="25">
        <v>14.18</v>
      </c>
      <c r="C95" s="12">
        <f t="shared" si="15"/>
        <v>1.8100000000000005</v>
      </c>
      <c r="D95" s="11"/>
      <c r="E95" s="492"/>
      <c r="F95" s="493"/>
      <c r="G95" s="12">
        <f>'Маршрутный лист про'!$B$16-B95</f>
        <v>29.6</v>
      </c>
    </row>
    <row r="96" spans="1:11" s="31" customFormat="1" ht="120" customHeight="1" x14ac:dyDescent="0.25">
      <c r="A96" s="11">
        <f t="shared" si="14"/>
        <v>7</v>
      </c>
      <c r="B96" s="25">
        <v>26.57</v>
      </c>
      <c r="C96" s="12">
        <f t="shared" si="15"/>
        <v>12.39</v>
      </c>
      <c r="D96" s="11"/>
      <c r="E96" s="492" t="s">
        <v>279</v>
      </c>
      <c r="F96" s="493"/>
      <c r="G96" s="12">
        <f>'Маршрутный лист про'!$B$16-B96</f>
        <v>17.21</v>
      </c>
      <c r="K96" s="31" t="s">
        <v>278</v>
      </c>
    </row>
    <row r="97" spans="1:7" s="31" customFormat="1" ht="120" customHeight="1" x14ac:dyDescent="0.25">
      <c r="A97" s="48"/>
      <c r="B97" s="49"/>
      <c r="C97" s="49"/>
      <c r="D97" s="49"/>
      <c r="E97" s="521"/>
      <c r="F97" s="521"/>
      <c r="G97" s="50"/>
    </row>
    <row r="98" spans="1:7" s="31" customFormat="1" ht="120" customHeight="1" x14ac:dyDescent="0.25">
      <c r="A98" s="51"/>
      <c r="B98" s="52"/>
      <c r="C98" s="52"/>
      <c r="D98" s="52"/>
      <c r="E98" s="520"/>
      <c r="F98" s="520"/>
      <c r="G98" s="53"/>
    </row>
    <row r="99" spans="1:7" s="31" customFormat="1" ht="17.45" customHeight="1" x14ac:dyDescent="0.25">
      <c r="A99" s="13"/>
      <c r="B99" s="13"/>
      <c r="C99" s="13"/>
      <c r="D99" s="13"/>
      <c r="E99" s="13"/>
      <c r="F99" s="36" t="s">
        <v>92</v>
      </c>
      <c r="G99" s="14">
        <f>1+G88</f>
        <v>11</v>
      </c>
    </row>
    <row r="100" spans="1:7" s="31" customFormat="1" ht="17.45" customHeight="1" x14ac:dyDescent="0.25">
      <c r="A100" s="2"/>
      <c r="B100" s="3"/>
      <c r="C100" s="4"/>
      <c r="D100" s="515" t="str">
        <f>Общее!$B$2</f>
        <v>Кубок Motul - 2017</v>
      </c>
      <c r="E100" s="516"/>
      <c r="F100" s="44" t="s">
        <v>9</v>
      </c>
      <c r="G100" s="45">
        <f>'Маршрутный лист про'!$B$16</f>
        <v>43.78</v>
      </c>
    </row>
    <row r="101" spans="1:7" s="31" customFormat="1" ht="17.45" customHeight="1" x14ac:dyDescent="0.25">
      <c r="A101" s="5"/>
      <c r="B101" s="6"/>
      <c r="C101" s="7"/>
      <c r="D101" s="515" t="str">
        <f>'Маршрутный лист про'!$A$14</f>
        <v>КВ-2 Танк</v>
      </c>
      <c r="E101" s="516"/>
      <c r="F101" s="44" t="s">
        <v>11</v>
      </c>
      <c r="G101" s="43">
        <f>'Маршрутный лист про'!$C$16</f>
        <v>60</v>
      </c>
    </row>
    <row r="102" spans="1:7" s="31" customFormat="1" ht="17.45" customHeight="1" x14ac:dyDescent="0.25">
      <c r="A102" s="8"/>
      <c r="B102" s="9"/>
      <c r="C102" s="10"/>
      <c r="D102" s="515" t="str">
        <f>'Маршрутный лист про'!$A$16</f>
        <v>КВ-3 Агроферма Финиш</v>
      </c>
      <c r="E102" s="516"/>
      <c r="F102" s="44" t="s">
        <v>10</v>
      </c>
      <c r="G102" s="45">
        <f>'Маршрутный лист про'!$D$16</f>
        <v>43.78</v>
      </c>
    </row>
    <row r="103" spans="1:7" s="31" customFormat="1" ht="17.45" customHeight="1" x14ac:dyDescent="0.25">
      <c r="A103" s="1" t="s">
        <v>0</v>
      </c>
      <c r="B103" s="1" t="s">
        <v>1</v>
      </c>
      <c r="C103" s="1" t="s">
        <v>2</v>
      </c>
      <c r="D103" s="1" t="s">
        <v>3</v>
      </c>
      <c r="E103" s="1"/>
      <c r="F103" s="1" t="s">
        <v>4</v>
      </c>
      <c r="G103" s="1" t="s">
        <v>5</v>
      </c>
    </row>
    <row r="104" spans="1:7" s="31" customFormat="1" ht="120" customHeight="1" x14ac:dyDescent="0.25">
      <c r="A104" s="11">
        <f>1+A96</f>
        <v>8</v>
      </c>
      <c r="B104" s="25">
        <v>30.9</v>
      </c>
      <c r="C104" s="12"/>
      <c r="D104" s="11"/>
      <c r="E104" s="492" t="s">
        <v>144</v>
      </c>
      <c r="F104" s="493"/>
      <c r="G104" s="12">
        <f>'Маршрутный лист про'!$B$16-B104</f>
        <v>12.880000000000003</v>
      </c>
    </row>
    <row r="105" spans="1:7" s="31" customFormat="1" ht="120" customHeight="1" x14ac:dyDescent="0.25">
      <c r="A105" s="11">
        <f t="shared" ref="A105:A108" si="16">1+A104</f>
        <v>9</v>
      </c>
      <c r="B105" s="25">
        <v>32.340000000000003</v>
      </c>
      <c r="C105" s="12">
        <f t="shared" ref="C105:C108" si="17">B105-B104</f>
        <v>1.4400000000000048</v>
      </c>
      <c r="D105" s="11"/>
      <c r="E105" s="492" t="str">
        <f>CHAR(10)&amp;CHAR(10)&amp;CHAR(10)&amp;'Маршрутный лист про'!$A$15&amp;" Старт"&amp;CHAR(10)&amp;"Норма времени "&amp;'Маршрутный лист про'!$G$15&amp;" сек"</f>
        <v xml:space="preserve">
ДС-6 РУ Старт
Норма времени 420 сек</v>
      </c>
      <c r="F105" s="493"/>
      <c r="G105" s="12">
        <f>'Маршрутный лист про'!$B$16-B105</f>
        <v>11.439999999999998</v>
      </c>
    </row>
    <row r="106" spans="1:7" s="31" customFormat="1" ht="120" customHeight="1" x14ac:dyDescent="0.25">
      <c r="A106" s="11">
        <f t="shared" si="16"/>
        <v>10</v>
      </c>
      <c r="B106" s="25">
        <v>41.41</v>
      </c>
      <c r="C106" s="12">
        <f t="shared" si="17"/>
        <v>9.0699999999999932</v>
      </c>
      <c r="D106" s="11"/>
      <c r="E106" s="492" t="str">
        <f>CHAR(10)&amp;CHAR(10)&amp;CHAR(10)&amp;'Маршрутный лист про'!$A$15&amp;" Финиш"</f>
        <v xml:space="preserve">
ДС-6 РУ Финиш</v>
      </c>
      <c r="F106" s="493"/>
      <c r="G106" s="12">
        <f>'Маршрутный лист про'!$B$16-B106</f>
        <v>2.3700000000000045</v>
      </c>
    </row>
    <row r="107" spans="1:7" s="31" customFormat="1" ht="120" customHeight="1" x14ac:dyDescent="0.25">
      <c r="A107" s="11">
        <f t="shared" si="16"/>
        <v>11</v>
      </c>
      <c r="B107" s="25">
        <v>43.76</v>
      </c>
      <c r="C107" s="12">
        <f t="shared" si="17"/>
        <v>2.3500000000000014</v>
      </c>
      <c r="D107" s="11"/>
      <c r="E107" s="492"/>
      <c r="F107" s="493"/>
      <c r="G107" s="12">
        <f>'Маршрутный лист про'!$B$16-B107</f>
        <v>2.0000000000003126E-2</v>
      </c>
    </row>
    <row r="108" spans="1:7" s="31" customFormat="1" ht="120" customHeight="1" x14ac:dyDescent="0.25">
      <c r="A108" s="11">
        <f t="shared" si="16"/>
        <v>12</v>
      </c>
      <c r="B108" s="25">
        <v>43.78</v>
      </c>
      <c r="C108" s="12">
        <f t="shared" si="17"/>
        <v>2.0000000000003126E-2</v>
      </c>
      <c r="D108" s="11"/>
      <c r="E108" s="492" t="str">
        <f>CHAR(10)&amp;CHAR(10)&amp;CHAR(10)&amp;'Маршрутный лист про'!$A$16&amp;CHAR(10)&amp;"Раннее прибытие не пенализируется"</f>
        <v xml:space="preserve">
КВ-3 Агроферма Финиш
Раннее прибытие не пенализируется</v>
      </c>
      <c r="F108" s="493"/>
      <c r="G108" s="12">
        <f>'Маршрутный лист про'!$B$16-B108</f>
        <v>0</v>
      </c>
    </row>
    <row r="109" spans="1:7" s="31" customFormat="1" ht="120" customHeight="1" x14ac:dyDescent="0.25">
      <c r="A109" s="494" t="s">
        <v>179</v>
      </c>
      <c r="B109" s="495"/>
      <c r="C109" s="495"/>
      <c r="D109" s="495"/>
      <c r="E109" s="495"/>
      <c r="F109" s="495"/>
      <c r="G109" s="496"/>
    </row>
    <row r="110" spans="1:7" s="31" customFormat="1" ht="17.45" customHeight="1" x14ac:dyDescent="0.25">
      <c r="A110" s="13"/>
      <c r="B110" s="13"/>
      <c r="C110" s="13"/>
      <c r="D110" s="13"/>
      <c r="E110" s="13"/>
      <c r="F110" s="36" t="s">
        <v>92</v>
      </c>
      <c r="G110" s="14">
        <f>1+G99</f>
        <v>12</v>
      </c>
    </row>
  </sheetData>
  <mergeCells count="99">
    <mergeCell ref="E97:F97"/>
    <mergeCell ref="D91:E91"/>
    <mergeCell ref="E82:F82"/>
    <mergeCell ref="E83:F83"/>
    <mergeCell ref="E104:F104"/>
    <mergeCell ref="D90:E90"/>
    <mergeCell ref="E85:F85"/>
    <mergeCell ref="E86:F86"/>
    <mergeCell ref="E87:F87"/>
    <mergeCell ref="D89:E89"/>
    <mergeCell ref="E92:F92"/>
    <mergeCell ref="E93:F93"/>
    <mergeCell ref="E94:F94"/>
    <mergeCell ref="E95:F95"/>
    <mergeCell ref="E96:F96"/>
    <mergeCell ref="E106:F106"/>
    <mergeCell ref="E107:F107"/>
    <mergeCell ref="E98:F98"/>
    <mergeCell ref="D100:E100"/>
    <mergeCell ref="D101:E101"/>
    <mergeCell ref="D102:E102"/>
    <mergeCell ref="E105:F105"/>
    <mergeCell ref="E75:F75"/>
    <mergeCell ref="E76:F76"/>
    <mergeCell ref="E84:F84"/>
    <mergeCell ref="E81:F81"/>
    <mergeCell ref="D78:E78"/>
    <mergeCell ref="D79:E79"/>
    <mergeCell ref="D80:E80"/>
    <mergeCell ref="E61:F61"/>
    <mergeCell ref="E62:F62"/>
    <mergeCell ref="D67:E67"/>
    <mergeCell ref="D68:E68"/>
    <mergeCell ref="E63:F63"/>
    <mergeCell ref="E65:F65"/>
    <mergeCell ref="E64:F64"/>
    <mergeCell ref="D69:E69"/>
    <mergeCell ref="E71:F71"/>
    <mergeCell ref="E72:F72"/>
    <mergeCell ref="E73:F73"/>
    <mergeCell ref="E74:F74"/>
    <mergeCell ref="E70:F70"/>
    <mergeCell ref="D23:E23"/>
    <mergeCell ref="D24:E24"/>
    <mergeCell ref="D25:E25"/>
    <mergeCell ref="E59:F59"/>
    <mergeCell ref="E60:F60"/>
    <mergeCell ref="E51:F51"/>
    <mergeCell ref="E52:F52"/>
    <mergeCell ref="E53:F53"/>
    <mergeCell ref="E54:F54"/>
    <mergeCell ref="E48:F48"/>
    <mergeCell ref="D57:E57"/>
    <mergeCell ref="D58:E58"/>
    <mergeCell ref="D56:E56"/>
    <mergeCell ref="E50:F50"/>
    <mergeCell ref="D14:E14"/>
    <mergeCell ref="E15:F15"/>
    <mergeCell ref="E17:F17"/>
    <mergeCell ref="D45:E45"/>
    <mergeCell ref="E43:F43"/>
    <mergeCell ref="D34:E34"/>
    <mergeCell ref="D35:E35"/>
    <mergeCell ref="D36:E36"/>
    <mergeCell ref="E38:F38"/>
    <mergeCell ref="E39:F39"/>
    <mergeCell ref="E37:F37"/>
    <mergeCell ref="E20:F20"/>
    <mergeCell ref="E27:F27"/>
    <mergeCell ref="E26:F26"/>
    <mergeCell ref="E28:F28"/>
    <mergeCell ref="E19:F19"/>
    <mergeCell ref="D1:E1"/>
    <mergeCell ref="D2:E2"/>
    <mergeCell ref="D3:E3"/>
    <mergeCell ref="D12:E12"/>
    <mergeCell ref="D13:E13"/>
    <mergeCell ref="E4:F4"/>
    <mergeCell ref="E5:F5"/>
    <mergeCell ref="E6:F6"/>
    <mergeCell ref="E7:F7"/>
    <mergeCell ref="E8:F8"/>
    <mergeCell ref="E9:F9"/>
    <mergeCell ref="E16:F16"/>
    <mergeCell ref="E108:F108"/>
    <mergeCell ref="A109:G109"/>
    <mergeCell ref="E10:F10"/>
    <mergeCell ref="E18:F18"/>
    <mergeCell ref="E21:F21"/>
    <mergeCell ref="E40:F40"/>
    <mergeCell ref="E41:F41"/>
    <mergeCell ref="E42:F42"/>
    <mergeCell ref="E29:F29"/>
    <mergeCell ref="E30:F30"/>
    <mergeCell ref="E31:F31"/>
    <mergeCell ref="E32:F32"/>
    <mergeCell ref="D46:E46"/>
    <mergeCell ref="D47:E47"/>
    <mergeCell ref="E49:F49"/>
  </mergeCells>
  <pageMargins left="0.39370078740157483" right="0.39370078740157483" top="0.39370078740157483" bottom="0.39370078740157483" header="0" footer="0"/>
  <pageSetup paperSize="9" orientation="portrait" horizontalDpi="200" verticalDpi="200" r:id="rId1"/>
  <rowBreaks count="9" manualBreakCount="9">
    <brk id="11" max="16383" man="1"/>
    <brk id="22" max="5" man="1"/>
    <brk id="33" max="16383" man="1"/>
    <brk id="44" max="16383" man="1"/>
    <brk id="55" max="5" man="1"/>
    <brk id="66" max="5" man="1"/>
    <brk id="77" max="5" man="1"/>
    <brk id="88" max="5" man="1"/>
    <brk id="99" max="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view="pageBreakPreview" topLeftCell="A41" zoomScale="90" zoomScaleNormal="70" zoomScaleSheetLayoutView="90" zoomScalePageLayoutView="40" workbookViewId="0">
      <selection activeCell="A45" sqref="A45"/>
    </sheetView>
  </sheetViews>
  <sheetFormatPr defaultRowHeight="15" x14ac:dyDescent="0.25"/>
  <cols>
    <col min="1" max="1" width="5.7109375" style="31" customWidth="1"/>
    <col min="2" max="3" width="8.7109375" style="31" customWidth="1"/>
    <col min="4" max="4" width="23.7109375" style="31" customWidth="1"/>
    <col min="5" max="5" width="20.7109375" style="31" customWidth="1"/>
    <col min="6" max="6" width="16.7109375" style="31" customWidth="1"/>
    <col min="7" max="7" width="9.28515625" style="31" customWidth="1"/>
    <col min="8" max="16384" width="9.140625" style="31"/>
  </cols>
  <sheetData>
    <row r="1" spans="1:11" ht="17.45" customHeight="1" x14ac:dyDescent="0.25">
      <c r="A1" s="2"/>
      <c r="B1" s="3"/>
      <c r="C1" s="4"/>
      <c r="D1" s="524" t="str">
        <f>Общее!$B$2</f>
        <v>Кубок Motul - 2017</v>
      </c>
      <c r="E1" s="525"/>
      <c r="F1" s="334" t="s">
        <v>9</v>
      </c>
      <c r="G1" s="335">
        <f>'Маршрутный лист лайт'!$B$12</f>
        <v>76.900000000000006</v>
      </c>
    </row>
    <row r="2" spans="1:11" ht="17.45" customHeight="1" x14ac:dyDescent="0.25">
      <c r="A2" s="5"/>
      <c r="B2" s="6"/>
      <c r="C2" s="7"/>
      <c r="D2" s="524" t="str">
        <f>'Маршрутный лист лайт'!$A$7</f>
        <v>КВ-0 САТК Старт</v>
      </c>
      <c r="E2" s="525"/>
      <c r="F2" s="334" t="s">
        <v>11</v>
      </c>
      <c r="G2" s="336">
        <f>'Маршрутный лист лайт'!$C$12</f>
        <v>100</v>
      </c>
    </row>
    <row r="3" spans="1:11" ht="17.45" customHeight="1" x14ac:dyDescent="0.25">
      <c r="A3" s="5"/>
      <c r="B3" s="6"/>
      <c r="C3" s="7"/>
      <c r="D3" s="524" t="str">
        <f>'Маршрутный лист лайт'!$A$12</f>
        <v>КВ-1 М1</v>
      </c>
      <c r="E3" s="525"/>
      <c r="F3" s="334" t="s">
        <v>10</v>
      </c>
      <c r="G3" s="335">
        <f>'Маршрутный лист лайт'!$D$12</f>
        <v>46.14</v>
      </c>
    </row>
    <row r="4" spans="1:11" ht="17.4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506" t="s">
        <v>4</v>
      </c>
      <c r="F4" s="507"/>
      <c r="G4" s="1" t="s">
        <v>5</v>
      </c>
    </row>
    <row r="5" spans="1:11" ht="120" customHeight="1" x14ac:dyDescent="0.25">
      <c r="A5" s="11">
        <v>1</v>
      </c>
      <c r="B5" s="25">
        <v>0</v>
      </c>
      <c r="C5" s="12">
        <v>0</v>
      </c>
      <c r="D5" s="11"/>
      <c r="E5" s="492" t="str">
        <f>CHAR(10)&amp;CHAR(10)&amp;CHAR(10)&amp;CHAR(10)&amp;'Маршрутный лист лайт'!$A$7&amp;CHAR(10)&amp;'Маршрутный лист лайт'!$A$8&amp;" Старт"</f>
        <v xml:space="preserve">
КВ-0 САТК Старт
ДС-1 СЛ Старт</v>
      </c>
      <c r="F5" s="493"/>
      <c r="G5" s="12">
        <f>'Маршрутный лист лайт'!$B$12-B5</f>
        <v>76.900000000000006</v>
      </c>
    </row>
    <row r="6" spans="1:11" ht="120" customHeight="1" x14ac:dyDescent="0.25">
      <c r="A6" s="11">
        <f>1+A5</f>
        <v>2</v>
      </c>
      <c r="B6" s="25">
        <v>0.14000000000000001</v>
      </c>
      <c r="C6" s="12">
        <f>B6-B5</f>
        <v>0.14000000000000001</v>
      </c>
      <c r="D6" s="11"/>
      <c r="E6" s="492" t="str">
        <f>CHAR(10)&amp;CHAR(10)&amp;CHAR(10)&amp;'Маршрутный лист лайт'!$A$8&amp;" Финиш"&amp;CHAR(10)&amp;"Базой"</f>
        <v xml:space="preserve">
ДС-1 СЛ Финиш
Базой</v>
      </c>
      <c r="F6" s="493"/>
      <c r="G6" s="12">
        <f>'Маршрутный лист лайт'!$B$12-B6</f>
        <v>76.760000000000005</v>
      </c>
    </row>
    <row r="7" spans="1:11" ht="120" customHeight="1" x14ac:dyDescent="0.25">
      <c r="A7" s="11">
        <f>1+A6</f>
        <v>3</v>
      </c>
      <c r="B7" s="25">
        <v>1.03</v>
      </c>
      <c r="C7" s="25">
        <f>B7-B6</f>
        <v>0.89</v>
      </c>
      <c r="D7" s="35"/>
      <c r="E7" s="508"/>
      <c r="F7" s="509"/>
      <c r="G7" s="25">
        <f>'Маршрутный лист лайт'!$B$12-B7</f>
        <v>75.87</v>
      </c>
    </row>
    <row r="8" spans="1:11" ht="120" customHeight="1" x14ac:dyDescent="0.25">
      <c r="A8" s="11">
        <f>1+A7</f>
        <v>4</v>
      </c>
      <c r="B8" s="25">
        <v>10.67</v>
      </c>
      <c r="C8" s="25">
        <f>B8-B7</f>
        <v>9.64</v>
      </c>
      <c r="D8" s="11"/>
      <c r="E8" s="492"/>
      <c r="F8" s="509"/>
      <c r="G8" s="25">
        <f>'Маршрутный лист лайт'!$B$12-B8</f>
        <v>66.23</v>
      </c>
      <c r="I8" s="31" t="s">
        <v>263</v>
      </c>
    </row>
    <row r="9" spans="1:11" ht="120" customHeight="1" x14ac:dyDescent="0.25">
      <c r="A9" s="11">
        <f>1+A8</f>
        <v>5</v>
      </c>
      <c r="B9" s="25">
        <v>13.99</v>
      </c>
      <c r="C9" s="25">
        <f>B9-B8</f>
        <v>3.3200000000000003</v>
      </c>
      <c r="D9" s="11"/>
      <c r="E9" s="492"/>
      <c r="F9" s="493"/>
      <c r="G9" s="25">
        <f>'Маршрутный лист лайт'!$B$12-B9</f>
        <v>62.910000000000004</v>
      </c>
      <c r="I9" s="31" t="s">
        <v>280</v>
      </c>
    </row>
    <row r="10" spans="1:11" ht="120" customHeight="1" x14ac:dyDescent="0.25">
      <c r="A10" s="11">
        <f>1+A9</f>
        <v>6</v>
      </c>
      <c r="B10" s="25">
        <v>14.59</v>
      </c>
      <c r="C10" s="25">
        <f>B10-B9</f>
        <v>0.59999999999999964</v>
      </c>
      <c r="D10" s="11"/>
      <c r="E10" s="492" t="s">
        <v>266</v>
      </c>
      <c r="F10" s="493"/>
      <c r="G10" s="25">
        <f>'Маршрутный лист лайт'!$B$12-B10</f>
        <v>62.31</v>
      </c>
      <c r="I10" s="31" t="s">
        <v>264</v>
      </c>
      <c r="K10" s="31" t="s">
        <v>265</v>
      </c>
    </row>
    <row r="11" spans="1:11" ht="17.45" customHeight="1" x14ac:dyDescent="0.25">
      <c r="A11" s="232"/>
      <c r="B11" s="22"/>
      <c r="C11" s="22"/>
      <c r="D11" s="232"/>
      <c r="E11" s="232"/>
      <c r="F11" s="234" t="s">
        <v>92</v>
      </c>
      <c r="G11" s="233">
        <v>3</v>
      </c>
    </row>
    <row r="12" spans="1:11" ht="17.45" customHeight="1" x14ac:dyDescent="0.25">
      <c r="A12" s="2"/>
      <c r="B12" s="27"/>
      <c r="C12" s="4"/>
      <c r="D12" s="524" t="str">
        <f>Общее!$B$2</f>
        <v>Кубок Motul - 2017</v>
      </c>
      <c r="E12" s="525"/>
      <c r="F12" s="334" t="s">
        <v>9</v>
      </c>
      <c r="G12" s="335">
        <f>'Маршрутный лист лайт'!$B$12</f>
        <v>76.900000000000006</v>
      </c>
    </row>
    <row r="13" spans="1:11" ht="17.45" customHeight="1" x14ac:dyDescent="0.25">
      <c r="A13" s="5"/>
      <c r="B13" s="28"/>
      <c r="C13" s="7"/>
      <c r="D13" s="524" t="str">
        <f>'Маршрутный лист лайт'!$A$7</f>
        <v>КВ-0 САТК Старт</v>
      </c>
      <c r="E13" s="525"/>
      <c r="F13" s="334" t="s">
        <v>11</v>
      </c>
      <c r="G13" s="336">
        <f>'Маршрутный лист лайт'!$C$12</f>
        <v>100</v>
      </c>
    </row>
    <row r="14" spans="1:11" ht="17.45" customHeight="1" x14ac:dyDescent="0.25">
      <c r="A14" s="5"/>
      <c r="B14" s="28"/>
      <c r="C14" s="7"/>
      <c r="D14" s="524" t="str">
        <f>'Маршрутный лист лайт'!$A$12</f>
        <v>КВ-1 М1</v>
      </c>
      <c r="E14" s="525"/>
      <c r="F14" s="334" t="s">
        <v>10</v>
      </c>
      <c r="G14" s="335">
        <f>'Маршрутный лист лайт'!$D$12</f>
        <v>46.14</v>
      </c>
    </row>
    <row r="15" spans="1:11" ht="17.45" customHeight="1" x14ac:dyDescent="0.25">
      <c r="A15" s="1" t="s">
        <v>0</v>
      </c>
      <c r="B15" s="30" t="s">
        <v>1</v>
      </c>
      <c r="C15" s="1" t="s">
        <v>2</v>
      </c>
      <c r="D15" s="1" t="s">
        <v>3</v>
      </c>
      <c r="E15" s="506" t="s">
        <v>4</v>
      </c>
      <c r="F15" s="507"/>
      <c r="G15" s="1" t="s">
        <v>5</v>
      </c>
    </row>
    <row r="16" spans="1:11" ht="120" customHeight="1" x14ac:dyDescent="0.25">
      <c r="A16" s="11">
        <f>1+A10</f>
        <v>7</v>
      </c>
      <c r="B16" s="25">
        <v>20.41</v>
      </c>
      <c r="C16" s="25">
        <f>B16-B10</f>
        <v>5.82</v>
      </c>
      <c r="D16" s="11"/>
      <c r="E16" s="490" t="s">
        <v>353</v>
      </c>
      <c r="F16" s="491"/>
      <c r="G16" s="25">
        <f>'Маршрутный лист лайт'!$B$12-B16</f>
        <v>56.490000000000009</v>
      </c>
      <c r="I16" s="31" t="s">
        <v>281</v>
      </c>
    </row>
    <row r="17" spans="1:7" ht="120" customHeight="1" x14ac:dyDescent="0.25">
      <c r="A17" s="11">
        <f>1+A16</f>
        <v>8</v>
      </c>
      <c r="B17" s="25">
        <v>24.92</v>
      </c>
      <c r="C17" s="25">
        <f>B17-B16</f>
        <v>4.5100000000000016</v>
      </c>
      <c r="D17" s="11"/>
      <c r="E17" s="508"/>
      <c r="F17" s="509"/>
      <c r="G17" s="25">
        <f>'Маршрутный лист лайт'!$B$12-B17</f>
        <v>51.980000000000004</v>
      </c>
    </row>
    <row r="18" spans="1:7" ht="120" customHeight="1" x14ac:dyDescent="0.25">
      <c r="A18" s="11">
        <f>1+A17</f>
        <v>9</v>
      </c>
      <c r="B18" s="25">
        <v>25.91</v>
      </c>
      <c r="C18" s="12">
        <f>B18-B17</f>
        <v>0.98999999999999844</v>
      </c>
      <c r="D18" s="11"/>
      <c r="E18" s="492" t="str">
        <f>CHAR(10)&amp;CHAR(10)&amp;CHAR(10)&amp;'Маршрутный лист лайт'!$A$9&amp;" Старт"</f>
        <v xml:space="preserve">
ДС-2 СЛ Старт</v>
      </c>
      <c r="F18" s="493"/>
      <c r="G18" s="12">
        <f>'Маршрутный лист лайт'!$B$12-B18</f>
        <v>50.990000000000009</v>
      </c>
    </row>
    <row r="19" spans="1:7" ht="120" customHeight="1" x14ac:dyDescent="0.25">
      <c r="A19" s="11">
        <f>1+A18</f>
        <v>10</v>
      </c>
      <c r="B19" s="25">
        <v>26.28</v>
      </c>
      <c r="C19" s="12">
        <f t="shared" ref="C19:C20" si="0">B19-B18</f>
        <v>0.37000000000000099</v>
      </c>
      <c r="D19" s="11"/>
      <c r="E19" s="492" t="str">
        <f>CHAR(10)&amp;CHAR(10)&amp;CHAR(10)&amp;'Маршрутный лист лайт'!$A$9&amp;" Финиш базой"</f>
        <v xml:space="preserve">
ДС-2 СЛ Финиш базой</v>
      </c>
      <c r="F19" s="493"/>
      <c r="G19" s="12">
        <f>'Маршрутный лист лайт'!$B$12-B19</f>
        <v>50.620000000000005</v>
      </c>
    </row>
    <row r="20" spans="1:7" ht="120" customHeight="1" x14ac:dyDescent="0.25">
      <c r="A20" s="11">
        <f>1+A19</f>
        <v>11</v>
      </c>
      <c r="B20" s="25">
        <v>26.31</v>
      </c>
      <c r="C20" s="12">
        <f t="shared" si="0"/>
        <v>2.9999999999997584E-2</v>
      </c>
      <c r="D20" s="11"/>
      <c r="E20" s="510" t="str">
        <f>CHAR(10)&amp;CHAR(10)&amp;CHAR(10)&amp;'Маршрутный лист лайт'!$A$10&amp;" Самостоятельный старт"&amp;CHAR(10)&amp;"V=60 км/ч"</f>
        <v xml:space="preserve">
ДС-3 РД Самостоятельный старт
V=60 км/ч</v>
      </c>
      <c r="F20" s="511"/>
      <c r="G20" s="12">
        <f>'Маршрутный лист лайт'!$B$12-B20</f>
        <v>50.59</v>
      </c>
    </row>
    <row r="21" spans="1:7" ht="120" customHeight="1" x14ac:dyDescent="0.25">
      <c r="A21" s="11">
        <f>1+A20</f>
        <v>12</v>
      </c>
      <c r="B21" s="25">
        <v>29.11</v>
      </c>
      <c r="C21" s="12">
        <f>B21-B20</f>
        <v>2.8000000000000007</v>
      </c>
      <c r="D21" s="11"/>
      <c r="E21" s="497" t="s">
        <v>282</v>
      </c>
      <c r="F21" s="498"/>
      <c r="G21" s="12">
        <f>'Маршрутный лист лайт'!$B$12-B21</f>
        <v>47.790000000000006</v>
      </c>
    </row>
    <row r="22" spans="1:7" ht="17.45" customHeight="1" x14ac:dyDescent="0.25">
      <c r="A22" s="232"/>
      <c r="B22" s="22"/>
      <c r="C22" s="22"/>
      <c r="D22" s="232"/>
      <c r="E22" s="232"/>
      <c r="F22" s="234" t="s">
        <v>92</v>
      </c>
      <c r="G22" s="233">
        <f>1+G11</f>
        <v>4</v>
      </c>
    </row>
    <row r="23" spans="1:7" ht="17.45" customHeight="1" x14ac:dyDescent="0.25">
      <c r="A23" s="2"/>
      <c r="B23" s="27"/>
      <c r="C23" s="4"/>
      <c r="D23" s="524" t="str">
        <f>Общее!$B$2</f>
        <v>Кубок Motul - 2017</v>
      </c>
      <c r="E23" s="525"/>
      <c r="F23" s="334" t="s">
        <v>9</v>
      </c>
      <c r="G23" s="335">
        <f>'Маршрутный лист лайт'!$B$12</f>
        <v>76.900000000000006</v>
      </c>
    </row>
    <row r="24" spans="1:7" ht="17.45" customHeight="1" x14ac:dyDescent="0.25">
      <c r="A24" s="5"/>
      <c r="B24" s="28"/>
      <c r="C24" s="7"/>
      <c r="D24" s="524" t="str">
        <f>'Маршрутный лист лайт'!$A$7</f>
        <v>КВ-0 САТК Старт</v>
      </c>
      <c r="E24" s="525"/>
      <c r="F24" s="334" t="s">
        <v>11</v>
      </c>
      <c r="G24" s="336">
        <f>'Маршрутный лист лайт'!$C$12</f>
        <v>100</v>
      </c>
    </row>
    <row r="25" spans="1:7" ht="17.45" customHeight="1" x14ac:dyDescent="0.25">
      <c r="A25" s="5"/>
      <c r="B25" s="28"/>
      <c r="C25" s="7"/>
      <c r="D25" s="524" t="str">
        <f>'Маршрутный лист лайт'!$A$12</f>
        <v>КВ-1 М1</v>
      </c>
      <c r="E25" s="525"/>
      <c r="F25" s="334" t="s">
        <v>10</v>
      </c>
      <c r="G25" s="335">
        <f>'Маршрутный лист лайт'!$D$12</f>
        <v>46.14</v>
      </c>
    </row>
    <row r="26" spans="1:7" ht="17.45" customHeight="1" x14ac:dyDescent="0.25">
      <c r="A26" s="1" t="s">
        <v>0</v>
      </c>
      <c r="B26" s="30" t="s">
        <v>1</v>
      </c>
      <c r="C26" s="1" t="s">
        <v>2</v>
      </c>
      <c r="D26" s="1" t="s">
        <v>3</v>
      </c>
      <c r="E26" s="506" t="s">
        <v>4</v>
      </c>
      <c r="F26" s="507"/>
      <c r="G26" s="1" t="s">
        <v>5</v>
      </c>
    </row>
    <row r="27" spans="1:7" ht="120" customHeight="1" x14ac:dyDescent="0.25">
      <c r="A27" s="11">
        <f>1+A21</f>
        <v>13</v>
      </c>
      <c r="B27" s="25">
        <v>29.83</v>
      </c>
      <c r="C27" s="12">
        <f>B27-B21</f>
        <v>0.71999999999999886</v>
      </c>
      <c r="D27" s="11"/>
      <c r="E27" s="508"/>
      <c r="F27" s="509"/>
      <c r="G27" s="12">
        <f>'Маршрутный лист лайт'!$B$12-B27</f>
        <v>47.070000000000007</v>
      </c>
    </row>
    <row r="28" spans="1:7" ht="120" customHeight="1" x14ac:dyDescent="0.25">
      <c r="A28" s="11">
        <f>1+A27</f>
        <v>14</v>
      </c>
      <c r="B28" s="25">
        <v>31.86</v>
      </c>
      <c r="C28" s="12">
        <f>B28-B27</f>
        <v>2.0300000000000011</v>
      </c>
      <c r="D28" s="11"/>
      <c r="E28" s="497" t="s">
        <v>269</v>
      </c>
      <c r="F28" s="498"/>
      <c r="G28" s="12">
        <f>'Маршрутный лист лайт'!$B$12-B28</f>
        <v>45.040000000000006</v>
      </c>
    </row>
    <row r="29" spans="1:7" ht="120" customHeight="1" x14ac:dyDescent="0.25">
      <c r="A29" s="11">
        <f>1+A28</f>
        <v>15</v>
      </c>
      <c r="B29" s="25">
        <v>32.79</v>
      </c>
      <c r="C29" s="12">
        <f t="shared" ref="C29" si="1">B29-B28</f>
        <v>0.92999999999999972</v>
      </c>
      <c r="D29" s="11"/>
      <c r="E29" s="492" t="s">
        <v>268</v>
      </c>
      <c r="F29" s="493"/>
      <c r="G29" s="12">
        <f>'Маршрутный лист лайт'!$B$12-B29</f>
        <v>44.110000000000007</v>
      </c>
    </row>
    <row r="30" spans="1:7" ht="120" customHeight="1" x14ac:dyDescent="0.25">
      <c r="A30" s="18"/>
      <c r="B30" s="23"/>
      <c r="C30" s="19"/>
      <c r="D30" s="330"/>
      <c r="E30" s="499"/>
      <c r="F30" s="499"/>
      <c r="G30" s="21"/>
    </row>
    <row r="31" spans="1:7" ht="120" customHeight="1" x14ac:dyDescent="0.25">
      <c r="A31" s="54"/>
      <c r="B31" s="23"/>
      <c r="C31" s="23"/>
      <c r="D31" s="46"/>
      <c r="E31" s="500"/>
      <c r="F31" s="500"/>
      <c r="G31" s="55"/>
    </row>
    <row r="32" spans="1:7" ht="120" customHeight="1" x14ac:dyDescent="0.25">
      <c r="A32" s="235"/>
      <c r="B32" s="24"/>
      <c r="C32" s="24"/>
      <c r="D32" s="331"/>
      <c r="E32" s="501"/>
      <c r="F32" s="501"/>
      <c r="G32" s="237"/>
    </row>
    <row r="33" spans="1:11" ht="17.45" customHeight="1" x14ac:dyDescent="0.25">
      <c r="A33" s="232"/>
      <c r="B33" s="22"/>
      <c r="C33" s="22"/>
      <c r="D33" s="232"/>
      <c r="E33" s="232"/>
      <c r="F33" s="234" t="s">
        <v>92</v>
      </c>
      <c r="G33" s="233">
        <f>1+G22</f>
        <v>5</v>
      </c>
    </row>
    <row r="34" spans="1:11" ht="17.45" customHeight="1" x14ac:dyDescent="0.25">
      <c r="A34" s="2"/>
      <c r="B34" s="27"/>
      <c r="C34" s="4"/>
      <c r="D34" s="524" t="str">
        <f>Общее!$B$2</f>
        <v>Кубок Motul - 2017</v>
      </c>
      <c r="E34" s="525"/>
      <c r="F34" s="334" t="s">
        <v>9</v>
      </c>
      <c r="G34" s="335">
        <f>'Маршрутный лист лайт'!$B$12</f>
        <v>76.900000000000006</v>
      </c>
    </row>
    <row r="35" spans="1:11" ht="17.45" customHeight="1" x14ac:dyDescent="0.25">
      <c r="A35" s="5"/>
      <c r="B35" s="28"/>
      <c r="C35" s="7"/>
      <c r="D35" s="524" t="str">
        <f>'Маршрутный лист лайт'!$A$7</f>
        <v>КВ-0 САТК Старт</v>
      </c>
      <c r="E35" s="525"/>
      <c r="F35" s="334" t="s">
        <v>11</v>
      </c>
      <c r="G35" s="336">
        <f>'Маршрутный лист лайт'!$C$12</f>
        <v>100</v>
      </c>
    </row>
    <row r="36" spans="1:11" ht="17.45" customHeight="1" x14ac:dyDescent="0.25">
      <c r="A36" s="8"/>
      <c r="B36" s="29"/>
      <c r="C36" s="10"/>
      <c r="D36" s="524" t="str">
        <f>'Маршрутный лист лайт'!$A$12</f>
        <v>КВ-1 М1</v>
      </c>
      <c r="E36" s="525"/>
      <c r="F36" s="334" t="s">
        <v>10</v>
      </c>
      <c r="G36" s="335">
        <f>'Маршрутный лист лайт'!$D$12</f>
        <v>46.14</v>
      </c>
    </row>
    <row r="37" spans="1:11" ht="17.45" customHeight="1" x14ac:dyDescent="0.25">
      <c r="A37" s="1" t="s">
        <v>0</v>
      </c>
      <c r="B37" s="30" t="s">
        <v>1</v>
      </c>
      <c r="C37" s="1" t="s">
        <v>2</v>
      </c>
      <c r="D37" s="1" t="s">
        <v>3</v>
      </c>
      <c r="E37" s="506" t="s">
        <v>4</v>
      </c>
      <c r="F37" s="507"/>
      <c r="G37" s="1" t="s">
        <v>5</v>
      </c>
    </row>
    <row r="38" spans="1:11" ht="120" customHeight="1" x14ac:dyDescent="0.25">
      <c r="A38" s="11">
        <f>1+A29</f>
        <v>16</v>
      </c>
      <c r="B38" s="25">
        <v>34.47</v>
      </c>
      <c r="C38" s="12"/>
      <c r="D38" s="11"/>
      <c r="E38" s="497" t="s">
        <v>177</v>
      </c>
      <c r="F38" s="498"/>
      <c r="G38" s="12">
        <f>'Маршрутный лист лайт'!$B$12-B38</f>
        <v>42.430000000000007</v>
      </c>
      <c r="K38" s="262"/>
    </row>
    <row r="39" spans="1:11" ht="120" customHeight="1" x14ac:dyDescent="0.25">
      <c r="A39" s="11">
        <f t="shared" ref="A39:A43" si="2">1+A38</f>
        <v>17</v>
      </c>
      <c r="B39" s="25">
        <v>34.619999999999997</v>
      </c>
      <c r="C39" s="12">
        <f t="shared" ref="C39:C43" si="3">B39-B38</f>
        <v>0.14999999999999858</v>
      </c>
      <c r="D39" s="11"/>
      <c r="E39" s="492" t="s">
        <v>354</v>
      </c>
      <c r="F39" s="493"/>
      <c r="G39" s="12">
        <f>'Маршрутный лист лайт'!$B$12-B39</f>
        <v>42.280000000000008</v>
      </c>
      <c r="K39" s="262"/>
    </row>
    <row r="40" spans="1:11" ht="120" customHeight="1" x14ac:dyDescent="0.25">
      <c r="A40" s="11">
        <f t="shared" si="2"/>
        <v>18</v>
      </c>
      <c r="B40" s="25">
        <v>35.020000000000003</v>
      </c>
      <c r="C40" s="12">
        <f t="shared" si="3"/>
        <v>0.40000000000000568</v>
      </c>
      <c r="D40" s="11"/>
      <c r="E40" s="492"/>
      <c r="F40" s="493"/>
      <c r="G40" s="12">
        <f>'Маршрутный лист лайт'!$B$12-B40</f>
        <v>41.88</v>
      </c>
      <c r="K40" s="262"/>
    </row>
    <row r="41" spans="1:11" ht="120" customHeight="1" x14ac:dyDescent="0.25">
      <c r="A41" s="11">
        <f t="shared" si="2"/>
        <v>19</v>
      </c>
      <c r="B41" s="25">
        <v>42.72</v>
      </c>
      <c r="C41" s="25">
        <f t="shared" si="3"/>
        <v>7.6999999999999957</v>
      </c>
      <c r="D41" s="11"/>
      <c r="E41" s="492" t="s">
        <v>270</v>
      </c>
      <c r="F41" s="493"/>
      <c r="G41" s="25">
        <f>'Маршрутный лист лайт'!$B$12-B41</f>
        <v>34.180000000000007</v>
      </c>
      <c r="K41" s="262"/>
    </row>
    <row r="42" spans="1:11" ht="120" customHeight="1" x14ac:dyDescent="0.25">
      <c r="A42" s="11">
        <f t="shared" si="2"/>
        <v>20</v>
      </c>
      <c r="B42" s="25">
        <v>46.29</v>
      </c>
      <c r="C42" s="25">
        <f t="shared" si="3"/>
        <v>3.5700000000000003</v>
      </c>
      <c r="D42" s="11"/>
      <c r="E42" s="492"/>
      <c r="F42" s="493"/>
      <c r="G42" s="25">
        <f>'Маршрутный лист лайт'!$B$12-B42</f>
        <v>30.610000000000007</v>
      </c>
      <c r="K42" s="262"/>
    </row>
    <row r="43" spans="1:11" ht="120" customHeight="1" x14ac:dyDescent="0.25">
      <c r="A43" s="11">
        <f t="shared" si="2"/>
        <v>21</v>
      </c>
      <c r="B43" s="25">
        <v>48.61</v>
      </c>
      <c r="C43" s="25">
        <f t="shared" si="3"/>
        <v>2.3200000000000003</v>
      </c>
      <c r="D43" s="11"/>
      <c r="E43" s="492" t="str">
        <f>CHAR(10)&amp;CHAR(10)&amp;CHAR(10)&amp;'Маршрутный лист лайт'!$A$11&amp;" Старт"&amp;CHAR(10)&amp;"Норма времени "&amp;'Маршрутный лист лайт'!$G$11&amp;" сек"</f>
        <v xml:space="preserve">
ДС-4 РУ Старт
Норма времени 900 сек</v>
      </c>
      <c r="F43" s="493"/>
      <c r="G43" s="25">
        <f>'Маршрутный лист лайт'!$B$12-B43</f>
        <v>28.290000000000006</v>
      </c>
      <c r="K43" s="262" t="s">
        <v>178</v>
      </c>
    </row>
    <row r="44" spans="1:11" ht="17.45" customHeight="1" x14ac:dyDescent="0.25">
      <c r="A44" s="232"/>
      <c r="B44" s="22"/>
      <c r="C44" s="22"/>
      <c r="D44" s="232"/>
      <c r="E44" s="232"/>
      <c r="F44" s="234" t="s">
        <v>92</v>
      </c>
      <c r="G44" s="233">
        <f>1+G33</f>
        <v>6</v>
      </c>
    </row>
    <row r="45" spans="1:11" ht="17.45" customHeight="1" x14ac:dyDescent="0.25">
      <c r="A45" s="2"/>
      <c r="B45" s="27"/>
      <c r="C45" s="4"/>
      <c r="D45" s="524" t="str">
        <f>Общее!$B$2</f>
        <v>Кубок Motul - 2017</v>
      </c>
      <c r="E45" s="525"/>
      <c r="F45" s="334" t="s">
        <v>9</v>
      </c>
      <c r="G45" s="335">
        <f>'Маршрутный лист лайт'!$B$12</f>
        <v>76.900000000000006</v>
      </c>
    </row>
    <row r="46" spans="1:11" ht="17.45" customHeight="1" x14ac:dyDescent="0.25">
      <c r="A46" s="5"/>
      <c r="B46" s="28"/>
      <c r="C46" s="7"/>
      <c r="D46" s="524" t="str">
        <f>'Маршрутный лист лайт'!$A$7</f>
        <v>КВ-0 САТК Старт</v>
      </c>
      <c r="E46" s="525"/>
      <c r="F46" s="334" t="s">
        <v>11</v>
      </c>
      <c r="G46" s="336">
        <f>'Маршрутный лист лайт'!$C$12</f>
        <v>100</v>
      </c>
    </row>
    <row r="47" spans="1:11" ht="17.45" customHeight="1" x14ac:dyDescent="0.25">
      <c r="A47" s="8"/>
      <c r="B47" s="29"/>
      <c r="C47" s="10"/>
      <c r="D47" s="524" t="str">
        <f>'Маршрутный лист лайт'!$A$12</f>
        <v>КВ-1 М1</v>
      </c>
      <c r="E47" s="525"/>
      <c r="F47" s="334" t="s">
        <v>10</v>
      </c>
      <c r="G47" s="335">
        <f>'Маршрутный лист лайт'!$D$12</f>
        <v>46.14</v>
      </c>
    </row>
    <row r="48" spans="1:11" ht="17.45" customHeight="1" x14ac:dyDescent="0.25">
      <c r="A48" s="1" t="s">
        <v>0</v>
      </c>
      <c r="B48" s="30" t="s">
        <v>1</v>
      </c>
      <c r="C48" s="1" t="s">
        <v>2</v>
      </c>
      <c r="D48" s="1" t="s">
        <v>3</v>
      </c>
      <c r="E48" s="506" t="s">
        <v>4</v>
      </c>
      <c r="F48" s="507"/>
      <c r="G48" s="1" t="s">
        <v>5</v>
      </c>
    </row>
    <row r="49" spans="1:12" ht="120" customHeight="1" x14ac:dyDescent="0.25">
      <c r="A49" s="11">
        <f>1+A43</f>
        <v>22</v>
      </c>
      <c r="B49" s="25">
        <v>55.49</v>
      </c>
      <c r="C49" s="12">
        <f>B49-B43</f>
        <v>6.8800000000000026</v>
      </c>
      <c r="D49" s="11"/>
      <c r="E49" s="504" t="s">
        <v>271</v>
      </c>
      <c r="F49" s="505"/>
      <c r="G49" s="12">
        <f>'Маршрутный лист лайт'!$B$12-B49</f>
        <v>21.410000000000004</v>
      </c>
      <c r="K49" s="262"/>
    </row>
    <row r="50" spans="1:12" ht="120" customHeight="1" x14ac:dyDescent="0.25">
      <c r="A50" s="11">
        <f t="shared" ref="A50:A53" si="4">1+A49</f>
        <v>23</v>
      </c>
      <c r="B50" s="25">
        <v>64.069999999999993</v>
      </c>
      <c r="C50" s="12">
        <f t="shared" ref="C50:C53" si="5">B50-B49</f>
        <v>8.5799999999999912</v>
      </c>
      <c r="E50" s="492" t="str">
        <f>CHAR(10)&amp;CHAR(10)&amp;CHAR(10)&amp;'Маршрутный лист лайт'!$A$11&amp;" Финиш"</f>
        <v xml:space="preserve">
ДС-4 РУ Финиш</v>
      </c>
      <c r="F50" s="493"/>
      <c r="G50" s="12">
        <f>'Маршрутный лист лайт'!$B$12-B50</f>
        <v>12.830000000000013</v>
      </c>
      <c r="K50" s="262"/>
    </row>
    <row r="51" spans="1:12" ht="120" customHeight="1" x14ac:dyDescent="0.25">
      <c r="A51" s="11">
        <f t="shared" si="4"/>
        <v>24</v>
      </c>
      <c r="B51" s="25">
        <v>69.3</v>
      </c>
      <c r="C51" s="12">
        <f t="shared" si="5"/>
        <v>5.230000000000004</v>
      </c>
      <c r="D51" s="11"/>
      <c r="E51" s="492"/>
      <c r="F51" s="493"/>
      <c r="G51" s="12">
        <f>'Маршрутный лист лайт'!$B$12-B51</f>
        <v>7.6000000000000085</v>
      </c>
      <c r="K51" s="262"/>
    </row>
    <row r="52" spans="1:12" ht="120" customHeight="1" x14ac:dyDescent="0.25">
      <c r="A52" s="11">
        <f t="shared" si="4"/>
        <v>25</v>
      </c>
      <c r="B52" s="25">
        <v>74.209999999999994</v>
      </c>
      <c r="C52" s="25">
        <f t="shared" si="5"/>
        <v>4.9099999999999966</v>
      </c>
      <c r="D52" s="11"/>
      <c r="E52" s="492"/>
      <c r="F52" s="493"/>
      <c r="G52" s="25">
        <f>'Маршрутный лист лайт'!$B$12-B52</f>
        <v>2.6900000000000119</v>
      </c>
      <c r="K52" s="262"/>
    </row>
    <row r="53" spans="1:12" ht="120" customHeight="1" x14ac:dyDescent="0.25">
      <c r="A53" s="11">
        <f t="shared" si="4"/>
        <v>26</v>
      </c>
      <c r="B53" s="25">
        <v>76.900000000000006</v>
      </c>
      <c r="C53" s="25">
        <f t="shared" si="5"/>
        <v>2.6900000000000119</v>
      </c>
      <c r="D53" s="11"/>
      <c r="E53" s="492" t="str">
        <f>CHAR(10)&amp;CHAR(10)&amp;CHAR(10)&amp;'Маршрутный лист лайт'!A12</f>
        <v xml:space="preserve">
КВ-1 М1</v>
      </c>
      <c r="F53" s="493"/>
      <c r="G53" s="12">
        <f>'Маршрутный лист лайт'!$B$12-B53</f>
        <v>0</v>
      </c>
      <c r="K53" s="262"/>
      <c r="L53" s="31" t="s">
        <v>172</v>
      </c>
    </row>
    <row r="54" spans="1:12" ht="120" customHeight="1" x14ac:dyDescent="0.25">
      <c r="A54" s="240"/>
      <c r="B54" s="239"/>
      <c r="C54" s="239"/>
      <c r="D54" s="238"/>
      <c r="E54" s="514"/>
      <c r="F54" s="514"/>
      <c r="G54" s="241"/>
    </row>
    <row r="55" spans="1:12" ht="17.45" customHeight="1" x14ac:dyDescent="0.25">
      <c r="A55" s="13"/>
      <c r="B55" s="26"/>
      <c r="C55" s="13"/>
      <c r="D55" s="13"/>
      <c r="E55" s="13"/>
      <c r="F55" s="36" t="s">
        <v>92</v>
      </c>
      <c r="G55" s="14">
        <f>1+G44</f>
        <v>7</v>
      </c>
    </row>
    <row r="56" spans="1:12" ht="17.45" customHeight="1" x14ac:dyDescent="0.25">
      <c r="A56" s="2"/>
      <c r="B56" s="27"/>
      <c r="C56" s="4"/>
      <c r="D56" s="526" t="str">
        <f>Общее!$B$2</f>
        <v>Кубок Motul - 2017</v>
      </c>
      <c r="E56" s="527"/>
      <c r="F56" s="334" t="s">
        <v>9</v>
      </c>
      <c r="G56" s="335">
        <f>'Маршрутный лист лайт'!$B$14</f>
        <v>87.51</v>
      </c>
    </row>
    <row r="57" spans="1:12" ht="17.45" customHeight="1" x14ac:dyDescent="0.25">
      <c r="A57" s="5"/>
      <c r="B57" s="28"/>
      <c r="C57" s="7"/>
      <c r="D57" s="526" t="str">
        <f>'Маршрутный лист лайт'!$A$12</f>
        <v>КВ-1 М1</v>
      </c>
      <c r="E57" s="527"/>
      <c r="F57" s="334" t="s">
        <v>11</v>
      </c>
      <c r="G57" s="336">
        <f>'Маршрутный лист лайт'!$C$14</f>
        <v>90</v>
      </c>
    </row>
    <row r="58" spans="1:12" ht="17.45" customHeight="1" x14ac:dyDescent="0.25">
      <c r="A58" s="8"/>
      <c r="B58" s="29"/>
      <c r="C58" s="10"/>
      <c r="D58" s="526" t="str">
        <f>'Маршрутный лист лайт'!$A$14</f>
        <v>КВ-2 Танк</v>
      </c>
      <c r="E58" s="527"/>
      <c r="F58" s="334" t="s">
        <v>10</v>
      </c>
      <c r="G58" s="335">
        <f>'Маршрутный лист лайт'!$D$14</f>
        <v>58.34</v>
      </c>
    </row>
    <row r="59" spans="1:12" ht="17.45" customHeight="1" x14ac:dyDescent="0.25">
      <c r="A59" s="1" t="s">
        <v>0</v>
      </c>
      <c r="B59" s="30" t="s">
        <v>1</v>
      </c>
      <c r="C59" s="1" t="s">
        <v>2</v>
      </c>
      <c r="D59" s="1" t="s">
        <v>3</v>
      </c>
      <c r="E59" s="506" t="s">
        <v>4</v>
      </c>
      <c r="F59" s="507"/>
      <c r="G59" s="1" t="s">
        <v>5</v>
      </c>
    </row>
    <row r="60" spans="1:12" ht="120" customHeight="1" x14ac:dyDescent="0.25">
      <c r="A60" s="11">
        <v>1</v>
      </c>
      <c r="B60" s="25">
        <v>0</v>
      </c>
      <c r="C60" s="12">
        <v>0</v>
      </c>
      <c r="D60" s="11"/>
      <c r="E60" s="512" t="str">
        <f>CHAR(10)&amp;CHAR(10)&amp;CHAR(10)&amp;'Маршрутный лист лайт'!A12</f>
        <v xml:space="preserve">
КВ-1 М1</v>
      </c>
      <c r="F60" s="513"/>
      <c r="G60" s="12">
        <f>'Маршрутный лист лайт'!$B$14-B60</f>
        <v>87.51</v>
      </c>
    </row>
    <row r="61" spans="1:12" ht="120" customHeight="1" x14ac:dyDescent="0.25">
      <c r="A61" s="11">
        <f>1+A60</f>
        <v>2</v>
      </c>
      <c r="B61" s="25">
        <v>0.25</v>
      </c>
      <c r="C61" s="12">
        <f t="shared" ref="C61:C63" si="6">B61-B60</f>
        <v>0.25</v>
      </c>
      <c r="D61" s="11"/>
      <c r="E61" s="508"/>
      <c r="F61" s="509"/>
      <c r="G61" s="12">
        <f>'Маршрутный лист лайт'!$B$14-B61</f>
        <v>87.26</v>
      </c>
    </row>
    <row r="62" spans="1:12" ht="120" customHeight="1" x14ac:dyDescent="0.25">
      <c r="A62" s="11">
        <f t="shared" ref="A62:A65" si="7">1+A61</f>
        <v>3</v>
      </c>
      <c r="B62" s="25">
        <v>16.899999999999999</v>
      </c>
      <c r="C62" s="12">
        <f t="shared" si="6"/>
        <v>16.649999999999999</v>
      </c>
      <c r="D62" s="11"/>
      <c r="E62" s="508"/>
      <c r="F62" s="509"/>
      <c r="G62" s="12">
        <f>'Маршрутный лист лайт'!$B$14-B62</f>
        <v>70.610000000000014</v>
      </c>
    </row>
    <row r="63" spans="1:12" ht="120" customHeight="1" x14ac:dyDescent="0.25">
      <c r="A63" s="11">
        <f t="shared" si="7"/>
        <v>4</v>
      </c>
      <c r="B63" s="25">
        <v>18.8</v>
      </c>
      <c r="C63" s="12">
        <f t="shared" si="6"/>
        <v>1.9000000000000021</v>
      </c>
      <c r="D63" s="11"/>
      <c r="E63" s="492" t="str">
        <f>CHAR(10)&amp;CHAR(10)&amp;CHAR(10)&amp;'Маршрутный лист лайт'!$A$10&amp;" Старт"&amp;CHAR(10)&amp;"V=ПДД"</f>
        <v xml:space="preserve">
ДС-3 РД Старт
V=ПДД</v>
      </c>
      <c r="F63" s="493"/>
      <c r="G63" s="12">
        <f>'Маршрутный лист лайт'!$B$14-B63</f>
        <v>68.710000000000008</v>
      </c>
      <c r="J63" s="31" t="s">
        <v>272</v>
      </c>
    </row>
    <row r="64" spans="1:12" ht="120" customHeight="1" x14ac:dyDescent="0.25">
      <c r="A64" s="11">
        <f t="shared" si="7"/>
        <v>5</v>
      </c>
      <c r="B64" s="25">
        <v>29.59</v>
      </c>
      <c r="C64" s="25">
        <f>B64-B63</f>
        <v>10.79</v>
      </c>
      <c r="D64" s="11"/>
      <c r="E64" s="492" t="s">
        <v>234</v>
      </c>
      <c r="F64" s="509"/>
      <c r="G64" s="25">
        <f>'Маршрутный лист лайт'!$B$14-B64</f>
        <v>57.92</v>
      </c>
    </row>
    <row r="65" spans="1:7" ht="120" customHeight="1" x14ac:dyDescent="0.25">
      <c r="A65" s="11">
        <f t="shared" si="7"/>
        <v>6</v>
      </c>
      <c r="B65" s="25">
        <v>37.61</v>
      </c>
      <c r="C65" s="12">
        <f>B65-B64</f>
        <v>8.02</v>
      </c>
      <c r="D65" s="11"/>
      <c r="E65" s="492" t="s">
        <v>333</v>
      </c>
      <c r="F65" s="509"/>
      <c r="G65" s="25">
        <f>'Маршрутный лист лайт'!$B$14-B65</f>
        <v>49.900000000000006</v>
      </c>
    </row>
    <row r="66" spans="1:7" ht="17.45" customHeight="1" x14ac:dyDescent="0.25">
      <c r="A66" s="13"/>
      <c r="B66" s="13"/>
      <c r="C66" s="13"/>
      <c r="D66" s="13"/>
      <c r="E66" s="13"/>
      <c r="F66" s="36" t="s">
        <v>92</v>
      </c>
      <c r="G66" s="14">
        <f>1+G55</f>
        <v>8</v>
      </c>
    </row>
    <row r="67" spans="1:7" ht="17.45" customHeight="1" x14ac:dyDescent="0.25">
      <c r="A67" s="2"/>
      <c r="B67" s="3"/>
      <c r="C67" s="4"/>
      <c r="D67" s="526" t="str">
        <f>Общее!$B$2</f>
        <v>Кубок Motul - 2017</v>
      </c>
      <c r="E67" s="527"/>
      <c r="F67" s="334" t="s">
        <v>9</v>
      </c>
      <c r="G67" s="335">
        <f>'Маршрутный лист лайт'!$B$14</f>
        <v>87.51</v>
      </c>
    </row>
    <row r="68" spans="1:7" ht="17.45" customHeight="1" x14ac:dyDescent="0.25">
      <c r="A68" s="5"/>
      <c r="B68" s="6"/>
      <c r="C68" s="7"/>
      <c r="D68" s="526" t="str">
        <f>'Маршрутный лист лайт'!$A$12</f>
        <v>КВ-1 М1</v>
      </c>
      <c r="E68" s="527"/>
      <c r="F68" s="334" t="s">
        <v>11</v>
      </c>
      <c r="G68" s="336">
        <f>'Маршрутный лист лайт'!$C$14</f>
        <v>90</v>
      </c>
    </row>
    <row r="69" spans="1:7" ht="17.45" customHeight="1" x14ac:dyDescent="0.25">
      <c r="A69" s="8"/>
      <c r="B69" s="9"/>
      <c r="C69" s="10"/>
      <c r="D69" s="526" t="str">
        <f>'Маршрутный лист лайт'!$A$14</f>
        <v>КВ-2 Танк</v>
      </c>
      <c r="E69" s="527"/>
      <c r="F69" s="334" t="s">
        <v>10</v>
      </c>
      <c r="G69" s="335">
        <f>'Маршрутный лист лайт'!$D$14</f>
        <v>58.34</v>
      </c>
    </row>
    <row r="70" spans="1:7" ht="17.45" customHeight="1" x14ac:dyDescent="0.25">
      <c r="A70" s="1" t="s">
        <v>0</v>
      </c>
      <c r="B70" s="1" t="s">
        <v>1</v>
      </c>
      <c r="C70" s="1" t="s">
        <v>2</v>
      </c>
      <c r="D70" s="1" t="s">
        <v>3</v>
      </c>
      <c r="E70" s="506" t="s">
        <v>4</v>
      </c>
      <c r="F70" s="507"/>
      <c r="G70" s="1" t="s">
        <v>5</v>
      </c>
    </row>
    <row r="71" spans="1:7" ht="120" customHeight="1" x14ac:dyDescent="0.25">
      <c r="A71" s="17"/>
      <c r="B71" s="22"/>
      <c r="C71" s="15"/>
      <c r="D71" s="231"/>
      <c r="E71" s="517"/>
      <c r="F71" s="517"/>
      <c r="G71" s="16"/>
    </row>
    <row r="72" spans="1:7" ht="120" customHeight="1" x14ac:dyDescent="0.25">
      <c r="A72" s="18"/>
      <c r="B72" s="23"/>
      <c r="C72" s="19"/>
      <c r="D72" s="330"/>
      <c r="E72" s="518"/>
      <c r="F72" s="518"/>
      <c r="G72" s="21"/>
    </row>
    <row r="73" spans="1:7" ht="120" customHeight="1" x14ac:dyDescent="0.25">
      <c r="A73" s="18"/>
      <c r="B73" s="23"/>
      <c r="C73" s="19"/>
      <c r="D73" s="330"/>
      <c r="E73" s="518"/>
      <c r="F73" s="518"/>
      <c r="G73" s="21"/>
    </row>
    <row r="74" spans="1:7" ht="120" customHeight="1" x14ac:dyDescent="0.25">
      <c r="A74" s="18"/>
      <c r="B74" s="23"/>
      <c r="C74" s="19"/>
      <c r="D74" s="330"/>
      <c r="E74" s="519"/>
      <c r="F74" s="518"/>
      <c r="G74" s="21"/>
    </row>
    <row r="75" spans="1:7" ht="120" customHeight="1" x14ac:dyDescent="0.25">
      <c r="A75" s="11">
        <f>1+A65</f>
        <v>7</v>
      </c>
      <c r="B75" s="25">
        <v>60.38</v>
      </c>
      <c r="C75" s="12"/>
      <c r="D75" s="11"/>
      <c r="E75" s="492" t="s">
        <v>275</v>
      </c>
      <c r="F75" s="493"/>
      <c r="G75" s="12">
        <f>'Маршрутный лист лайт'!$B$14-B75</f>
        <v>27.130000000000003</v>
      </c>
    </row>
    <row r="76" spans="1:7" ht="120" customHeight="1" x14ac:dyDescent="0.25">
      <c r="A76" s="11">
        <f t="shared" ref="A76" si="8">1+A75</f>
        <v>8</v>
      </c>
      <c r="B76" s="25">
        <v>87.51</v>
      </c>
      <c r="C76" s="12">
        <f t="shared" ref="C76" si="9">B76-B75</f>
        <v>27.130000000000003</v>
      </c>
      <c r="D76" s="11"/>
      <c r="E76" s="492" t="str">
        <f>CHAR(10)&amp;CHAR(10)&amp;CHAR(10)&amp;'Маршрутный лист лайт'!$A$14</f>
        <v xml:space="preserve">
КВ-2 Танк</v>
      </c>
      <c r="F76" s="493"/>
      <c r="G76" s="12">
        <f>'Маршрутный лист лайт'!$B$14-B76</f>
        <v>0</v>
      </c>
    </row>
    <row r="77" spans="1:7" ht="17.45" customHeight="1" x14ac:dyDescent="0.25">
      <c r="A77" s="13"/>
      <c r="B77" s="26"/>
      <c r="C77" s="13"/>
      <c r="D77" s="13"/>
      <c r="E77" s="13"/>
      <c r="F77" s="36" t="s">
        <v>92</v>
      </c>
      <c r="G77" s="14">
        <f>1+G66</f>
        <v>9</v>
      </c>
    </row>
    <row r="78" spans="1:7" ht="17.45" customHeight="1" x14ac:dyDescent="0.25">
      <c r="A78" s="2"/>
      <c r="B78" s="3"/>
      <c r="C78" s="4"/>
      <c r="D78" s="526" t="str">
        <f>Общее!$B$2</f>
        <v>Кубок Motul - 2017</v>
      </c>
      <c r="E78" s="527"/>
      <c r="F78" s="334" t="s">
        <v>9</v>
      </c>
      <c r="G78" s="335">
        <f>'Маршрутный лист лайт'!$B$16</f>
        <v>43.78</v>
      </c>
    </row>
    <row r="79" spans="1:7" ht="17.45" customHeight="1" x14ac:dyDescent="0.25">
      <c r="A79" s="5"/>
      <c r="B79" s="6"/>
      <c r="C79" s="7"/>
      <c r="D79" s="526" t="str">
        <f>'Маршрутный лист лайт'!$A$14</f>
        <v>КВ-2 Танк</v>
      </c>
      <c r="E79" s="527"/>
      <c r="F79" s="334" t="s">
        <v>11</v>
      </c>
      <c r="G79" s="336">
        <f>'Маршрутный лист лайт'!$C$16</f>
        <v>60</v>
      </c>
    </row>
    <row r="80" spans="1:7" ht="17.45" customHeight="1" x14ac:dyDescent="0.25">
      <c r="A80" s="8"/>
      <c r="B80" s="9"/>
      <c r="C80" s="10"/>
      <c r="D80" s="526" t="str">
        <f>'Маршрутный лист лайт'!$A$16</f>
        <v>КВ-3 Агроферма Финиш</v>
      </c>
      <c r="E80" s="527"/>
      <c r="F80" s="334" t="s">
        <v>10</v>
      </c>
      <c r="G80" s="335">
        <f>'Маршрутный лист лайт'!$D$16</f>
        <v>43.78</v>
      </c>
    </row>
    <row r="81" spans="1:11" ht="17.45" customHeight="1" x14ac:dyDescent="0.25">
      <c r="A81" s="1" t="s">
        <v>0</v>
      </c>
      <c r="B81" s="1" t="s">
        <v>1</v>
      </c>
      <c r="C81" s="1" t="s">
        <v>2</v>
      </c>
      <c r="D81" s="1" t="s">
        <v>3</v>
      </c>
      <c r="E81" s="506" t="s">
        <v>4</v>
      </c>
      <c r="F81" s="507"/>
      <c r="G81" s="1" t="s">
        <v>5</v>
      </c>
    </row>
    <row r="82" spans="1:11" ht="120" customHeight="1" x14ac:dyDescent="0.25">
      <c r="A82" s="11">
        <v>1</v>
      </c>
      <c r="B82" s="25">
        <v>0</v>
      </c>
      <c r="C82" s="12">
        <v>0</v>
      </c>
      <c r="D82" s="11"/>
      <c r="E82" s="492" t="str">
        <f>CHAR(10)&amp;CHAR(10)&amp;CHAR(10)&amp;'Маршрутный лист лайт'!$A$14</f>
        <v xml:space="preserve">
КВ-2 Танк</v>
      </c>
      <c r="F82" s="493"/>
      <c r="G82" s="12">
        <f>'Маршрутный лист лайт'!$B$16-B82</f>
        <v>43.78</v>
      </c>
    </row>
    <row r="83" spans="1:11" ht="120" customHeight="1" x14ac:dyDescent="0.25">
      <c r="A83" s="11">
        <f>1+A82</f>
        <v>2</v>
      </c>
      <c r="B83" s="25">
        <v>0.16</v>
      </c>
      <c r="C83" s="12">
        <f t="shared" ref="C83:C84" si="10">B83-B82</f>
        <v>0.16</v>
      </c>
      <c r="D83" s="11"/>
      <c r="E83" s="492"/>
      <c r="F83" s="493"/>
      <c r="G83" s="12">
        <f>'Маршрутный лист лайт'!$B$16-B83</f>
        <v>43.620000000000005</v>
      </c>
    </row>
    <row r="84" spans="1:11" ht="120" customHeight="1" x14ac:dyDescent="0.25">
      <c r="A84" s="11">
        <f>1+A83</f>
        <v>3</v>
      </c>
      <c r="B84" s="25">
        <v>4.04</v>
      </c>
      <c r="C84" s="12">
        <f t="shared" si="10"/>
        <v>3.88</v>
      </c>
      <c r="D84" s="315"/>
      <c r="E84" s="492" t="s">
        <v>268</v>
      </c>
      <c r="F84" s="493"/>
      <c r="G84" s="12">
        <f>'Маршрутный лист лайт'!$B$16-B84</f>
        <v>39.74</v>
      </c>
    </row>
    <row r="85" spans="1:11" ht="120" customHeight="1" x14ac:dyDescent="0.25">
      <c r="A85" s="48"/>
      <c r="B85" s="328"/>
      <c r="C85" s="328"/>
      <c r="D85" s="328"/>
      <c r="E85" s="521"/>
      <c r="F85" s="521"/>
      <c r="G85" s="50"/>
    </row>
    <row r="86" spans="1:11" ht="120" customHeight="1" x14ac:dyDescent="0.25">
      <c r="A86" s="48"/>
      <c r="B86" s="328"/>
      <c r="C86" s="328"/>
      <c r="D86" s="328"/>
      <c r="E86" s="521"/>
      <c r="F86" s="521"/>
      <c r="G86" s="50"/>
    </row>
    <row r="87" spans="1:11" ht="120" customHeight="1" x14ac:dyDescent="0.25">
      <c r="A87" s="51"/>
      <c r="B87" s="329"/>
      <c r="C87" s="329"/>
      <c r="D87" s="329"/>
      <c r="E87" s="520"/>
      <c r="F87" s="520"/>
      <c r="G87" s="53"/>
    </row>
    <row r="88" spans="1:11" ht="17.45" customHeight="1" x14ac:dyDescent="0.25">
      <c r="A88" s="13"/>
      <c r="B88" s="13"/>
      <c r="C88" s="13"/>
      <c r="D88" s="13"/>
      <c r="E88" s="13"/>
      <c r="F88" s="36" t="s">
        <v>92</v>
      </c>
      <c r="G88" s="14">
        <f>1+G77</f>
        <v>10</v>
      </c>
    </row>
    <row r="89" spans="1:11" ht="17.45" customHeight="1" x14ac:dyDescent="0.25">
      <c r="A89" s="2"/>
      <c r="B89" s="3"/>
      <c r="C89" s="4"/>
      <c r="D89" s="526" t="str">
        <f>Общее!$B$2</f>
        <v>Кубок Motul - 2017</v>
      </c>
      <c r="E89" s="527"/>
      <c r="F89" s="334" t="s">
        <v>9</v>
      </c>
      <c r="G89" s="335">
        <f>'Маршрутный лист лайт'!$B$16</f>
        <v>43.78</v>
      </c>
    </row>
    <row r="90" spans="1:11" ht="17.45" customHeight="1" x14ac:dyDescent="0.25">
      <c r="A90" s="5"/>
      <c r="B90" s="6"/>
      <c r="C90" s="7"/>
      <c r="D90" s="526" t="str">
        <f>'Маршрутный лист лайт'!$A$14</f>
        <v>КВ-2 Танк</v>
      </c>
      <c r="E90" s="527"/>
      <c r="F90" s="334" t="s">
        <v>11</v>
      </c>
      <c r="G90" s="336">
        <f>'Маршрутный лист лайт'!$C$16</f>
        <v>60</v>
      </c>
    </row>
    <row r="91" spans="1:11" ht="17.45" customHeight="1" x14ac:dyDescent="0.25">
      <c r="A91" s="8"/>
      <c r="B91" s="9"/>
      <c r="C91" s="10"/>
      <c r="D91" s="526" t="str">
        <f>'Маршрутный лист лайт'!$A$16</f>
        <v>КВ-3 Агроферма Финиш</v>
      </c>
      <c r="E91" s="527"/>
      <c r="F91" s="334" t="s">
        <v>10</v>
      </c>
      <c r="G91" s="335">
        <f>'Маршрутный лист лайт'!$D$16</f>
        <v>43.78</v>
      </c>
    </row>
    <row r="92" spans="1:11" ht="17.45" customHeight="1" x14ac:dyDescent="0.25">
      <c r="A92" s="1" t="s">
        <v>0</v>
      </c>
      <c r="B92" s="1" t="s">
        <v>1</v>
      </c>
      <c r="C92" s="1" t="s">
        <v>2</v>
      </c>
      <c r="D92" s="1" t="s">
        <v>3</v>
      </c>
      <c r="E92" s="506" t="s">
        <v>4</v>
      </c>
      <c r="F92" s="507"/>
      <c r="G92" s="1" t="s">
        <v>5</v>
      </c>
    </row>
    <row r="93" spans="1:11" ht="120" customHeight="1" x14ac:dyDescent="0.25">
      <c r="A93" s="11">
        <f>1+A84</f>
        <v>4</v>
      </c>
      <c r="B93" s="25">
        <v>9.2899999999999991</v>
      </c>
      <c r="C93" s="12"/>
      <c r="D93" s="11"/>
      <c r="E93" s="492" t="s">
        <v>277</v>
      </c>
      <c r="F93" s="493"/>
      <c r="G93" s="12">
        <f>'Маршрутный лист лайт'!$B$16-B93</f>
        <v>34.49</v>
      </c>
    </row>
    <row r="94" spans="1:11" ht="120" customHeight="1" x14ac:dyDescent="0.25">
      <c r="A94" s="11">
        <f t="shared" ref="A94:A96" si="11">1+A93</f>
        <v>5</v>
      </c>
      <c r="B94" s="25">
        <v>12.37</v>
      </c>
      <c r="C94" s="12">
        <f t="shared" ref="C94:C96" si="12">B94-B93</f>
        <v>3.08</v>
      </c>
      <c r="D94" s="11"/>
      <c r="E94" s="522"/>
      <c r="F94" s="523"/>
      <c r="G94" s="12">
        <f>'Маршрутный лист лайт'!$B$16-B94</f>
        <v>31.410000000000004</v>
      </c>
    </row>
    <row r="95" spans="1:11" ht="120" customHeight="1" x14ac:dyDescent="0.25">
      <c r="A95" s="11">
        <f t="shared" si="11"/>
        <v>6</v>
      </c>
      <c r="B95" s="25">
        <v>14.18</v>
      </c>
      <c r="C95" s="12">
        <f t="shared" si="12"/>
        <v>1.8100000000000005</v>
      </c>
      <c r="D95" s="11"/>
      <c r="E95" s="492"/>
      <c r="F95" s="493"/>
      <c r="G95" s="12">
        <f>'Маршрутный лист лайт'!$B$16-B95</f>
        <v>29.6</v>
      </c>
    </row>
    <row r="96" spans="1:11" ht="120" customHeight="1" x14ac:dyDescent="0.25">
      <c r="A96" s="11">
        <f t="shared" si="11"/>
        <v>7</v>
      </c>
      <c r="B96" s="25">
        <v>26.57</v>
      </c>
      <c r="C96" s="12">
        <f t="shared" si="12"/>
        <v>12.39</v>
      </c>
      <c r="D96" s="11"/>
      <c r="E96" s="492" t="s">
        <v>279</v>
      </c>
      <c r="F96" s="493"/>
      <c r="G96" s="12">
        <f>'Маршрутный лист лайт'!$B$16-B96</f>
        <v>17.21</v>
      </c>
      <c r="K96" s="31" t="s">
        <v>278</v>
      </c>
    </row>
    <row r="97" spans="1:7" ht="120" customHeight="1" x14ac:dyDescent="0.25">
      <c r="A97" s="48"/>
      <c r="B97" s="328"/>
      <c r="C97" s="328"/>
      <c r="D97" s="328"/>
      <c r="E97" s="521"/>
      <c r="F97" s="521"/>
      <c r="G97" s="50"/>
    </row>
    <row r="98" spans="1:7" ht="120" customHeight="1" x14ac:dyDescent="0.25">
      <c r="A98" s="51"/>
      <c r="B98" s="329"/>
      <c r="C98" s="329"/>
      <c r="D98" s="329"/>
      <c r="E98" s="520"/>
      <c r="F98" s="520"/>
      <c r="G98" s="53"/>
    </row>
    <row r="99" spans="1:7" ht="17.45" customHeight="1" x14ac:dyDescent="0.25">
      <c r="A99" s="13"/>
      <c r="B99" s="13"/>
      <c r="C99" s="13"/>
      <c r="D99" s="13"/>
      <c r="E99" s="13"/>
      <c r="F99" s="36" t="s">
        <v>92</v>
      </c>
      <c r="G99" s="14">
        <f>1+G88</f>
        <v>11</v>
      </c>
    </row>
    <row r="100" spans="1:7" ht="17.45" customHeight="1" x14ac:dyDescent="0.25">
      <c r="A100" s="2"/>
      <c r="B100" s="3"/>
      <c r="C100" s="4"/>
      <c r="D100" s="526" t="str">
        <f>Общее!$B$2</f>
        <v>Кубок Motul - 2017</v>
      </c>
      <c r="E100" s="527"/>
      <c r="F100" s="334" t="s">
        <v>9</v>
      </c>
      <c r="G100" s="335">
        <f>'Маршрутный лист лайт'!$B$16</f>
        <v>43.78</v>
      </c>
    </row>
    <row r="101" spans="1:7" ht="17.45" customHeight="1" x14ac:dyDescent="0.25">
      <c r="A101" s="5"/>
      <c r="B101" s="6"/>
      <c r="C101" s="7"/>
      <c r="D101" s="526" t="str">
        <f>'Маршрутный лист лайт'!$A$14</f>
        <v>КВ-2 Танк</v>
      </c>
      <c r="E101" s="527"/>
      <c r="F101" s="334" t="s">
        <v>11</v>
      </c>
      <c r="G101" s="336">
        <f>'Маршрутный лист лайт'!$C$16</f>
        <v>60</v>
      </c>
    </row>
    <row r="102" spans="1:7" ht="17.45" customHeight="1" x14ac:dyDescent="0.25">
      <c r="A102" s="8"/>
      <c r="B102" s="9"/>
      <c r="C102" s="10"/>
      <c r="D102" s="526" t="str">
        <f>'Маршрутный лист лайт'!$A$16</f>
        <v>КВ-3 Агроферма Финиш</v>
      </c>
      <c r="E102" s="527"/>
      <c r="F102" s="334" t="s">
        <v>10</v>
      </c>
      <c r="G102" s="335">
        <f>'Маршрутный лист лайт'!$D$16</f>
        <v>43.78</v>
      </c>
    </row>
    <row r="103" spans="1:7" ht="17.45" customHeight="1" x14ac:dyDescent="0.25">
      <c r="A103" s="1" t="s">
        <v>0</v>
      </c>
      <c r="B103" s="1" t="s">
        <v>1</v>
      </c>
      <c r="C103" s="1" t="s">
        <v>2</v>
      </c>
      <c r="D103" s="1" t="s">
        <v>3</v>
      </c>
      <c r="E103" s="1"/>
      <c r="F103" s="1" t="s">
        <v>4</v>
      </c>
      <c r="G103" s="1" t="s">
        <v>5</v>
      </c>
    </row>
    <row r="104" spans="1:7" ht="120" customHeight="1" x14ac:dyDescent="0.25">
      <c r="A104" s="11">
        <f>1+A96</f>
        <v>8</v>
      </c>
      <c r="B104" s="25">
        <v>30.9</v>
      </c>
      <c r="C104" s="12"/>
      <c r="D104" s="11"/>
      <c r="E104" s="492" t="s">
        <v>144</v>
      </c>
      <c r="F104" s="493"/>
      <c r="G104" s="12">
        <f>'Маршрутный лист лайт'!$B$16-B104</f>
        <v>12.880000000000003</v>
      </c>
    </row>
    <row r="105" spans="1:7" ht="120" customHeight="1" x14ac:dyDescent="0.25">
      <c r="A105" s="11">
        <f t="shared" ref="A105:A108" si="13">1+A104</f>
        <v>9</v>
      </c>
      <c r="B105" s="25">
        <v>32.340000000000003</v>
      </c>
      <c r="C105" s="12">
        <f t="shared" ref="C105:C108" si="14">B105-B104</f>
        <v>1.4400000000000048</v>
      </c>
      <c r="D105" s="11"/>
      <c r="E105" s="492" t="str">
        <f>CHAR(10)&amp;CHAR(10)&amp;CHAR(10)&amp;'Маршрутный лист лайт'!$A$15&amp;" Старт"&amp;CHAR(10)&amp;"Норма времени "&amp;'Маршрутный лист лайт'!$G$15&amp;" сек"</f>
        <v xml:space="preserve">
ДС-6 РУ Старт
Норма времени 460 сек</v>
      </c>
      <c r="F105" s="493"/>
      <c r="G105" s="12">
        <f>'Маршрутный лист лайт'!$B$16-B105</f>
        <v>11.439999999999998</v>
      </c>
    </row>
    <row r="106" spans="1:7" ht="120" customHeight="1" x14ac:dyDescent="0.25">
      <c r="A106" s="11">
        <f t="shared" si="13"/>
        <v>10</v>
      </c>
      <c r="B106" s="25">
        <v>41.41</v>
      </c>
      <c r="C106" s="12">
        <f t="shared" si="14"/>
        <v>9.0699999999999932</v>
      </c>
      <c r="D106" s="11"/>
      <c r="E106" s="492" t="str">
        <f>CHAR(10)&amp;CHAR(10)&amp;CHAR(10)&amp;'Маршрутный лист лайт'!$A$15&amp;" Финиш"</f>
        <v xml:space="preserve">
ДС-6 РУ Финиш</v>
      </c>
      <c r="F106" s="493"/>
      <c r="G106" s="12">
        <f>'Маршрутный лист лайт'!$B$16-B106</f>
        <v>2.3700000000000045</v>
      </c>
    </row>
    <row r="107" spans="1:7" ht="120" customHeight="1" x14ac:dyDescent="0.25">
      <c r="A107" s="11">
        <f t="shared" si="13"/>
        <v>11</v>
      </c>
      <c r="B107" s="25">
        <v>43.76</v>
      </c>
      <c r="C107" s="12">
        <f t="shared" si="14"/>
        <v>2.3500000000000014</v>
      </c>
      <c r="D107" s="11"/>
      <c r="E107" s="492"/>
      <c r="F107" s="493"/>
      <c r="G107" s="12">
        <f>'Маршрутный лист лайт'!$B$16-B107</f>
        <v>2.0000000000003126E-2</v>
      </c>
    </row>
    <row r="108" spans="1:7" ht="120" customHeight="1" x14ac:dyDescent="0.25">
      <c r="A108" s="11">
        <f t="shared" si="13"/>
        <v>12</v>
      </c>
      <c r="B108" s="25">
        <v>43.78</v>
      </c>
      <c r="C108" s="12">
        <f t="shared" si="14"/>
        <v>2.0000000000003126E-2</v>
      </c>
      <c r="D108" s="11"/>
      <c r="E108" s="492" t="str">
        <f>CHAR(10)&amp;CHAR(10)&amp;CHAR(10)&amp;'Маршрутный лист лайт'!$A$16&amp;CHAR(10)&amp;"Раннее прибытие не пенализируется"</f>
        <v xml:space="preserve">
КВ-3 Агроферма Финиш
Раннее прибытие не пенализируется</v>
      </c>
      <c r="F108" s="493"/>
      <c r="G108" s="12">
        <f>'Маршрутный лист лайт'!$B$16-B108</f>
        <v>0</v>
      </c>
    </row>
    <row r="109" spans="1:7" ht="120" customHeight="1" x14ac:dyDescent="0.25">
      <c r="A109" s="494" t="s">
        <v>179</v>
      </c>
      <c r="B109" s="495"/>
      <c r="C109" s="495"/>
      <c r="D109" s="495"/>
      <c r="E109" s="495"/>
      <c r="F109" s="495"/>
      <c r="G109" s="496"/>
    </row>
    <row r="110" spans="1:7" ht="17.45" customHeight="1" x14ac:dyDescent="0.25">
      <c r="A110" s="13"/>
      <c r="B110" s="13"/>
      <c r="C110" s="13"/>
      <c r="D110" s="13"/>
      <c r="E110" s="13"/>
      <c r="F110" s="36" t="s">
        <v>92</v>
      </c>
      <c r="G110" s="14">
        <f>1+G99</f>
        <v>12</v>
      </c>
    </row>
  </sheetData>
  <mergeCells count="99">
    <mergeCell ref="E107:F107"/>
    <mergeCell ref="E108:F108"/>
    <mergeCell ref="A109:G109"/>
    <mergeCell ref="D100:E100"/>
    <mergeCell ref="D101:E101"/>
    <mergeCell ref="D102:E102"/>
    <mergeCell ref="E104:F104"/>
    <mergeCell ref="E105:F105"/>
    <mergeCell ref="E106:F106"/>
    <mergeCell ref="E98:F98"/>
    <mergeCell ref="E86:F86"/>
    <mergeCell ref="E87:F87"/>
    <mergeCell ref="D89:E89"/>
    <mergeCell ref="D90:E90"/>
    <mergeCell ref="D91:E91"/>
    <mergeCell ref="E92:F92"/>
    <mergeCell ref="E93:F93"/>
    <mergeCell ref="E94:F94"/>
    <mergeCell ref="E95:F95"/>
    <mergeCell ref="E96:F96"/>
    <mergeCell ref="E97:F97"/>
    <mergeCell ref="E85:F85"/>
    <mergeCell ref="E73:F73"/>
    <mergeCell ref="E74:F74"/>
    <mergeCell ref="E75:F75"/>
    <mergeCell ref="E76:F76"/>
    <mergeCell ref="D78:E78"/>
    <mergeCell ref="D79:E79"/>
    <mergeCell ref="D80:E80"/>
    <mergeCell ref="E81:F81"/>
    <mergeCell ref="E82:F82"/>
    <mergeCell ref="E83:F83"/>
    <mergeCell ref="E84:F84"/>
    <mergeCell ref="E72:F72"/>
    <mergeCell ref="E60:F60"/>
    <mergeCell ref="E61:F61"/>
    <mergeCell ref="E62:F62"/>
    <mergeCell ref="E63:F63"/>
    <mergeCell ref="E64:F64"/>
    <mergeCell ref="E65:F65"/>
    <mergeCell ref="D67:E67"/>
    <mergeCell ref="D68:E68"/>
    <mergeCell ref="D69:E69"/>
    <mergeCell ref="E70:F70"/>
    <mergeCell ref="E71:F71"/>
    <mergeCell ref="E59:F59"/>
    <mergeCell ref="D47:E47"/>
    <mergeCell ref="E48:F48"/>
    <mergeCell ref="E49:F49"/>
    <mergeCell ref="E50:F50"/>
    <mergeCell ref="E51:F51"/>
    <mergeCell ref="E52:F52"/>
    <mergeCell ref="E53:F53"/>
    <mergeCell ref="E54:F54"/>
    <mergeCell ref="D56:E56"/>
    <mergeCell ref="D57:E57"/>
    <mergeCell ref="D58:E58"/>
    <mergeCell ref="D46:E46"/>
    <mergeCell ref="D34:E34"/>
    <mergeCell ref="D35:E35"/>
    <mergeCell ref="D36:E36"/>
    <mergeCell ref="E37:F37"/>
    <mergeCell ref="E38:F38"/>
    <mergeCell ref="E39:F39"/>
    <mergeCell ref="E40:F40"/>
    <mergeCell ref="E41:F41"/>
    <mergeCell ref="E42:F42"/>
    <mergeCell ref="E43:F43"/>
    <mergeCell ref="D45:E45"/>
    <mergeCell ref="E32:F32"/>
    <mergeCell ref="E20:F20"/>
    <mergeCell ref="E21:F21"/>
    <mergeCell ref="D23:E23"/>
    <mergeCell ref="D24:E24"/>
    <mergeCell ref="D25:E25"/>
    <mergeCell ref="E26:F26"/>
    <mergeCell ref="E27:F27"/>
    <mergeCell ref="E28:F28"/>
    <mergeCell ref="E29:F29"/>
    <mergeCell ref="E30:F30"/>
    <mergeCell ref="E31:F31"/>
    <mergeCell ref="E19:F19"/>
    <mergeCell ref="E7:F7"/>
    <mergeCell ref="E8:F8"/>
    <mergeCell ref="E9:F9"/>
    <mergeCell ref="E10:F10"/>
    <mergeCell ref="D12:E12"/>
    <mergeCell ref="D13:E13"/>
    <mergeCell ref="D14:E14"/>
    <mergeCell ref="E15:F15"/>
    <mergeCell ref="E16:F16"/>
    <mergeCell ref="E17:F17"/>
    <mergeCell ref="E18:F18"/>
    <mergeCell ref="E6:F6"/>
    <mergeCell ref="D1:E1"/>
    <mergeCell ref="D2:E2"/>
    <mergeCell ref="D3:E3"/>
    <mergeCell ref="E4:F4"/>
    <mergeCell ref="E5:F5"/>
  </mergeCells>
  <pageMargins left="0.39370078740157483" right="0.39370078740157483" top="0.39370078740157483" bottom="0.39370078740157483" header="0" footer="0"/>
  <pageSetup paperSize="9" orientation="portrait" horizontalDpi="200" verticalDpi="200" r:id="rId1"/>
  <rowBreaks count="9" manualBreakCount="9">
    <brk id="11" max="16383" man="1"/>
    <brk id="22" max="5" man="1"/>
    <brk id="33" max="16383" man="1"/>
    <brk id="44" max="16383" man="1"/>
    <brk id="55" max="5" man="1"/>
    <brk id="66" max="5" man="1"/>
    <brk id="77" max="5" man="1"/>
    <brk id="88" max="5" man="1"/>
    <brk id="99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85" zoomScaleNormal="70" zoomScaleSheetLayoutView="85" zoomScalePageLayoutView="40" workbookViewId="0"/>
  </sheetViews>
  <sheetFormatPr defaultColWidth="9.140625" defaultRowHeight="15" x14ac:dyDescent="0.25"/>
  <cols>
    <col min="1" max="1" width="5.7109375" style="31" customWidth="1"/>
    <col min="2" max="3" width="8.7109375" style="31" customWidth="1"/>
    <col min="4" max="4" width="23.7109375" style="31" customWidth="1"/>
    <col min="5" max="5" width="20.7109375" style="31" customWidth="1"/>
    <col min="6" max="6" width="16.7109375" style="31" customWidth="1"/>
    <col min="7" max="7" width="10.7109375" style="31" customWidth="1"/>
    <col min="8" max="8" width="135.7109375" style="31" customWidth="1"/>
    <col min="9" max="9" width="23.7109375" style="31" customWidth="1"/>
    <col min="10" max="10" width="16.7109375" style="31" customWidth="1"/>
    <col min="11" max="11" width="20.7109375" style="31" customWidth="1"/>
    <col min="12" max="12" width="10.7109375" style="31" customWidth="1"/>
    <col min="13" max="13" width="9.140625" style="31"/>
    <col min="14" max="14" width="9.42578125" style="31" customWidth="1"/>
    <col min="15" max="16384" width="9.140625" style="31"/>
  </cols>
  <sheetData>
    <row r="1" spans="1:12" ht="17.45" customHeight="1" x14ac:dyDescent="0.25">
      <c r="A1" s="310"/>
      <c r="B1" s="311"/>
      <c r="C1" s="311"/>
      <c r="D1" s="311"/>
      <c r="E1" s="311"/>
      <c r="F1" s="311"/>
      <c r="G1" s="311"/>
      <c r="H1" s="4"/>
      <c r="I1" s="502" t="str">
        <f>'ДК про'!D67</f>
        <v>Кубок Motul - 2017</v>
      </c>
      <c r="J1" s="503"/>
      <c r="K1" s="44" t="s">
        <v>9</v>
      </c>
      <c r="L1" s="45">
        <f>'ДК про'!G67</f>
        <v>87.51</v>
      </c>
    </row>
    <row r="2" spans="1:12" ht="17.45" customHeight="1" x14ac:dyDescent="0.25">
      <c r="A2" s="312"/>
      <c r="B2" s="203"/>
      <c r="C2" s="203"/>
      <c r="D2" s="203"/>
      <c r="E2" s="203"/>
      <c r="F2" s="203"/>
      <c r="G2" s="203"/>
      <c r="H2" s="7"/>
      <c r="I2" s="502" t="str">
        <f>'ДК про'!D68</f>
        <v>КВ-1 М1</v>
      </c>
      <c r="J2" s="503"/>
      <c r="K2" s="44" t="s">
        <v>11</v>
      </c>
      <c r="L2" s="43">
        <f>'ДК про'!G68</f>
        <v>90</v>
      </c>
    </row>
    <row r="3" spans="1:12" ht="17.45" customHeight="1" x14ac:dyDescent="0.25">
      <c r="A3" s="313"/>
      <c r="B3" s="314"/>
      <c r="C3" s="314"/>
      <c r="D3" s="314"/>
      <c r="E3" s="314"/>
      <c r="F3" s="314"/>
      <c r="G3" s="314"/>
      <c r="H3" s="10"/>
      <c r="I3" s="502" t="str">
        <f>'ДК про'!D69</f>
        <v>КВ-2 Танк</v>
      </c>
      <c r="J3" s="503"/>
      <c r="K3" s="44" t="s">
        <v>10</v>
      </c>
      <c r="L3" s="45">
        <f>'ДК про'!G69</f>
        <v>58.34</v>
      </c>
    </row>
    <row r="4" spans="1:12" ht="114.95" customHeight="1" x14ac:dyDescent="0.25">
      <c r="A4" s="310"/>
      <c r="B4" s="311"/>
      <c r="C4" s="311"/>
      <c r="D4" s="311"/>
      <c r="E4" s="311"/>
      <c r="F4" s="311"/>
      <c r="G4" s="311"/>
      <c r="H4" s="3"/>
      <c r="I4" s="165"/>
      <c r="J4" s="165"/>
      <c r="K4" s="166"/>
      <c r="L4" s="167"/>
    </row>
    <row r="5" spans="1:12" ht="114.95" customHeight="1" x14ac:dyDescent="0.25">
      <c r="A5" s="312"/>
      <c r="B5" s="203"/>
      <c r="C5" s="203"/>
      <c r="D5" s="203"/>
      <c r="E5" s="203"/>
      <c r="F5" s="203"/>
      <c r="G5" s="203"/>
      <c r="H5" s="6"/>
      <c r="I5" s="168"/>
      <c r="J5" s="168"/>
      <c r="K5" s="169"/>
      <c r="L5" s="170"/>
    </row>
    <row r="6" spans="1:12" ht="114.95" customHeight="1" x14ac:dyDescent="0.25">
      <c r="A6" s="312"/>
      <c r="B6" s="203"/>
      <c r="C6" s="203"/>
      <c r="D6" s="203"/>
      <c r="E6" s="203"/>
      <c r="F6" s="203"/>
      <c r="G6" s="203"/>
      <c r="H6" s="6"/>
      <c r="I6" s="168"/>
      <c r="J6" s="168"/>
      <c r="K6" s="169"/>
      <c r="L6" s="170"/>
    </row>
    <row r="7" spans="1:12" ht="114.95" customHeight="1" x14ac:dyDescent="0.25">
      <c r="A7" s="312"/>
      <c r="B7" s="203"/>
      <c r="C7" s="203"/>
      <c r="D7" s="203"/>
      <c r="E7" s="203"/>
      <c r="F7" s="203"/>
      <c r="G7" s="203"/>
      <c r="H7" s="6"/>
      <c r="I7" s="168"/>
      <c r="J7" s="168"/>
      <c r="K7" s="169"/>
      <c r="L7" s="170"/>
    </row>
    <row r="8" spans="1:12" ht="114.95" customHeight="1" x14ac:dyDescent="0.25">
      <c r="A8" s="312"/>
      <c r="B8" s="203"/>
      <c r="C8" s="203"/>
      <c r="D8" s="203"/>
      <c r="E8" s="203"/>
      <c r="F8" s="203"/>
      <c r="G8" s="203"/>
      <c r="H8" s="6"/>
      <c r="I8" s="168"/>
      <c r="J8" s="168"/>
      <c r="K8" s="169"/>
      <c r="L8" s="170"/>
    </row>
    <row r="9" spans="1:12" ht="114.95" customHeight="1" x14ac:dyDescent="0.25">
      <c r="A9" s="312"/>
      <c r="B9" s="203"/>
      <c r="C9" s="203"/>
      <c r="D9" s="203"/>
      <c r="E9" s="203"/>
      <c r="F9" s="203"/>
      <c r="G9" s="203"/>
      <c r="H9" s="6"/>
      <c r="I9" s="168"/>
      <c r="J9" s="168"/>
      <c r="K9" s="169"/>
      <c r="L9" s="170"/>
    </row>
    <row r="10" spans="1:12" ht="114.95" customHeight="1" x14ac:dyDescent="0.25">
      <c r="A10" s="312"/>
      <c r="B10" s="203"/>
      <c r="C10" s="203"/>
      <c r="D10" s="203"/>
      <c r="E10" s="203"/>
      <c r="F10" s="203"/>
      <c r="G10" s="203"/>
      <c r="H10" s="6"/>
      <c r="I10" s="168"/>
      <c r="J10" s="168"/>
      <c r="K10" s="169"/>
      <c r="L10" s="170"/>
    </row>
    <row r="11" spans="1:12" ht="87.6" customHeight="1" x14ac:dyDescent="0.25">
      <c r="A11" s="312"/>
      <c r="B11" s="203"/>
      <c r="C11" s="203"/>
      <c r="D11" s="203"/>
      <c r="E11" s="203"/>
      <c r="F11" s="203"/>
      <c r="G11" s="203"/>
      <c r="H11" s="6"/>
      <c r="I11" s="168"/>
      <c r="J11" s="168"/>
      <c r="K11" s="169"/>
      <c r="L11" s="170"/>
    </row>
    <row r="12" spans="1:12" ht="17.45" customHeight="1" x14ac:dyDescent="0.25">
      <c r="A12" s="1" t="str">
        <f>'ДК про'!A70</f>
        <v>№</v>
      </c>
      <c r="B12" s="1" t="str">
        <f>'ДК про'!B70</f>
        <v>Общее</v>
      </c>
      <c r="C12" s="1" t="str">
        <f>'ДК про'!C70</f>
        <v>Интервал</v>
      </c>
      <c r="D12" s="1" t="str">
        <f>'ДК про'!D70</f>
        <v>Дорожная ситуация</v>
      </c>
      <c r="E12" s="506" t="str">
        <f>'ДК про'!E70</f>
        <v>Информация</v>
      </c>
      <c r="F12" s="507"/>
      <c r="G12" s="1" t="str">
        <f>'ДК про'!G70</f>
        <v>До КВ</v>
      </c>
      <c r="H12" s="6"/>
      <c r="I12" s="168"/>
      <c r="J12" s="168"/>
      <c r="K12" s="169"/>
      <c r="L12" s="170"/>
    </row>
    <row r="13" spans="1:12" ht="120" customHeight="1" x14ac:dyDescent="0.25">
      <c r="A13" s="11">
        <f>'ДК про'!A75</f>
        <v>7</v>
      </c>
      <c r="B13" s="25">
        <f>'ДК про'!B75</f>
        <v>60.38</v>
      </c>
      <c r="C13" s="12"/>
      <c r="D13" s="11"/>
      <c r="E13" s="492" t="str">
        <f>'ДК про'!E75</f>
        <v>Автобусная остановка
От точки F на карте</v>
      </c>
      <c r="F13" s="493"/>
      <c r="G13" s="12">
        <f>'ДК про'!G75</f>
        <v>27.130000000000003</v>
      </c>
      <c r="H13" s="6"/>
      <c r="I13" s="168"/>
      <c r="J13" s="168"/>
      <c r="K13" s="169"/>
      <c r="L13" s="170"/>
    </row>
    <row r="14" spans="1:12" ht="120" customHeight="1" x14ac:dyDescent="0.25">
      <c r="A14" s="11">
        <f>'ДК про'!A76</f>
        <v>8</v>
      </c>
      <c r="B14" s="25">
        <f>'ДК про'!B76</f>
        <v>87.51</v>
      </c>
      <c r="C14" s="12">
        <f>'ДК про'!C76</f>
        <v>27.130000000000003</v>
      </c>
      <c r="D14" s="11"/>
      <c r="E14" s="492" t="str">
        <f>'ДК про'!E76</f>
        <v xml:space="preserve">
КВ-2 Танк</v>
      </c>
      <c r="F14" s="493"/>
      <c r="G14" s="12">
        <f>'ДК про'!G76</f>
        <v>0</v>
      </c>
      <c r="H14" s="9"/>
      <c r="I14" s="171"/>
      <c r="J14" s="171"/>
      <c r="K14" s="172"/>
      <c r="L14" s="173"/>
    </row>
    <row r="15" spans="1:12" ht="17.45" customHeight="1" x14ac:dyDescent="0.25">
      <c r="H15" s="13"/>
      <c r="I15" s="13"/>
      <c r="J15" s="13"/>
      <c r="K15" s="36" t="s">
        <v>92</v>
      </c>
      <c r="L15" s="36">
        <f>'ДК про'!G77</f>
        <v>9</v>
      </c>
    </row>
  </sheetData>
  <mergeCells count="6">
    <mergeCell ref="I1:J1"/>
    <mergeCell ref="I2:J2"/>
    <mergeCell ref="I3:J3"/>
    <mergeCell ref="E13:F13"/>
    <mergeCell ref="E14:F14"/>
    <mergeCell ref="E12:F12"/>
  </mergeCells>
  <pageMargins left="0.39370078740157483" right="0.39370078740157483" top="0.39370078740157483" bottom="0.39370078740157483" header="0" footer="0"/>
  <pageSetup paperSize="8" scale="6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85" zoomScaleNormal="70" zoomScaleSheetLayoutView="85" zoomScalePageLayoutView="40" workbookViewId="0"/>
  </sheetViews>
  <sheetFormatPr defaultColWidth="9.140625" defaultRowHeight="15" x14ac:dyDescent="0.25"/>
  <cols>
    <col min="1" max="1" width="5.7109375" style="31" customWidth="1"/>
    <col min="2" max="3" width="8.7109375" style="31" customWidth="1"/>
    <col min="4" max="4" width="23.7109375" style="31" customWidth="1"/>
    <col min="5" max="5" width="20.7109375" style="31" customWidth="1"/>
    <col min="6" max="6" width="16.7109375" style="31" customWidth="1"/>
    <col min="7" max="7" width="10.7109375" style="31" customWidth="1"/>
    <col min="8" max="8" width="135.7109375" style="31" customWidth="1"/>
    <col min="9" max="9" width="23.7109375" style="31" customWidth="1"/>
    <col min="10" max="10" width="16.7109375" style="31" customWidth="1"/>
    <col min="11" max="11" width="20.7109375" style="31" customWidth="1"/>
    <col min="12" max="12" width="10.7109375" style="31" customWidth="1"/>
    <col min="13" max="13" width="9.140625" style="31"/>
    <col min="14" max="14" width="9.42578125" style="31" customWidth="1"/>
    <col min="15" max="16384" width="9.140625" style="31"/>
  </cols>
  <sheetData>
    <row r="1" spans="1:12" ht="17.45" customHeight="1" x14ac:dyDescent="0.25">
      <c r="A1" s="310"/>
      <c r="B1" s="311"/>
      <c r="C1" s="311"/>
      <c r="D1" s="311"/>
      <c r="E1" s="311"/>
      <c r="F1" s="311"/>
      <c r="G1" s="311"/>
      <c r="H1" s="4"/>
      <c r="I1" s="524" t="str">
        <f>'ДК лайт'!D67</f>
        <v>Кубок Motul - 2017</v>
      </c>
      <c r="J1" s="525"/>
      <c r="K1" s="334" t="s">
        <v>9</v>
      </c>
      <c r="L1" s="335">
        <f>'ДК лайт'!G67</f>
        <v>87.51</v>
      </c>
    </row>
    <row r="2" spans="1:12" ht="17.45" customHeight="1" x14ac:dyDescent="0.25">
      <c r="A2" s="312"/>
      <c r="B2" s="203"/>
      <c r="C2" s="203"/>
      <c r="D2" s="203"/>
      <c r="E2" s="203"/>
      <c r="F2" s="203"/>
      <c r="G2" s="203"/>
      <c r="H2" s="7"/>
      <c r="I2" s="524" t="str">
        <f>'ДК лайт'!D68</f>
        <v>КВ-1 М1</v>
      </c>
      <c r="J2" s="525"/>
      <c r="K2" s="334" t="s">
        <v>11</v>
      </c>
      <c r="L2" s="336">
        <f>'ДК лайт'!G68</f>
        <v>90</v>
      </c>
    </row>
    <row r="3" spans="1:12" ht="17.45" customHeight="1" x14ac:dyDescent="0.25">
      <c r="A3" s="313"/>
      <c r="B3" s="314"/>
      <c r="C3" s="314"/>
      <c r="D3" s="314"/>
      <c r="E3" s="314"/>
      <c r="F3" s="314"/>
      <c r="G3" s="314"/>
      <c r="H3" s="10"/>
      <c r="I3" s="524" t="str">
        <f>'ДК лайт'!D69</f>
        <v>КВ-2 Танк</v>
      </c>
      <c r="J3" s="525"/>
      <c r="K3" s="334" t="s">
        <v>10</v>
      </c>
      <c r="L3" s="335">
        <f>'ДК лайт'!G69</f>
        <v>58.34</v>
      </c>
    </row>
    <row r="4" spans="1:12" ht="114.95" customHeight="1" x14ac:dyDescent="0.25">
      <c r="A4" s="310"/>
      <c r="B4" s="311"/>
      <c r="C4" s="311"/>
      <c r="D4" s="311"/>
      <c r="E4" s="311"/>
      <c r="F4" s="311"/>
      <c r="G4" s="311"/>
      <c r="H4" s="3"/>
      <c r="I4" s="165"/>
      <c r="J4" s="165"/>
      <c r="K4" s="166"/>
      <c r="L4" s="167"/>
    </row>
    <row r="5" spans="1:12" ht="114.95" customHeight="1" x14ac:dyDescent="0.25">
      <c r="A5" s="312"/>
      <c r="B5" s="203"/>
      <c r="C5" s="203"/>
      <c r="D5" s="203"/>
      <c r="E5" s="203"/>
      <c r="F5" s="203"/>
      <c r="G5" s="203"/>
      <c r="H5" s="6"/>
      <c r="I5" s="168"/>
      <c r="J5" s="168"/>
      <c r="K5" s="169"/>
      <c r="L5" s="170"/>
    </row>
    <row r="6" spans="1:12" ht="114.95" customHeight="1" x14ac:dyDescent="0.25">
      <c r="A6" s="312"/>
      <c r="B6" s="203"/>
      <c r="C6" s="203"/>
      <c r="D6" s="203"/>
      <c r="E6" s="203"/>
      <c r="F6" s="203"/>
      <c r="G6" s="203"/>
      <c r="H6" s="6"/>
      <c r="I6" s="168"/>
      <c r="J6" s="168"/>
      <c r="K6" s="169"/>
      <c r="L6" s="170"/>
    </row>
    <row r="7" spans="1:12" ht="114.95" customHeight="1" x14ac:dyDescent="0.25">
      <c r="A7" s="312"/>
      <c r="B7" s="203"/>
      <c r="C7" s="203"/>
      <c r="D7" s="203"/>
      <c r="E7" s="203"/>
      <c r="F7" s="203"/>
      <c r="G7" s="203"/>
      <c r="H7" s="6"/>
      <c r="I7" s="168"/>
      <c r="J7" s="168"/>
      <c r="K7" s="169"/>
      <c r="L7" s="170"/>
    </row>
    <row r="8" spans="1:12" ht="114.95" customHeight="1" x14ac:dyDescent="0.25">
      <c r="A8" s="312"/>
      <c r="B8" s="203"/>
      <c r="C8" s="203"/>
      <c r="D8" s="203"/>
      <c r="E8" s="203"/>
      <c r="F8" s="203"/>
      <c r="G8" s="203"/>
      <c r="H8" s="6"/>
      <c r="I8" s="168"/>
      <c r="J8" s="168"/>
      <c r="K8" s="169"/>
      <c r="L8" s="170"/>
    </row>
    <row r="9" spans="1:12" ht="114.95" customHeight="1" x14ac:dyDescent="0.25">
      <c r="A9" s="312"/>
      <c r="B9" s="203"/>
      <c r="C9" s="203"/>
      <c r="D9" s="203"/>
      <c r="E9" s="203"/>
      <c r="F9" s="203"/>
      <c r="G9" s="203"/>
      <c r="H9" s="6"/>
      <c r="I9" s="168"/>
      <c r="J9" s="168"/>
      <c r="K9" s="169"/>
      <c r="L9" s="170"/>
    </row>
    <row r="10" spans="1:12" ht="114.95" customHeight="1" x14ac:dyDescent="0.25">
      <c r="A10" s="312"/>
      <c r="B10" s="203"/>
      <c r="C10" s="203"/>
      <c r="D10" s="203"/>
      <c r="E10" s="203"/>
      <c r="F10" s="203"/>
      <c r="G10" s="203"/>
      <c r="H10" s="6"/>
      <c r="I10" s="168"/>
      <c r="J10" s="168"/>
      <c r="K10" s="169"/>
      <c r="L10" s="170"/>
    </row>
    <row r="11" spans="1:12" ht="87.6" customHeight="1" x14ac:dyDescent="0.25">
      <c r="A11" s="312"/>
      <c r="B11" s="203"/>
      <c r="C11" s="203"/>
      <c r="D11" s="203"/>
      <c r="E11" s="203"/>
      <c r="F11" s="203"/>
      <c r="G11" s="203"/>
      <c r="H11" s="6"/>
      <c r="I11" s="168"/>
      <c r="J11" s="168"/>
      <c r="K11" s="169"/>
      <c r="L11" s="170"/>
    </row>
    <row r="12" spans="1:12" ht="17.45" customHeight="1" x14ac:dyDescent="0.25">
      <c r="A12" s="1" t="str">
        <f>'ДК лайт'!A70</f>
        <v>№</v>
      </c>
      <c r="B12" s="1" t="str">
        <f>'ДК лайт'!B70</f>
        <v>Общее</v>
      </c>
      <c r="C12" s="1" t="str">
        <f>'ДК лайт'!C70</f>
        <v>Интервал</v>
      </c>
      <c r="D12" s="1" t="str">
        <f>'ДК лайт'!D70</f>
        <v>Дорожная ситуация</v>
      </c>
      <c r="E12" s="506" t="str">
        <f>'ДК лайт'!E70</f>
        <v>Информация</v>
      </c>
      <c r="F12" s="507"/>
      <c r="G12" s="1" t="str">
        <f>'ДК лайт'!G70</f>
        <v>До КВ</v>
      </c>
      <c r="H12" s="6"/>
      <c r="I12" s="168"/>
      <c r="J12" s="168"/>
      <c r="K12" s="169"/>
      <c r="L12" s="170"/>
    </row>
    <row r="13" spans="1:12" ht="120" customHeight="1" x14ac:dyDescent="0.25">
      <c r="A13" s="11">
        <f>'ДК лайт'!A75</f>
        <v>7</v>
      </c>
      <c r="B13" s="25">
        <f>'ДК лайт'!B75</f>
        <v>60.38</v>
      </c>
      <c r="C13" s="12"/>
      <c r="D13" s="11"/>
      <c r="E13" s="492" t="str">
        <f>'ДК лайт'!E75</f>
        <v>Автобусная остановка
От точки F на карте</v>
      </c>
      <c r="F13" s="493"/>
      <c r="G13" s="12">
        <f>'ДК лайт'!G75</f>
        <v>27.130000000000003</v>
      </c>
      <c r="H13" s="6"/>
      <c r="I13" s="168"/>
      <c r="J13" s="168"/>
      <c r="K13" s="169"/>
      <c r="L13" s="170"/>
    </row>
    <row r="14" spans="1:12" ht="120" customHeight="1" x14ac:dyDescent="0.25">
      <c r="A14" s="11">
        <f>'ДК лайт'!A76</f>
        <v>8</v>
      </c>
      <c r="B14" s="25">
        <f>'ДК лайт'!B76</f>
        <v>87.51</v>
      </c>
      <c r="C14" s="12">
        <f>'ДК лайт'!C76</f>
        <v>27.130000000000003</v>
      </c>
      <c r="D14" s="11"/>
      <c r="E14" s="492" t="str">
        <f>'ДК лайт'!E76</f>
        <v xml:space="preserve">
КВ-2 Танк</v>
      </c>
      <c r="F14" s="493"/>
      <c r="G14" s="12">
        <f>'ДК лайт'!G76</f>
        <v>0</v>
      </c>
      <c r="H14" s="9"/>
      <c r="I14" s="171"/>
      <c r="J14" s="171"/>
      <c r="K14" s="172"/>
      <c r="L14" s="173"/>
    </row>
    <row r="15" spans="1:12" ht="17.45" customHeight="1" x14ac:dyDescent="0.25">
      <c r="H15" s="13"/>
      <c r="I15" s="13"/>
      <c r="J15" s="13"/>
      <c r="K15" s="36" t="s">
        <v>92</v>
      </c>
      <c r="L15" s="36">
        <f>'ДК лайт'!G77</f>
        <v>9</v>
      </c>
    </row>
  </sheetData>
  <mergeCells count="6">
    <mergeCell ref="E14:F14"/>
    <mergeCell ref="I1:J1"/>
    <mergeCell ref="I2:J2"/>
    <mergeCell ref="I3:J3"/>
    <mergeCell ref="E12:F12"/>
    <mergeCell ref="E13:F13"/>
  </mergeCells>
  <pageMargins left="0.39370078740157483" right="0.39370078740157483" top="0.39370078740157483" bottom="0.39370078740157483" header="0" footer="0"/>
  <pageSetup paperSize="8" scale="6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/>
  </sheetViews>
  <sheetFormatPr defaultRowHeight="15" x14ac:dyDescent="0.25"/>
  <cols>
    <col min="1" max="1" width="8.7109375" customWidth="1"/>
    <col min="4" max="4" width="8.7109375" customWidth="1"/>
  </cols>
  <sheetData>
    <row r="1" spans="1:7" x14ac:dyDescent="0.25">
      <c r="A1" s="33"/>
      <c r="B1" s="33"/>
      <c r="C1" s="189" t="str">
        <f>Общее!$B$2</f>
        <v>Кубок Motul - 2017</v>
      </c>
      <c r="D1" s="190"/>
      <c r="E1" s="191"/>
      <c r="F1" s="197" t="s">
        <v>170</v>
      </c>
      <c r="G1" s="191">
        <v>1</v>
      </c>
    </row>
    <row r="2" spans="1:7" x14ac:dyDescent="0.25">
      <c r="A2" s="33"/>
      <c r="B2" s="33"/>
      <c r="C2" s="192" t="str">
        <f>'Маршрутный лист про'!$A$7</f>
        <v>КВ-0 САТК Старт</v>
      </c>
      <c r="D2" s="191"/>
      <c r="E2" s="190"/>
      <c r="F2" s="199" t="s">
        <v>9</v>
      </c>
      <c r="G2" s="200">
        <f>'Маршрутный лист про'!$B$12</f>
        <v>76.900000000000006</v>
      </c>
    </row>
    <row r="3" spans="1:7" x14ac:dyDescent="0.25">
      <c r="A3" s="33"/>
      <c r="B3" s="33"/>
      <c r="C3" s="192" t="str">
        <f>'Маршрутный лист про'!$A$12</f>
        <v>КВ-1 М1</v>
      </c>
      <c r="D3" s="191"/>
      <c r="E3" s="190"/>
      <c r="F3" s="199" t="s">
        <v>11</v>
      </c>
      <c r="G3" s="191">
        <f>'Маршрутный лист про'!$C$12</f>
        <v>100</v>
      </c>
    </row>
    <row r="4" spans="1:7" x14ac:dyDescent="0.25">
      <c r="A4" s="33"/>
      <c r="B4" s="33"/>
      <c r="C4" s="193"/>
      <c r="D4" s="194"/>
      <c r="E4" s="195"/>
      <c r="F4" s="198" t="s">
        <v>10</v>
      </c>
      <c r="G4" s="196">
        <f>'Маршрутный лист про'!$D$12</f>
        <v>46.14</v>
      </c>
    </row>
    <row r="5" spans="1:7" x14ac:dyDescent="0.25">
      <c r="A5" s="202" t="s">
        <v>1</v>
      </c>
      <c r="B5" s="538" t="s">
        <v>3</v>
      </c>
      <c r="C5" s="538"/>
      <c r="D5" s="538" t="s">
        <v>4</v>
      </c>
      <c r="E5" s="538"/>
      <c r="F5" s="538"/>
      <c r="G5" s="538" t="s">
        <v>5</v>
      </c>
    </row>
    <row r="6" spans="1:7" x14ac:dyDescent="0.25">
      <c r="A6" s="201" t="s">
        <v>2</v>
      </c>
      <c r="B6" s="539"/>
      <c r="C6" s="539"/>
      <c r="D6" s="539"/>
      <c r="E6" s="539"/>
      <c r="F6" s="539"/>
      <c r="G6" s="539"/>
    </row>
    <row r="7" spans="1:7" ht="38.1" customHeight="1" x14ac:dyDescent="0.25">
      <c r="A7" s="204">
        <v>0</v>
      </c>
      <c r="B7" s="528">
        <v>1</v>
      </c>
      <c r="C7" s="529"/>
      <c r="D7" s="532" t="str">
        <f>'Маршрутный лист про'!$A$7&amp;CHAR(10)&amp;'Маршрутный лист про'!$A$8&amp;" Старт"</f>
        <v>КВ-0 САТК Старт
ДС-1 СЛ Старт</v>
      </c>
      <c r="E7" s="533"/>
      <c r="F7" s="534"/>
      <c r="G7" s="204">
        <f>'Маршрутный лист про'!$B$12-A7</f>
        <v>76.900000000000006</v>
      </c>
    </row>
    <row r="8" spans="1:7" ht="38.1" customHeight="1" x14ac:dyDescent="0.25">
      <c r="A8" s="205">
        <v>0</v>
      </c>
      <c r="B8" s="530"/>
      <c r="C8" s="531"/>
      <c r="D8" s="535"/>
      <c r="E8" s="536"/>
      <c r="F8" s="537"/>
      <c r="G8" s="205"/>
    </row>
    <row r="9" spans="1:7" ht="38.1" customHeight="1" x14ac:dyDescent="0.25">
      <c r="A9" s="204">
        <v>0.23</v>
      </c>
      <c r="B9" s="528">
        <f>1+B7</f>
        <v>2</v>
      </c>
      <c r="C9" s="529"/>
      <c r="D9" s="532"/>
      <c r="E9" s="533"/>
      <c r="F9" s="534"/>
      <c r="G9" s="204">
        <f>'Маршрутный лист про'!$B$12-A9</f>
        <v>76.67</v>
      </c>
    </row>
    <row r="10" spans="1:7" ht="38.1" customHeight="1" x14ac:dyDescent="0.25">
      <c r="A10" s="205">
        <f>A9-A7</f>
        <v>0.23</v>
      </c>
      <c r="B10" s="530"/>
      <c r="C10" s="531"/>
      <c r="D10" s="535"/>
      <c r="E10" s="536"/>
      <c r="F10" s="537"/>
      <c r="G10" s="205"/>
    </row>
    <row r="11" spans="1:7" ht="38.1" customHeight="1" x14ac:dyDescent="0.25">
      <c r="A11" s="204">
        <v>1.1200000000000001</v>
      </c>
      <c r="B11" s="528">
        <f>1+B9</f>
        <v>3</v>
      </c>
      <c r="C11" s="529"/>
      <c r="D11" s="532"/>
      <c r="E11" s="533"/>
      <c r="F11" s="534"/>
      <c r="G11" s="204">
        <f>'Маршрутный лист про'!$B$12-A11</f>
        <v>75.78</v>
      </c>
    </row>
    <row r="12" spans="1:7" ht="38.1" customHeight="1" x14ac:dyDescent="0.25">
      <c r="A12" s="205">
        <f>A11-A9</f>
        <v>0.89000000000000012</v>
      </c>
      <c r="B12" s="530"/>
      <c r="C12" s="531"/>
      <c r="D12" s="535"/>
      <c r="E12" s="536"/>
      <c r="F12" s="537"/>
      <c r="G12" s="205"/>
    </row>
    <row r="13" spans="1:7" ht="38.1" customHeight="1" x14ac:dyDescent="0.25">
      <c r="A13" s="204">
        <v>14.68</v>
      </c>
      <c r="B13" s="528">
        <f>1+B11</f>
        <v>4</v>
      </c>
      <c r="C13" s="529"/>
      <c r="D13" s="532"/>
      <c r="E13" s="533"/>
      <c r="F13" s="534"/>
      <c r="G13" s="204">
        <f>'Маршрутный лист про'!$B$12-A13</f>
        <v>62.220000000000006</v>
      </c>
    </row>
    <row r="14" spans="1:7" ht="38.1" customHeight="1" x14ac:dyDescent="0.25">
      <c r="A14" s="205">
        <f>A13-A11</f>
        <v>13.559999999999999</v>
      </c>
      <c r="B14" s="530"/>
      <c r="C14" s="531"/>
      <c r="D14" s="535"/>
      <c r="E14" s="536"/>
      <c r="F14" s="537"/>
      <c r="G14" s="205"/>
    </row>
    <row r="15" spans="1:7" ht="38.1" customHeight="1" x14ac:dyDescent="0.25">
      <c r="A15" s="204">
        <v>17.5</v>
      </c>
      <c r="B15" s="528">
        <f>1+B13</f>
        <v>5</v>
      </c>
      <c r="C15" s="529"/>
      <c r="D15" s="532"/>
      <c r="E15" s="533"/>
      <c r="F15" s="534"/>
      <c r="G15" s="204">
        <f>'Маршрутный лист про'!$B$12-A15</f>
        <v>59.400000000000006</v>
      </c>
    </row>
    <row r="16" spans="1:7" ht="38.1" customHeight="1" x14ac:dyDescent="0.25">
      <c r="A16" s="205">
        <f>A15-A13</f>
        <v>2.8200000000000003</v>
      </c>
      <c r="B16" s="530"/>
      <c r="C16" s="531"/>
      <c r="D16" s="535"/>
      <c r="E16" s="536"/>
      <c r="F16" s="537"/>
      <c r="G16" s="205"/>
    </row>
    <row r="17" spans="1:7" ht="38.1" customHeight="1" x14ac:dyDescent="0.25">
      <c r="A17" s="204">
        <v>20.53</v>
      </c>
      <c r="B17" s="528">
        <f>1+B15</f>
        <v>6</v>
      </c>
      <c r="C17" s="529"/>
      <c r="D17" s="532"/>
      <c r="E17" s="533"/>
      <c r="F17" s="534"/>
      <c r="G17" s="204">
        <f>'Маршрутный лист про'!$B$12-A17</f>
        <v>56.370000000000005</v>
      </c>
    </row>
    <row r="18" spans="1:7" ht="38.1" customHeight="1" x14ac:dyDescent="0.25">
      <c r="A18" s="205">
        <f>A17-A15</f>
        <v>3.0300000000000011</v>
      </c>
      <c r="B18" s="530"/>
      <c r="C18" s="531"/>
      <c r="D18" s="535"/>
      <c r="E18" s="536"/>
      <c r="F18" s="537"/>
      <c r="G18" s="205"/>
    </row>
  </sheetData>
  <mergeCells count="15">
    <mergeCell ref="B5:C6"/>
    <mergeCell ref="D5:F6"/>
    <mergeCell ref="G5:G6"/>
    <mergeCell ref="B15:C16"/>
    <mergeCell ref="D15:F16"/>
    <mergeCell ref="B17:C18"/>
    <mergeCell ref="D17:F18"/>
    <mergeCell ref="D7:F8"/>
    <mergeCell ref="B7:C8"/>
    <mergeCell ref="B9:C10"/>
    <mergeCell ref="D9:F10"/>
    <mergeCell ref="B11:C12"/>
    <mergeCell ref="D11:F12"/>
    <mergeCell ref="B13:C14"/>
    <mergeCell ref="D13:F14"/>
  </mergeCells>
  <pageMargins left="0.39370078740157483" right="0.39370078740157483" top="0.39370078740157483" bottom="0.39370078740157483" header="0" footer="0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SheetLayoutView="100" workbookViewId="0"/>
  </sheetViews>
  <sheetFormatPr defaultColWidth="9.140625" defaultRowHeight="15" x14ac:dyDescent="0.25"/>
  <cols>
    <col min="1" max="6" width="9.140625" style="33"/>
    <col min="7" max="7" width="9.140625" style="33" customWidth="1"/>
    <col min="8" max="16384" width="9.140625" style="33"/>
  </cols>
  <sheetData>
    <row r="1" spans="1:9" ht="21" customHeight="1" x14ac:dyDescent="0.25">
      <c r="A1" s="95"/>
      <c r="B1" s="90"/>
      <c r="C1" s="546" t="str">
        <f>Общее!$B$2</f>
        <v>Кубок Motul - 2017</v>
      </c>
      <c r="D1" s="547"/>
      <c r="E1" s="547"/>
      <c r="F1" s="452"/>
      <c r="G1" s="551" t="str">
        <f>'Маршрутный лист про'!A6</f>
        <v>ТИ-0</v>
      </c>
      <c r="H1" s="552"/>
      <c r="I1" s="553"/>
    </row>
    <row r="2" spans="1:9" ht="21" customHeight="1" thickBot="1" x14ac:dyDescent="0.3">
      <c r="A2" s="95"/>
      <c r="B2" s="91"/>
      <c r="C2" s="548" t="s">
        <v>12</v>
      </c>
      <c r="D2" s="548"/>
      <c r="E2" s="548"/>
      <c r="F2" s="549"/>
      <c r="G2" s="554" t="s">
        <v>146</v>
      </c>
      <c r="H2" s="555"/>
      <c r="I2" s="556"/>
    </row>
    <row r="3" spans="1:9" ht="3" customHeight="1" thickBot="1" x14ac:dyDescent="0.3">
      <c r="A3" s="96"/>
      <c r="B3" s="96"/>
      <c r="C3" s="96"/>
      <c r="D3" s="96"/>
      <c r="E3" s="96"/>
      <c r="F3" s="96"/>
      <c r="G3" s="96"/>
      <c r="H3" s="96"/>
      <c r="I3" s="96"/>
    </row>
    <row r="4" spans="1:9" ht="21" customHeight="1" thickBot="1" x14ac:dyDescent="0.3">
      <c r="A4" s="543" t="s">
        <v>13</v>
      </c>
      <c r="B4" s="544"/>
      <c r="C4" s="545"/>
      <c r="D4" s="545"/>
      <c r="E4" s="545"/>
      <c r="F4" s="544" t="s">
        <v>14</v>
      </c>
      <c r="G4" s="544"/>
      <c r="H4" s="545"/>
      <c r="I4" s="557"/>
    </row>
    <row r="5" spans="1:9" ht="3" customHeight="1" thickBot="1" x14ac:dyDescent="0.3">
      <c r="A5" s="92"/>
      <c r="B5" s="92"/>
      <c r="C5" s="92"/>
      <c r="D5" s="92"/>
      <c r="E5" s="92"/>
      <c r="F5" s="92"/>
      <c r="G5" s="92"/>
      <c r="H5" s="92"/>
      <c r="I5" s="92"/>
    </row>
    <row r="6" spans="1:9" ht="21" customHeight="1" x14ac:dyDescent="0.25">
      <c r="A6" s="106"/>
      <c r="B6" s="550" t="s">
        <v>15</v>
      </c>
      <c r="C6" s="550"/>
      <c r="D6" s="550" t="s">
        <v>16</v>
      </c>
      <c r="E6" s="550"/>
      <c r="F6" s="550"/>
      <c r="G6" s="550"/>
      <c r="H6" s="550"/>
      <c r="I6" s="98" t="s">
        <v>19</v>
      </c>
    </row>
    <row r="7" spans="1:9" ht="24" customHeight="1" x14ac:dyDescent="0.25">
      <c r="A7" s="104">
        <v>1</v>
      </c>
      <c r="B7" s="542"/>
      <c r="C7" s="542"/>
      <c r="D7" s="542"/>
      <c r="E7" s="542"/>
      <c r="F7" s="542"/>
      <c r="G7" s="542"/>
      <c r="H7" s="542"/>
      <c r="I7" s="105"/>
    </row>
    <row r="8" spans="1:9" ht="24" customHeight="1" x14ac:dyDescent="0.25">
      <c r="A8" s="99">
        <f>1+A7</f>
        <v>2</v>
      </c>
      <c r="B8" s="541"/>
      <c r="C8" s="541"/>
      <c r="D8" s="541"/>
      <c r="E8" s="541"/>
      <c r="F8" s="541"/>
      <c r="G8" s="541"/>
      <c r="H8" s="541"/>
      <c r="I8" s="100"/>
    </row>
    <row r="9" spans="1:9" ht="24" customHeight="1" x14ac:dyDescent="0.25">
      <c r="A9" s="99">
        <f t="shared" ref="A9:A30" si="0">1+A8</f>
        <v>3</v>
      </c>
      <c r="B9" s="541"/>
      <c r="C9" s="541"/>
      <c r="D9" s="541"/>
      <c r="E9" s="541"/>
      <c r="F9" s="541"/>
      <c r="G9" s="541"/>
      <c r="H9" s="541"/>
      <c r="I9" s="100"/>
    </row>
    <row r="10" spans="1:9" ht="24" customHeight="1" x14ac:dyDescent="0.25">
      <c r="A10" s="99">
        <f t="shared" si="0"/>
        <v>4</v>
      </c>
      <c r="B10" s="541"/>
      <c r="C10" s="541"/>
      <c r="D10" s="541"/>
      <c r="E10" s="541"/>
      <c r="F10" s="541"/>
      <c r="G10" s="541"/>
      <c r="H10" s="541"/>
      <c r="I10" s="100"/>
    </row>
    <row r="11" spans="1:9" ht="24" customHeight="1" x14ac:dyDescent="0.25">
      <c r="A11" s="99">
        <f t="shared" si="0"/>
        <v>5</v>
      </c>
      <c r="B11" s="541"/>
      <c r="C11" s="541"/>
      <c r="D11" s="541"/>
      <c r="E11" s="541"/>
      <c r="F11" s="541"/>
      <c r="G11" s="541"/>
      <c r="H11" s="541"/>
      <c r="I11" s="100"/>
    </row>
    <row r="12" spans="1:9" ht="24" customHeight="1" x14ac:dyDescent="0.25">
      <c r="A12" s="99">
        <f t="shared" si="0"/>
        <v>6</v>
      </c>
      <c r="B12" s="541"/>
      <c r="C12" s="541"/>
      <c r="D12" s="541"/>
      <c r="E12" s="541"/>
      <c r="F12" s="541"/>
      <c r="G12" s="541"/>
      <c r="H12" s="541"/>
      <c r="I12" s="100"/>
    </row>
    <row r="13" spans="1:9" ht="24" customHeight="1" x14ac:dyDescent="0.25">
      <c r="A13" s="99">
        <f t="shared" si="0"/>
        <v>7</v>
      </c>
      <c r="B13" s="541"/>
      <c r="C13" s="541"/>
      <c r="D13" s="541"/>
      <c r="E13" s="541"/>
      <c r="F13" s="541"/>
      <c r="G13" s="541"/>
      <c r="H13" s="541"/>
      <c r="I13" s="100"/>
    </row>
    <row r="14" spans="1:9" ht="24" customHeight="1" x14ac:dyDescent="0.25">
      <c r="A14" s="99">
        <f t="shared" si="0"/>
        <v>8</v>
      </c>
      <c r="B14" s="541"/>
      <c r="C14" s="541"/>
      <c r="D14" s="541"/>
      <c r="E14" s="541"/>
      <c r="F14" s="541"/>
      <c r="G14" s="541"/>
      <c r="H14" s="541"/>
      <c r="I14" s="100"/>
    </row>
    <row r="15" spans="1:9" ht="24" customHeight="1" x14ac:dyDescent="0.25">
      <c r="A15" s="99">
        <f t="shared" si="0"/>
        <v>9</v>
      </c>
      <c r="B15" s="541"/>
      <c r="C15" s="541"/>
      <c r="D15" s="541"/>
      <c r="E15" s="541"/>
      <c r="F15" s="541"/>
      <c r="G15" s="541"/>
      <c r="H15" s="541"/>
      <c r="I15" s="100"/>
    </row>
    <row r="16" spans="1:9" ht="24" customHeight="1" x14ac:dyDescent="0.25">
      <c r="A16" s="99">
        <f t="shared" si="0"/>
        <v>10</v>
      </c>
      <c r="B16" s="541"/>
      <c r="C16" s="541"/>
      <c r="D16" s="541"/>
      <c r="E16" s="541"/>
      <c r="F16" s="541"/>
      <c r="G16" s="541"/>
      <c r="H16" s="541"/>
      <c r="I16" s="100"/>
    </row>
    <row r="17" spans="1:9" ht="24" customHeight="1" x14ac:dyDescent="0.25">
      <c r="A17" s="99">
        <f t="shared" si="0"/>
        <v>11</v>
      </c>
      <c r="B17" s="541"/>
      <c r="C17" s="541"/>
      <c r="D17" s="541"/>
      <c r="E17" s="541"/>
      <c r="F17" s="541"/>
      <c r="G17" s="541"/>
      <c r="H17" s="541"/>
      <c r="I17" s="100"/>
    </row>
    <row r="18" spans="1:9" ht="24" customHeight="1" x14ac:dyDescent="0.25">
      <c r="A18" s="99">
        <f t="shared" si="0"/>
        <v>12</v>
      </c>
      <c r="B18" s="541"/>
      <c r="C18" s="541"/>
      <c r="D18" s="541"/>
      <c r="E18" s="541"/>
      <c r="F18" s="541"/>
      <c r="G18" s="541"/>
      <c r="H18" s="541"/>
      <c r="I18" s="100"/>
    </row>
    <row r="19" spans="1:9" ht="24" customHeight="1" x14ac:dyDescent="0.25">
      <c r="A19" s="99">
        <f t="shared" si="0"/>
        <v>13</v>
      </c>
      <c r="B19" s="541"/>
      <c r="C19" s="541"/>
      <c r="D19" s="541"/>
      <c r="E19" s="541"/>
      <c r="F19" s="541"/>
      <c r="G19" s="541"/>
      <c r="H19" s="541"/>
      <c r="I19" s="100"/>
    </row>
    <row r="20" spans="1:9" ht="24" customHeight="1" x14ac:dyDescent="0.25">
      <c r="A20" s="99">
        <f t="shared" si="0"/>
        <v>14</v>
      </c>
      <c r="B20" s="541"/>
      <c r="C20" s="541"/>
      <c r="D20" s="541"/>
      <c r="E20" s="541"/>
      <c r="F20" s="541"/>
      <c r="G20" s="541"/>
      <c r="H20" s="541"/>
      <c r="I20" s="100"/>
    </row>
    <row r="21" spans="1:9" ht="24" customHeight="1" x14ac:dyDescent="0.25">
      <c r="A21" s="99">
        <f t="shared" si="0"/>
        <v>15</v>
      </c>
      <c r="B21" s="541"/>
      <c r="C21" s="541"/>
      <c r="D21" s="541"/>
      <c r="E21" s="541"/>
      <c r="F21" s="541"/>
      <c r="G21" s="541"/>
      <c r="H21" s="541"/>
      <c r="I21" s="100"/>
    </row>
    <row r="22" spans="1:9" ht="24" customHeight="1" x14ac:dyDescent="0.25">
      <c r="A22" s="99">
        <f t="shared" si="0"/>
        <v>16</v>
      </c>
      <c r="B22" s="541"/>
      <c r="C22" s="541"/>
      <c r="D22" s="541"/>
      <c r="E22" s="541"/>
      <c r="F22" s="541"/>
      <c r="G22" s="541"/>
      <c r="H22" s="541"/>
      <c r="I22" s="100"/>
    </row>
    <row r="23" spans="1:9" ht="24" customHeight="1" x14ac:dyDescent="0.25">
      <c r="A23" s="99">
        <f t="shared" si="0"/>
        <v>17</v>
      </c>
      <c r="B23" s="541"/>
      <c r="C23" s="541"/>
      <c r="D23" s="541"/>
      <c r="E23" s="541"/>
      <c r="F23" s="541"/>
      <c r="G23" s="541"/>
      <c r="H23" s="541"/>
      <c r="I23" s="100"/>
    </row>
    <row r="24" spans="1:9" ht="24" customHeight="1" x14ac:dyDescent="0.25">
      <c r="A24" s="99">
        <f t="shared" si="0"/>
        <v>18</v>
      </c>
      <c r="B24" s="541"/>
      <c r="C24" s="541"/>
      <c r="D24" s="541"/>
      <c r="E24" s="541"/>
      <c r="F24" s="541"/>
      <c r="G24" s="541"/>
      <c r="H24" s="541"/>
      <c r="I24" s="100"/>
    </row>
    <row r="25" spans="1:9" ht="24" customHeight="1" x14ac:dyDescent="0.25">
      <c r="A25" s="99">
        <f t="shared" si="0"/>
        <v>19</v>
      </c>
      <c r="B25" s="541"/>
      <c r="C25" s="541"/>
      <c r="D25" s="541"/>
      <c r="E25" s="541"/>
      <c r="F25" s="541"/>
      <c r="G25" s="541"/>
      <c r="H25" s="541"/>
      <c r="I25" s="100"/>
    </row>
    <row r="26" spans="1:9" ht="24" customHeight="1" x14ac:dyDescent="0.25">
      <c r="A26" s="99">
        <f t="shared" si="0"/>
        <v>20</v>
      </c>
      <c r="B26" s="541"/>
      <c r="C26" s="541"/>
      <c r="D26" s="541"/>
      <c r="E26" s="541"/>
      <c r="F26" s="541"/>
      <c r="G26" s="541"/>
      <c r="H26" s="541"/>
      <c r="I26" s="100"/>
    </row>
    <row r="27" spans="1:9" ht="24" customHeight="1" x14ac:dyDescent="0.25">
      <c r="A27" s="99">
        <f t="shared" si="0"/>
        <v>21</v>
      </c>
      <c r="B27" s="541"/>
      <c r="C27" s="541"/>
      <c r="D27" s="541"/>
      <c r="E27" s="541"/>
      <c r="F27" s="541"/>
      <c r="G27" s="541"/>
      <c r="H27" s="541"/>
      <c r="I27" s="100"/>
    </row>
    <row r="28" spans="1:9" ht="24" customHeight="1" x14ac:dyDescent="0.25">
      <c r="A28" s="99">
        <f t="shared" si="0"/>
        <v>22</v>
      </c>
      <c r="B28" s="541"/>
      <c r="C28" s="541"/>
      <c r="D28" s="541"/>
      <c r="E28" s="541"/>
      <c r="F28" s="541"/>
      <c r="G28" s="541"/>
      <c r="H28" s="541"/>
      <c r="I28" s="100"/>
    </row>
    <row r="29" spans="1:9" ht="24" customHeight="1" x14ac:dyDescent="0.25">
      <c r="A29" s="99">
        <f t="shared" si="0"/>
        <v>23</v>
      </c>
      <c r="B29" s="541"/>
      <c r="C29" s="541"/>
      <c r="D29" s="541"/>
      <c r="E29" s="541"/>
      <c r="F29" s="541"/>
      <c r="G29" s="541"/>
      <c r="H29" s="541"/>
      <c r="I29" s="100"/>
    </row>
    <row r="30" spans="1:9" ht="24" customHeight="1" x14ac:dyDescent="0.25">
      <c r="A30" s="99">
        <f t="shared" si="0"/>
        <v>24</v>
      </c>
      <c r="B30" s="541"/>
      <c r="C30" s="541"/>
      <c r="D30" s="541"/>
      <c r="E30" s="541"/>
      <c r="F30" s="541"/>
      <c r="G30" s="541"/>
      <c r="H30" s="541"/>
      <c r="I30" s="100"/>
    </row>
    <row r="31" spans="1:9" s="130" customFormat="1" ht="24" customHeight="1" thickBot="1" x14ac:dyDescent="0.3">
      <c r="A31" s="58">
        <f>1+A30</f>
        <v>25</v>
      </c>
      <c r="B31" s="540"/>
      <c r="C31" s="540"/>
      <c r="D31" s="540"/>
      <c r="E31" s="540"/>
      <c r="F31" s="540"/>
      <c r="G31" s="540"/>
      <c r="H31" s="540"/>
      <c r="I31" s="101"/>
    </row>
    <row r="32" spans="1:9" s="130" customFormat="1" ht="3" customHeight="1" x14ac:dyDescent="0.25">
      <c r="A32" s="97"/>
      <c r="B32" s="97"/>
      <c r="C32" s="97"/>
      <c r="D32" s="97"/>
      <c r="E32" s="97"/>
      <c r="F32" s="97"/>
      <c r="G32" s="97"/>
      <c r="H32" s="97"/>
      <c r="I32" s="92"/>
    </row>
  </sheetData>
  <mergeCells count="60">
    <mergeCell ref="A4:B4"/>
    <mergeCell ref="C4:E4"/>
    <mergeCell ref="C1:F1"/>
    <mergeCell ref="C2:F2"/>
    <mergeCell ref="B6:C6"/>
    <mergeCell ref="D6:H6"/>
    <mergeCell ref="G1:I1"/>
    <mergeCell ref="G2:I2"/>
    <mergeCell ref="F4:G4"/>
    <mergeCell ref="H4:I4"/>
    <mergeCell ref="B7:C7"/>
    <mergeCell ref="B8:C8"/>
    <mergeCell ref="B9:C9"/>
    <mergeCell ref="D10:H10"/>
    <mergeCell ref="D11:H11"/>
    <mergeCell ref="D7:H7"/>
    <mergeCell ref="D8:H8"/>
    <mergeCell ref="B10:C10"/>
    <mergeCell ref="B11:C11"/>
    <mergeCell ref="D9:H9"/>
    <mergeCell ref="D15:H15"/>
    <mergeCell ref="D16:H16"/>
    <mergeCell ref="D17:H17"/>
    <mergeCell ref="D12:H12"/>
    <mergeCell ref="D13:H13"/>
    <mergeCell ref="D14:H14"/>
    <mergeCell ref="B12:C12"/>
    <mergeCell ref="B13:C13"/>
    <mergeCell ref="B14:C14"/>
    <mergeCell ref="B15:C15"/>
    <mergeCell ref="B16:C16"/>
    <mergeCell ref="B17:C17"/>
    <mergeCell ref="D21:H21"/>
    <mergeCell ref="D22:H22"/>
    <mergeCell ref="D23:H23"/>
    <mergeCell ref="D18:H18"/>
    <mergeCell ref="D19:H19"/>
    <mergeCell ref="D20:H20"/>
    <mergeCell ref="B18:C18"/>
    <mergeCell ref="B19:C19"/>
    <mergeCell ref="B20:C20"/>
    <mergeCell ref="B21:C21"/>
    <mergeCell ref="B22:C22"/>
    <mergeCell ref="B23:C23"/>
    <mergeCell ref="D27:H27"/>
    <mergeCell ref="D28:H28"/>
    <mergeCell ref="D24:H24"/>
    <mergeCell ref="D25:H25"/>
    <mergeCell ref="D26:H26"/>
    <mergeCell ref="B24:C24"/>
    <mergeCell ref="B25:C25"/>
    <mergeCell ref="B26:C26"/>
    <mergeCell ref="B27:C27"/>
    <mergeCell ref="B28:C28"/>
    <mergeCell ref="D31:H31"/>
    <mergeCell ref="B31:C31"/>
    <mergeCell ref="B30:C30"/>
    <mergeCell ref="D30:H30"/>
    <mergeCell ref="B29:C29"/>
    <mergeCell ref="D29:H29"/>
  </mergeCells>
  <pageMargins left="0.78740157480314965" right="0.39370078740157483" top="0.78740157480314965" bottom="0.78740157480314965" header="0" footer="0"/>
  <pageSetup paperSize="9" orientation="portrait" horizont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view="pageBreakPreview" zoomScaleNormal="100" zoomScaleSheetLayoutView="100" workbookViewId="0"/>
  </sheetViews>
  <sheetFormatPr defaultRowHeight="15" x14ac:dyDescent="0.25"/>
  <cols>
    <col min="1" max="16384" width="9.140625" style="33"/>
  </cols>
  <sheetData>
    <row r="1" spans="1:14" ht="21" customHeight="1" x14ac:dyDescent="0.25">
      <c r="A1" s="90"/>
      <c r="B1" s="90"/>
      <c r="C1" s="546" t="str">
        <f>Общее!$B$1</f>
        <v>Ралли "Кубок Motul - 2017"</v>
      </c>
      <c r="D1" s="546"/>
      <c r="E1" s="546"/>
      <c r="F1" s="546"/>
      <c r="G1" s="546"/>
      <c r="H1" s="546"/>
      <c r="I1" s="546"/>
      <c r="J1" s="546"/>
      <c r="K1" s="571"/>
      <c r="L1" s="551" t="str">
        <f>'Маршрутный лист про'!A7</f>
        <v>КВ-0 САТК Старт</v>
      </c>
      <c r="M1" s="552"/>
      <c r="N1" s="553"/>
    </row>
    <row r="2" spans="1:14" ht="21" customHeight="1" thickBot="1" x14ac:dyDescent="0.3">
      <c r="A2" s="91"/>
      <c r="B2" s="91"/>
      <c r="C2" s="548" t="s">
        <v>12</v>
      </c>
      <c r="D2" s="548"/>
      <c r="E2" s="548"/>
      <c r="F2" s="548"/>
      <c r="G2" s="548"/>
      <c r="H2" s="548"/>
      <c r="I2" s="548"/>
      <c r="J2" s="548"/>
      <c r="K2" s="549"/>
      <c r="L2" s="554" t="s">
        <v>146</v>
      </c>
      <c r="M2" s="555"/>
      <c r="N2" s="556"/>
    </row>
    <row r="3" spans="1:14" ht="3" customHeight="1" thickBot="1" x14ac:dyDescent="0.3"/>
    <row r="4" spans="1:14" ht="21" customHeight="1" thickBot="1" x14ac:dyDescent="0.3">
      <c r="A4" s="543" t="s">
        <v>13</v>
      </c>
      <c r="B4" s="544"/>
      <c r="C4" s="564"/>
      <c r="D4" s="565"/>
      <c r="E4" s="565"/>
      <c r="F4" s="565"/>
      <c r="G4" s="565"/>
      <c r="H4" s="566" t="s">
        <v>14</v>
      </c>
      <c r="I4" s="567"/>
      <c r="J4" s="568"/>
      <c r="K4" s="569"/>
      <c r="L4" s="569"/>
      <c r="M4" s="569"/>
      <c r="N4" s="570"/>
    </row>
    <row r="5" spans="1:14" ht="3" customHeight="1" thickBot="1" x14ac:dyDescent="0.3">
      <c r="A5" s="80"/>
      <c r="B5" s="80"/>
      <c r="C5" s="80"/>
      <c r="D5" s="80"/>
      <c r="E5" s="80"/>
      <c r="F5" s="80"/>
      <c r="G5" s="80"/>
      <c r="H5" s="80"/>
      <c r="I5" s="80"/>
    </row>
    <row r="6" spans="1:14" ht="21" customHeight="1" x14ac:dyDescent="0.25">
      <c r="A6" s="558"/>
      <c r="B6" s="560" t="s">
        <v>15</v>
      </c>
      <c r="C6" s="560"/>
      <c r="D6" s="562" t="s">
        <v>56</v>
      </c>
      <c r="E6" s="563"/>
      <c r="F6" s="562" t="s">
        <v>147</v>
      </c>
      <c r="G6" s="563"/>
      <c r="H6" s="562" t="s">
        <v>148</v>
      </c>
      <c r="I6" s="563"/>
      <c r="J6" s="572" t="s">
        <v>121</v>
      </c>
      <c r="K6" s="573"/>
      <c r="L6" s="573"/>
      <c r="M6" s="573"/>
      <c r="N6" s="574"/>
    </row>
    <row r="7" spans="1:14" ht="21" customHeight="1" x14ac:dyDescent="0.25">
      <c r="A7" s="559"/>
      <c r="B7" s="561"/>
      <c r="C7" s="561"/>
      <c r="D7" s="75" t="s">
        <v>17</v>
      </c>
      <c r="E7" s="76" t="s">
        <v>18</v>
      </c>
      <c r="F7" s="77" t="s">
        <v>17</v>
      </c>
      <c r="G7" s="76" t="s">
        <v>18</v>
      </c>
      <c r="H7" s="77" t="s">
        <v>17</v>
      </c>
      <c r="I7" s="76" t="s">
        <v>18</v>
      </c>
      <c r="J7" s="575"/>
      <c r="K7" s="576"/>
      <c r="L7" s="576"/>
      <c r="M7" s="576"/>
      <c r="N7" s="577"/>
    </row>
    <row r="8" spans="1:14" ht="24" customHeight="1" x14ac:dyDescent="0.25">
      <c r="A8" s="93" t="s">
        <v>145</v>
      </c>
      <c r="B8" s="578"/>
      <c r="C8" s="589"/>
      <c r="D8" s="81"/>
      <c r="E8" s="82"/>
      <c r="F8" s="61"/>
      <c r="G8" s="60"/>
      <c r="H8" s="62"/>
      <c r="I8" s="60"/>
      <c r="J8" s="578"/>
      <c r="K8" s="579"/>
      <c r="L8" s="579"/>
      <c r="M8" s="579"/>
      <c r="N8" s="580"/>
    </row>
    <row r="9" spans="1:14" ht="24" customHeight="1" x14ac:dyDescent="0.25">
      <c r="A9" s="94" t="s">
        <v>149</v>
      </c>
      <c r="B9" s="581"/>
      <c r="C9" s="587"/>
      <c r="D9" s="83"/>
      <c r="E9" s="84"/>
      <c r="F9" s="66"/>
      <c r="G9" s="65"/>
      <c r="H9" s="67"/>
      <c r="I9" s="65"/>
      <c r="J9" s="581"/>
      <c r="K9" s="582"/>
      <c r="L9" s="582"/>
      <c r="M9" s="582"/>
      <c r="N9" s="583"/>
    </row>
    <row r="10" spans="1:14" ht="24" customHeight="1" x14ac:dyDescent="0.25">
      <c r="A10" s="94" t="s">
        <v>150</v>
      </c>
      <c r="B10" s="581"/>
      <c r="C10" s="587"/>
      <c r="D10" s="83"/>
      <c r="E10" s="84"/>
      <c r="F10" s="66"/>
      <c r="G10" s="65"/>
      <c r="H10" s="67"/>
      <c r="I10" s="65"/>
      <c r="J10" s="581"/>
      <c r="K10" s="582"/>
      <c r="L10" s="582"/>
      <c r="M10" s="582"/>
      <c r="N10" s="583"/>
    </row>
    <row r="11" spans="1:14" ht="24" customHeight="1" x14ac:dyDescent="0.25">
      <c r="A11" s="94" t="s">
        <v>151</v>
      </c>
      <c r="B11" s="581"/>
      <c r="C11" s="587"/>
      <c r="D11" s="83"/>
      <c r="E11" s="84"/>
      <c r="F11" s="66"/>
      <c r="G11" s="65"/>
      <c r="H11" s="67"/>
      <c r="I11" s="65"/>
      <c r="J11" s="581"/>
      <c r="K11" s="582"/>
      <c r="L11" s="582"/>
      <c r="M11" s="582"/>
      <c r="N11" s="583"/>
    </row>
    <row r="12" spans="1:14" ht="24" customHeight="1" x14ac:dyDescent="0.25">
      <c r="A12" s="94" t="s">
        <v>152</v>
      </c>
      <c r="B12" s="581"/>
      <c r="C12" s="587"/>
      <c r="D12" s="83"/>
      <c r="E12" s="84"/>
      <c r="F12" s="66"/>
      <c r="G12" s="65"/>
      <c r="H12" s="67"/>
      <c r="I12" s="65"/>
      <c r="J12" s="581"/>
      <c r="K12" s="582"/>
      <c r="L12" s="582"/>
      <c r="M12" s="582"/>
      <c r="N12" s="583"/>
    </row>
    <row r="13" spans="1:14" ht="24" customHeight="1" x14ac:dyDescent="0.25">
      <c r="A13" s="94" t="s">
        <v>153</v>
      </c>
      <c r="B13" s="581"/>
      <c r="C13" s="587"/>
      <c r="D13" s="83"/>
      <c r="E13" s="84"/>
      <c r="F13" s="66"/>
      <c r="G13" s="65"/>
      <c r="H13" s="67"/>
      <c r="I13" s="65"/>
      <c r="J13" s="581"/>
      <c r="K13" s="582"/>
      <c r="L13" s="582"/>
      <c r="M13" s="582"/>
      <c r="N13" s="583"/>
    </row>
    <row r="14" spans="1:14" ht="24" customHeight="1" x14ac:dyDescent="0.25">
      <c r="A14" s="94" t="s">
        <v>154</v>
      </c>
      <c r="B14" s="581"/>
      <c r="C14" s="587"/>
      <c r="D14" s="83"/>
      <c r="E14" s="84"/>
      <c r="F14" s="66"/>
      <c r="G14" s="65"/>
      <c r="H14" s="67"/>
      <c r="I14" s="65"/>
      <c r="J14" s="581"/>
      <c r="K14" s="582"/>
      <c r="L14" s="582"/>
      <c r="M14" s="582"/>
      <c r="N14" s="583"/>
    </row>
    <row r="15" spans="1:14" ht="24" customHeight="1" x14ac:dyDescent="0.25">
      <c r="A15" s="94" t="s">
        <v>155</v>
      </c>
      <c r="B15" s="581"/>
      <c r="C15" s="587"/>
      <c r="D15" s="83"/>
      <c r="E15" s="84"/>
      <c r="F15" s="66"/>
      <c r="G15" s="65"/>
      <c r="H15" s="67"/>
      <c r="I15" s="65"/>
      <c r="J15" s="581"/>
      <c r="K15" s="582"/>
      <c r="L15" s="582"/>
      <c r="M15" s="582"/>
      <c r="N15" s="583"/>
    </row>
    <row r="16" spans="1:14" ht="24" customHeight="1" x14ac:dyDescent="0.25">
      <c r="A16" s="94" t="s">
        <v>156</v>
      </c>
      <c r="B16" s="581"/>
      <c r="C16" s="587"/>
      <c r="D16" s="83"/>
      <c r="E16" s="84"/>
      <c r="F16" s="66"/>
      <c r="G16" s="65"/>
      <c r="H16" s="67"/>
      <c r="I16" s="65"/>
      <c r="J16" s="581"/>
      <c r="K16" s="582"/>
      <c r="L16" s="582"/>
      <c r="M16" s="582"/>
      <c r="N16" s="583"/>
    </row>
    <row r="17" spans="1:14" ht="24" customHeight="1" x14ac:dyDescent="0.25">
      <c r="A17" s="94" t="s">
        <v>157</v>
      </c>
      <c r="B17" s="581"/>
      <c r="C17" s="587"/>
      <c r="D17" s="83"/>
      <c r="E17" s="84"/>
      <c r="F17" s="66"/>
      <c r="G17" s="65"/>
      <c r="H17" s="67"/>
      <c r="I17" s="65"/>
      <c r="J17" s="581"/>
      <c r="K17" s="582"/>
      <c r="L17" s="582"/>
      <c r="M17" s="582"/>
      <c r="N17" s="583"/>
    </row>
    <row r="18" spans="1:14" ht="24" customHeight="1" x14ac:dyDescent="0.25">
      <c r="A18" s="94" t="s">
        <v>64</v>
      </c>
      <c r="B18" s="581"/>
      <c r="C18" s="587"/>
      <c r="D18" s="83"/>
      <c r="E18" s="84"/>
      <c r="F18" s="66"/>
      <c r="G18" s="65"/>
      <c r="H18" s="67"/>
      <c r="I18" s="65"/>
      <c r="J18" s="581"/>
      <c r="K18" s="582"/>
      <c r="L18" s="582"/>
      <c r="M18" s="582"/>
      <c r="N18" s="583"/>
    </row>
    <row r="19" spans="1:14" ht="24" customHeight="1" x14ac:dyDescent="0.25">
      <c r="A19" s="94" t="s">
        <v>158</v>
      </c>
      <c r="B19" s="581"/>
      <c r="C19" s="587"/>
      <c r="D19" s="83"/>
      <c r="E19" s="84"/>
      <c r="F19" s="66"/>
      <c r="G19" s="65"/>
      <c r="H19" s="67"/>
      <c r="I19" s="65"/>
      <c r="J19" s="581"/>
      <c r="K19" s="582"/>
      <c r="L19" s="582"/>
      <c r="M19" s="582"/>
      <c r="N19" s="583"/>
    </row>
    <row r="20" spans="1:14" ht="24" customHeight="1" x14ac:dyDescent="0.25">
      <c r="A20" s="94" t="s">
        <v>60</v>
      </c>
      <c r="B20" s="581"/>
      <c r="C20" s="587"/>
      <c r="D20" s="83"/>
      <c r="E20" s="84"/>
      <c r="F20" s="66"/>
      <c r="G20" s="65"/>
      <c r="H20" s="67"/>
      <c r="I20" s="65"/>
      <c r="J20" s="581"/>
      <c r="K20" s="582"/>
      <c r="L20" s="582"/>
      <c r="M20" s="582"/>
      <c r="N20" s="583"/>
    </row>
    <row r="21" spans="1:14" ht="24" customHeight="1" x14ac:dyDescent="0.25">
      <c r="A21" s="94" t="s">
        <v>159</v>
      </c>
      <c r="B21" s="581"/>
      <c r="C21" s="587"/>
      <c r="D21" s="83"/>
      <c r="E21" s="84"/>
      <c r="F21" s="66"/>
      <c r="G21" s="65"/>
      <c r="H21" s="67"/>
      <c r="I21" s="65"/>
      <c r="J21" s="581"/>
      <c r="K21" s="582"/>
      <c r="L21" s="582"/>
      <c r="M21" s="582"/>
      <c r="N21" s="583"/>
    </row>
    <row r="22" spans="1:14" ht="24" customHeight="1" thickBot="1" x14ac:dyDescent="0.3">
      <c r="A22" s="69" t="s">
        <v>160</v>
      </c>
      <c r="B22" s="584"/>
      <c r="C22" s="588"/>
      <c r="D22" s="85"/>
      <c r="E22" s="86"/>
      <c r="F22" s="72"/>
      <c r="G22" s="71"/>
      <c r="H22" s="73"/>
      <c r="I22" s="71"/>
      <c r="J22" s="584"/>
      <c r="K22" s="585"/>
      <c r="L22" s="585"/>
      <c r="M22" s="585"/>
      <c r="N22" s="586"/>
    </row>
    <row r="23" spans="1:14" ht="5.0999999999999996" customHeight="1" thickBot="1" x14ac:dyDescent="0.3">
      <c r="A23" s="56"/>
      <c r="B23" s="57"/>
      <c r="C23" s="57"/>
      <c r="D23" s="47"/>
      <c r="E23" s="47"/>
      <c r="F23" s="47"/>
      <c r="G23" s="47"/>
      <c r="H23" s="47"/>
      <c r="I23" s="47"/>
      <c r="J23" s="57"/>
      <c r="K23" s="57"/>
      <c r="L23" s="57"/>
      <c r="M23" s="57"/>
      <c r="N23" s="47"/>
    </row>
    <row r="24" spans="1:14" ht="21" customHeight="1" x14ac:dyDescent="0.25">
      <c r="A24" s="90"/>
      <c r="B24" s="90"/>
      <c r="C24" s="546" t="str">
        <f>Общее!$B$1</f>
        <v>Ралли "Кубок Motul - 2017"</v>
      </c>
      <c r="D24" s="546"/>
      <c r="E24" s="546"/>
      <c r="F24" s="546"/>
      <c r="G24" s="546"/>
      <c r="H24" s="546"/>
      <c r="I24" s="546"/>
      <c r="J24" s="546"/>
      <c r="K24" s="571"/>
      <c r="L24" s="551" t="str">
        <f>'Маршрутный лист про'!A12</f>
        <v>КВ-1 М1</v>
      </c>
      <c r="M24" s="552"/>
      <c r="N24" s="553"/>
    </row>
    <row r="25" spans="1:14" ht="21" customHeight="1" thickBot="1" x14ac:dyDescent="0.3">
      <c r="A25" s="91"/>
      <c r="B25" s="91"/>
      <c r="C25" s="548" t="s">
        <v>12</v>
      </c>
      <c r="D25" s="548"/>
      <c r="E25" s="548"/>
      <c r="F25" s="548"/>
      <c r="G25" s="548"/>
      <c r="H25" s="548"/>
      <c r="I25" s="548"/>
      <c r="J25" s="548"/>
      <c r="K25" s="549"/>
      <c r="L25" s="554" t="s">
        <v>146</v>
      </c>
      <c r="M25" s="555"/>
      <c r="N25" s="556"/>
    </row>
    <row r="26" spans="1:14" ht="3" customHeight="1" thickBot="1" x14ac:dyDescent="0.3"/>
    <row r="27" spans="1:14" ht="21" customHeight="1" thickBot="1" x14ac:dyDescent="0.3">
      <c r="A27" s="543" t="s">
        <v>13</v>
      </c>
      <c r="B27" s="544"/>
      <c r="C27" s="564"/>
      <c r="D27" s="565"/>
      <c r="E27" s="565"/>
      <c r="F27" s="565"/>
      <c r="G27" s="565"/>
      <c r="H27" s="566" t="s">
        <v>14</v>
      </c>
      <c r="I27" s="567"/>
      <c r="J27" s="568"/>
      <c r="K27" s="569"/>
      <c r="L27" s="569"/>
      <c r="M27" s="569"/>
      <c r="N27" s="570"/>
    </row>
    <row r="28" spans="1:14" ht="3" customHeight="1" thickBot="1" x14ac:dyDescent="0.3">
      <c r="A28" s="80"/>
      <c r="B28" s="80"/>
      <c r="C28" s="80"/>
      <c r="D28" s="80"/>
      <c r="E28" s="80"/>
      <c r="F28" s="80"/>
      <c r="G28" s="80"/>
      <c r="H28" s="80"/>
      <c r="I28" s="80"/>
    </row>
    <row r="29" spans="1:14" ht="21" customHeight="1" x14ac:dyDescent="0.25">
      <c r="A29" s="558"/>
      <c r="B29" s="560" t="s">
        <v>15</v>
      </c>
      <c r="C29" s="560"/>
      <c r="D29" s="562" t="s">
        <v>56</v>
      </c>
      <c r="E29" s="563"/>
      <c r="F29" s="562" t="s">
        <v>147</v>
      </c>
      <c r="G29" s="563"/>
      <c r="H29" s="562" t="s">
        <v>148</v>
      </c>
      <c r="I29" s="563"/>
      <c r="J29" s="572" t="s">
        <v>121</v>
      </c>
      <c r="K29" s="573"/>
      <c r="L29" s="573"/>
      <c r="M29" s="573"/>
      <c r="N29" s="574"/>
    </row>
    <row r="30" spans="1:14" ht="21" customHeight="1" x14ac:dyDescent="0.25">
      <c r="A30" s="559"/>
      <c r="B30" s="561"/>
      <c r="C30" s="561"/>
      <c r="D30" s="75" t="s">
        <v>17</v>
      </c>
      <c r="E30" s="76" t="s">
        <v>18</v>
      </c>
      <c r="F30" s="77" t="s">
        <v>17</v>
      </c>
      <c r="G30" s="76" t="s">
        <v>18</v>
      </c>
      <c r="H30" s="77" t="s">
        <v>17</v>
      </c>
      <c r="I30" s="76" t="s">
        <v>18</v>
      </c>
      <c r="J30" s="575"/>
      <c r="K30" s="576"/>
      <c r="L30" s="576"/>
      <c r="M30" s="576"/>
      <c r="N30" s="577"/>
    </row>
    <row r="31" spans="1:14" ht="24" customHeight="1" x14ac:dyDescent="0.25">
      <c r="A31" s="93" t="s">
        <v>145</v>
      </c>
      <c r="B31" s="578"/>
      <c r="C31" s="589"/>
      <c r="D31" s="59"/>
      <c r="E31" s="60"/>
      <c r="F31" s="61"/>
      <c r="G31" s="60"/>
      <c r="H31" s="62"/>
      <c r="I31" s="60"/>
      <c r="J31" s="578"/>
      <c r="K31" s="579"/>
      <c r="L31" s="579"/>
      <c r="M31" s="579"/>
      <c r="N31" s="580"/>
    </row>
    <row r="32" spans="1:14" ht="24" customHeight="1" x14ac:dyDescent="0.25">
      <c r="A32" s="94" t="s">
        <v>149</v>
      </c>
      <c r="B32" s="581"/>
      <c r="C32" s="587"/>
      <c r="D32" s="64"/>
      <c r="E32" s="65"/>
      <c r="F32" s="66"/>
      <c r="G32" s="65"/>
      <c r="H32" s="67"/>
      <c r="I32" s="65"/>
      <c r="J32" s="581"/>
      <c r="K32" s="582"/>
      <c r="L32" s="582"/>
      <c r="M32" s="582"/>
      <c r="N32" s="583"/>
    </row>
    <row r="33" spans="1:14" ht="24" customHeight="1" x14ac:dyDescent="0.25">
      <c r="A33" s="94" t="s">
        <v>150</v>
      </c>
      <c r="B33" s="581"/>
      <c r="C33" s="587"/>
      <c r="D33" s="64"/>
      <c r="E33" s="65"/>
      <c r="F33" s="66"/>
      <c r="G33" s="65"/>
      <c r="H33" s="67"/>
      <c r="I33" s="65"/>
      <c r="J33" s="581"/>
      <c r="K33" s="582"/>
      <c r="L33" s="582"/>
      <c r="M33" s="582"/>
      <c r="N33" s="583"/>
    </row>
    <row r="34" spans="1:14" ht="24" customHeight="1" x14ac:dyDescent="0.25">
      <c r="A34" s="94" t="s">
        <v>151</v>
      </c>
      <c r="B34" s="581"/>
      <c r="C34" s="587"/>
      <c r="D34" s="64"/>
      <c r="E34" s="65"/>
      <c r="F34" s="66"/>
      <c r="G34" s="65"/>
      <c r="H34" s="67"/>
      <c r="I34" s="65"/>
      <c r="J34" s="581"/>
      <c r="K34" s="582"/>
      <c r="L34" s="582"/>
      <c r="M34" s="582"/>
      <c r="N34" s="583"/>
    </row>
    <row r="35" spans="1:14" ht="24" customHeight="1" x14ac:dyDescent="0.25">
      <c r="A35" s="94" t="s">
        <v>152</v>
      </c>
      <c r="B35" s="581"/>
      <c r="C35" s="587"/>
      <c r="D35" s="64"/>
      <c r="E35" s="65"/>
      <c r="F35" s="66"/>
      <c r="G35" s="65"/>
      <c r="H35" s="67"/>
      <c r="I35" s="65"/>
      <c r="J35" s="581"/>
      <c r="K35" s="582"/>
      <c r="L35" s="582"/>
      <c r="M35" s="582"/>
      <c r="N35" s="583"/>
    </row>
    <row r="36" spans="1:14" ht="24" customHeight="1" x14ac:dyDescent="0.25">
      <c r="A36" s="94" t="s">
        <v>153</v>
      </c>
      <c r="B36" s="581"/>
      <c r="C36" s="587"/>
      <c r="D36" s="64"/>
      <c r="E36" s="65"/>
      <c r="F36" s="66"/>
      <c r="G36" s="65"/>
      <c r="H36" s="67"/>
      <c r="I36" s="65"/>
      <c r="J36" s="581"/>
      <c r="K36" s="582"/>
      <c r="L36" s="582"/>
      <c r="M36" s="582"/>
      <c r="N36" s="583"/>
    </row>
    <row r="37" spans="1:14" ht="24" customHeight="1" x14ac:dyDescent="0.25">
      <c r="A37" s="94" t="s">
        <v>154</v>
      </c>
      <c r="B37" s="581"/>
      <c r="C37" s="587"/>
      <c r="D37" s="64"/>
      <c r="E37" s="65"/>
      <c r="F37" s="66"/>
      <c r="G37" s="65"/>
      <c r="H37" s="67"/>
      <c r="I37" s="65"/>
      <c r="J37" s="581"/>
      <c r="K37" s="582"/>
      <c r="L37" s="582"/>
      <c r="M37" s="582"/>
      <c r="N37" s="583"/>
    </row>
    <row r="38" spans="1:14" ht="24" customHeight="1" x14ac:dyDescent="0.25">
      <c r="A38" s="94" t="s">
        <v>155</v>
      </c>
      <c r="B38" s="581"/>
      <c r="C38" s="587"/>
      <c r="D38" s="64"/>
      <c r="E38" s="65"/>
      <c r="F38" s="66"/>
      <c r="G38" s="65"/>
      <c r="H38" s="67"/>
      <c r="I38" s="65"/>
      <c r="J38" s="581"/>
      <c r="K38" s="582"/>
      <c r="L38" s="582"/>
      <c r="M38" s="582"/>
      <c r="N38" s="583"/>
    </row>
    <row r="39" spans="1:14" ht="24" customHeight="1" x14ac:dyDescent="0.25">
      <c r="A39" s="94" t="s">
        <v>156</v>
      </c>
      <c r="B39" s="581"/>
      <c r="C39" s="587"/>
      <c r="D39" s="64"/>
      <c r="E39" s="65"/>
      <c r="F39" s="66"/>
      <c r="G39" s="65"/>
      <c r="H39" s="67"/>
      <c r="I39" s="65"/>
      <c r="J39" s="581"/>
      <c r="K39" s="582"/>
      <c r="L39" s="582"/>
      <c r="M39" s="582"/>
      <c r="N39" s="583"/>
    </row>
    <row r="40" spans="1:14" ht="24" customHeight="1" x14ac:dyDescent="0.25">
      <c r="A40" s="94" t="s">
        <v>157</v>
      </c>
      <c r="B40" s="581"/>
      <c r="C40" s="587"/>
      <c r="D40" s="64"/>
      <c r="E40" s="65"/>
      <c r="F40" s="66"/>
      <c r="G40" s="65"/>
      <c r="H40" s="67"/>
      <c r="I40" s="65"/>
      <c r="J40" s="581"/>
      <c r="K40" s="582"/>
      <c r="L40" s="582"/>
      <c r="M40" s="582"/>
      <c r="N40" s="583"/>
    </row>
    <row r="41" spans="1:14" ht="24" customHeight="1" x14ac:dyDescent="0.25">
      <c r="A41" s="94" t="s">
        <v>64</v>
      </c>
      <c r="B41" s="581"/>
      <c r="C41" s="587"/>
      <c r="D41" s="64"/>
      <c r="E41" s="65"/>
      <c r="F41" s="66"/>
      <c r="G41" s="65"/>
      <c r="H41" s="67"/>
      <c r="I41" s="65"/>
      <c r="J41" s="581"/>
      <c r="K41" s="582"/>
      <c r="L41" s="582"/>
      <c r="M41" s="582"/>
      <c r="N41" s="583"/>
    </row>
    <row r="42" spans="1:14" ht="24" customHeight="1" x14ac:dyDescent="0.25">
      <c r="A42" s="94" t="s">
        <v>158</v>
      </c>
      <c r="B42" s="581"/>
      <c r="C42" s="587"/>
      <c r="D42" s="64"/>
      <c r="E42" s="65"/>
      <c r="F42" s="66"/>
      <c r="G42" s="65"/>
      <c r="H42" s="67"/>
      <c r="I42" s="65"/>
      <c r="J42" s="581"/>
      <c r="K42" s="582"/>
      <c r="L42" s="582"/>
      <c r="M42" s="582"/>
      <c r="N42" s="583"/>
    </row>
    <row r="43" spans="1:14" ht="24" customHeight="1" x14ac:dyDescent="0.25">
      <c r="A43" s="94" t="s">
        <v>60</v>
      </c>
      <c r="B43" s="581"/>
      <c r="C43" s="587"/>
      <c r="D43" s="64"/>
      <c r="E43" s="65"/>
      <c r="F43" s="66"/>
      <c r="G43" s="65"/>
      <c r="H43" s="67"/>
      <c r="I43" s="65"/>
      <c r="J43" s="581"/>
      <c r="K43" s="582"/>
      <c r="L43" s="582"/>
      <c r="M43" s="582"/>
      <c r="N43" s="583"/>
    </row>
    <row r="44" spans="1:14" ht="24" customHeight="1" x14ac:dyDescent="0.25">
      <c r="A44" s="94" t="s">
        <v>159</v>
      </c>
      <c r="B44" s="581"/>
      <c r="C44" s="587"/>
      <c r="D44" s="64"/>
      <c r="E44" s="65"/>
      <c r="F44" s="66"/>
      <c r="G44" s="65"/>
      <c r="H44" s="67"/>
      <c r="I44" s="65"/>
      <c r="J44" s="581"/>
      <c r="K44" s="582"/>
      <c r="L44" s="582"/>
      <c r="M44" s="582"/>
      <c r="N44" s="583"/>
    </row>
    <row r="45" spans="1:14" ht="24" customHeight="1" thickBot="1" x14ac:dyDescent="0.3">
      <c r="A45" s="69" t="s">
        <v>160</v>
      </c>
      <c r="B45" s="584"/>
      <c r="C45" s="588"/>
      <c r="D45" s="70"/>
      <c r="E45" s="71"/>
      <c r="F45" s="72"/>
      <c r="G45" s="71"/>
      <c r="H45" s="73"/>
      <c r="I45" s="71"/>
      <c r="J45" s="584"/>
      <c r="K45" s="585"/>
      <c r="L45" s="585"/>
      <c r="M45" s="585"/>
      <c r="N45" s="586"/>
    </row>
    <row r="46" spans="1:14" ht="5.0999999999999996" customHeight="1" thickBot="1" x14ac:dyDescent="0.3">
      <c r="A46" s="56"/>
      <c r="B46" s="57"/>
      <c r="C46" s="57"/>
      <c r="D46" s="47"/>
      <c r="E46" s="47"/>
      <c r="F46" s="47"/>
      <c r="G46" s="47"/>
      <c r="H46" s="47"/>
      <c r="I46" s="47"/>
      <c r="J46" s="57"/>
      <c r="K46" s="57"/>
      <c r="L46" s="57"/>
      <c r="M46" s="57"/>
      <c r="N46" s="47"/>
    </row>
    <row r="47" spans="1:14" ht="21" customHeight="1" x14ac:dyDescent="0.25">
      <c r="A47" s="90"/>
      <c r="B47" s="90"/>
      <c r="C47" s="546" t="str">
        <f>Общее!$B$1</f>
        <v>Ралли "Кубок Motul - 2017"</v>
      </c>
      <c r="D47" s="546"/>
      <c r="E47" s="546"/>
      <c r="F47" s="546"/>
      <c r="G47" s="546"/>
      <c r="H47" s="546"/>
      <c r="I47" s="546"/>
      <c r="J47" s="546"/>
      <c r="K47" s="571"/>
      <c r="L47" s="551" t="str">
        <f>'Маршрутный лист про'!A14</f>
        <v>КВ-2 Танк</v>
      </c>
      <c r="M47" s="552"/>
      <c r="N47" s="553"/>
    </row>
    <row r="48" spans="1:14" ht="21" customHeight="1" thickBot="1" x14ac:dyDescent="0.3">
      <c r="A48" s="91"/>
      <c r="B48" s="91"/>
      <c r="C48" s="548" t="s">
        <v>12</v>
      </c>
      <c r="D48" s="548"/>
      <c r="E48" s="548"/>
      <c r="F48" s="548"/>
      <c r="G48" s="548"/>
      <c r="H48" s="548"/>
      <c r="I48" s="548"/>
      <c r="J48" s="548"/>
      <c r="K48" s="549"/>
      <c r="L48" s="554" t="s">
        <v>146</v>
      </c>
      <c r="M48" s="555"/>
      <c r="N48" s="556"/>
    </row>
    <row r="49" spans="1:14" ht="3" customHeight="1" thickBot="1" x14ac:dyDescent="0.3"/>
    <row r="50" spans="1:14" ht="21" customHeight="1" thickBot="1" x14ac:dyDescent="0.3">
      <c r="A50" s="543" t="s">
        <v>13</v>
      </c>
      <c r="B50" s="544"/>
      <c r="C50" s="564"/>
      <c r="D50" s="565"/>
      <c r="E50" s="565"/>
      <c r="F50" s="565"/>
      <c r="G50" s="565"/>
      <c r="H50" s="566" t="s">
        <v>14</v>
      </c>
      <c r="I50" s="567"/>
      <c r="J50" s="568"/>
      <c r="K50" s="569"/>
      <c r="L50" s="569"/>
      <c r="M50" s="569"/>
      <c r="N50" s="570"/>
    </row>
    <row r="51" spans="1:14" ht="3" customHeight="1" thickBot="1" x14ac:dyDescent="0.3">
      <c r="A51" s="80"/>
      <c r="B51" s="80"/>
      <c r="C51" s="80"/>
      <c r="D51" s="80"/>
      <c r="E51" s="80"/>
      <c r="F51" s="80"/>
      <c r="G51" s="80"/>
      <c r="H51" s="80"/>
      <c r="I51" s="80"/>
    </row>
    <row r="52" spans="1:14" ht="21" customHeight="1" x14ac:dyDescent="0.25">
      <c r="A52" s="558"/>
      <c r="B52" s="560" t="s">
        <v>15</v>
      </c>
      <c r="C52" s="560"/>
      <c r="D52" s="562" t="s">
        <v>56</v>
      </c>
      <c r="E52" s="563"/>
      <c r="F52" s="562" t="s">
        <v>147</v>
      </c>
      <c r="G52" s="563"/>
      <c r="H52" s="562" t="s">
        <v>148</v>
      </c>
      <c r="I52" s="563"/>
      <c r="J52" s="572" t="s">
        <v>121</v>
      </c>
      <c r="K52" s="573"/>
      <c r="L52" s="573"/>
      <c r="M52" s="573"/>
      <c r="N52" s="574"/>
    </row>
    <row r="53" spans="1:14" ht="21" customHeight="1" x14ac:dyDescent="0.25">
      <c r="A53" s="559"/>
      <c r="B53" s="561"/>
      <c r="C53" s="561"/>
      <c r="D53" s="75" t="s">
        <v>17</v>
      </c>
      <c r="E53" s="76" t="s">
        <v>18</v>
      </c>
      <c r="F53" s="77" t="s">
        <v>17</v>
      </c>
      <c r="G53" s="76" t="s">
        <v>18</v>
      </c>
      <c r="H53" s="77" t="s">
        <v>17</v>
      </c>
      <c r="I53" s="76" t="s">
        <v>18</v>
      </c>
      <c r="J53" s="575"/>
      <c r="K53" s="576"/>
      <c r="L53" s="576"/>
      <c r="M53" s="576"/>
      <c r="N53" s="577"/>
    </row>
    <row r="54" spans="1:14" ht="24" customHeight="1" x14ac:dyDescent="0.25">
      <c r="A54" s="93" t="s">
        <v>145</v>
      </c>
      <c r="B54" s="578"/>
      <c r="C54" s="589"/>
      <c r="D54" s="59"/>
      <c r="E54" s="60"/>
      <c r="F54" s="61"/>
      <c r="G54" s="60"/>
      <c r="H54" s="62"/>
      <c r="I54" s="60"/>
      <c r="J54" s="578"/>
      <c r="K54" s="579"/>
      <c r="L54" s="579"/>
      <c r="M54" s="579"/>
      <c r="N54" s="580"/>
    </row>
    <row r="55" spans="1:14" ht="24" customHeight="1" x14ac:dyDescent="0.25">
      <c r="A55" s="94" t="s">
        <v>149</v>
      </c>
      <c r="B55" s="581"/>
      <c r="C55" s="587"/>
      <c r="D55" s="64"/>
      <c r="E55" s="65"/>
      <c r="F55" s="66"/>
      <c r="G55" s="65"/>
      <c r="H55" s="67"/>
      <c r="I55" s="65"/>
      <c r="J55" s="581"/>
      <c r="K55" s="582"/>
      <c r="L55" s="582"/>
      <c r="M55" s="582"/>
      <c r="N55" s="583"/>
    </row>
    <row r="56" spans="1:14" ht="24" customHeight="1" x14ac:dyDescent="0.25">
      <c r="A56" s="94" t="s">
        <v>150</v>
      </c>
      <c r="B56" s="581"/>
      <c r="C56" s="587"/>
      <c r="D56" s="64"/>
      <c r="E56" s="65"/>
      <c r="F56" s="66"/>
      <c r="G56" s="65"/>
      <c r="H56" s="67"/>
      <c r="I56" s="65"/>
      <c r="J56" s="581"/>
      <c r="K56" s="582"/>
      <c r="L56" s="582"/>
      <c r="M56" s="582"/>
      <c r="N56" s="583"/>
    </row>
    <row r="57" spans="1:14" ht="24" customHeight="1" x14ac:dyDescent="0.25">
      <c r="A57" s="94" t="s">
        <v>151</v>
      </c>
      <c r="B57" s="581"/>
      <c r="C57" s="587"/>
      <c r="D57" s="64"/>
      <c r="E57" s="65"/>
      <c r="F57" s="66"/>
      <c r="G57" s="65"/>
      <c r="H57" s="67"/>
      <c r="I57" s="65"/>
      <c r="J57" s="581"/>
      <c r="K57" s="582"/>
      <c r="L57" s="582"/>
      <c r="M57" s="582"/>
      <c r="N57" s="583"/>
    </row>
    <row r="58" spans="1:14" ht="24" customHeight="1" x14ac:dyDescent="0.25">
      <c r="A58" s="94" t="s">
        <v>152</v>
      </c>
      <c r="B58" s="581"/>
      <c r="C58" s="587"/>
      <c r="D58" s="64"/>
      <c r="E58" s="65"/>
      <c r="F58" s="66"/>
      <c r="G58" s="65"/>
      <c r="H58" s="67"/>
      <c r="I58" s="65"/>
      <c r="J58" s="581"/>
      <c r="K58" s="582"/>
      <c r="L58" s="582"/>
      <c r="M58" s="582"/>
      <c r="N58" s="583"/>
    </row>
    <row r="59" spans="1:14" ht="24" customHeight="1" x14ac:dyDescent="0.25">
      <c r="A59" s="94" t="s">
        <v>153</v>
      </c>
      <c r="B59" s="581"/>
      <c r="C59" s="587"/>
      <c r="D59" s="64"/>
      <c r="E59" s="65"/>
      <c r="F59" s="66"/>
      <c r="G59" s="65"/>
      <c r="H59" s="67"/>
      <c r="I59" s="65"/>
      <c r="J59" s="581"/>
      <c r="K59" s="582"/>
      <c r="L59" s="582"/>
      <c r="M59" s="582"/>
      <c r="N59" s="583"/>
    </row>
    <row r="60" spans="1:14" ht="24" customHeight="1" x14ac:dyDescent="0.25">
      <c r="A60" s="94" t="s">
        <v>154</v>
      </c>
      <c r="B60" s="581"/>
      <c r="C60" s="587"/>
      <c r="D60" s="64"/>
      <c r="E60" s="65"/>
      <c r="F60" s="66"/>
      <c r="G60" s="65"/>
      <c r="H60" s="67"/>
      <c r="I60" s="65"/>
      <c r="J60" s="581"/>
      <c r="K60" s="582"/>
      <c r="L60" s="582"/>
      <c r="M60" s="582"/>
      <c r="N60" s="583"/>
    </row>
    <row r="61" spans="1:14" ht="24" customHeight="1" x14ac:dyDescent="0.25">
      <c r="A61" s="94" t="s">
        <v>155</v>
      </c>
      <c r="B61" s="581"/>
      <c r="C61" s="587"/>
      <c r="D61" s="64"/>
      <c r="E61" s="65"/>
      <c r="F61" s="66"/>
      <c r="G61" s="65"/>
      <c r="H61" s="67"/>
      <c r="I61" s="65"/>
      <c r="J61" s="581"/>
      <c r="K61" s="582"/>
      <c r="L61" s="582"/>
      <c r="M61" s="582"/>
      <c r="N61" s="583"/>
    </row>
    <row r="62" spans="1:14" ht="24" customHeight="1" x14ac:dyDescent="0.25">
      <c r="A62" s="94" t="s">
        <v>156</v>
      </c>
      <c r="B62" s="581"/>
      <c r="C62" s="587"/>
      <c r="D62" s="64"/>
      <c r="E62" s="65"/>
      <c r="F62" s="66"/>
      <c r="G62" s="65"/>
      <c r="H62" s="67"/>
      <c r="I62" s="65"/>
      <c r="J62" s="581"/>
      <c r="K62" s="582"/>
      <c r="L62" s="582"/>
      <c r="M62" s="582"/>
      <c r="N62" s="583"/>
    </row>
    <row r="63" spans="1:14" ht="24" customHeight="1" x14ac:dyDescent="0.25">
      <c r="A63" s="94" t="s">
        <v>157</v>
      </c>
      <c r="B63" s="581"/>
      <c r="C63" s="587"/>
      <c r="D63" s="64"/>
      <c r="E63" s="65"/>
      <c r="F63" s="66"/>
      <c r="G63" s="65"/>
      <c r="H63" s="67"/>
      <c r="I63" s="65"/>
      <c r="J63" s="581"/>
      <c r="K63" s="582"/>
      <c r="L63" s="582"/>
      <c r="M63" s="582"/>
      <c r="N63" s="583"/>
    </row>
    <row r="64" spans="1:14" ht="24" customHeight="1" x14ac:dyDescent="0.25">
      <c r="A64" s="94" t="s">
        <v>64</v>
      </c>
      <c r="B64" s="581"/>
      <c r="C64" s="587"/>
      <c r="D64" s="64"/>
      <c r="E64" s="65"/>
      <c r="F64" s="66"/>
      <c r="G64" s="65"/>
      <c r="H64" s="67"/>
      <c r="I64" s="65"/>
      <c r="J64" s="581"/>
      <c r="K64" s="582"/>
      <c r="L64" s="582"/>
      <c r="M64" s="582"/>
      <c r="N64" s="583"/>
    </row>
    <row r="65" spans="1:14" ht="24" customHeight="1" x14ac:dyDescent="0.25">
      <c r="A65" s="94" t="s">
        <v>158</v>
      </c>
      <c r="B65" s="581"/>
      <c r="C65" s="587"/>
      <c r="D65" s="64"/>
      <c r="E65" s="65"/>
      <c r="F65" s="66"/>
      <c r="G65" s="65"/>
      <c r="H65" s="67"/>
      <c r="I65" s="65"/>
      <c r="J65" s="581"/>
      <c r="K65" s="582"/>
      <c r="L65" s="582"/>
      <c r="M65" s="582"/>
      <c r="N65" s="583"/>
    </row>
    <row r="66" spans="1:14" ht="24" customHeight="1" x14ac:dyDescent="0.25">
      <c r="A66" s="94" t="s">
        <v>60</v>
      </c>
      <c r="B66" s="581"/>
      <c r="C66" s="587"/>
      <c r="D66" s="64"/>
      <c r="E66" s="65"/>
      <c r="F66" s="66"/>
      <c r="G66" s="65"/>
      <c r="H66" s="67"/>
      <c r="I66" s="65"/>
      <c r="J66" s="581"/>
      <c r="K66" s="582"/>
      <c r="L66" s="582"/>
      <c r="M66" s="582"/>
      <c r="N66" s="583"/>
    </row>
    <row r="67" spans="1:14" ht="24" customHeight="1" x14ac:dyDescent="0.25">
      <c r="A67" s="94" t="s">
        <v>159</v>
      </c>
      <c r="B67" s="581"/>
      <c r="C67" s="587"/>
      <c r="D67" s="64"/>
      <c r="E67" s="65"/>
      <c r="F67" s="66"/>
      <c r="G67" s="65"/>
      <c r="H67" s="67"/>
      <c r="I67" s="65"/>
      <c r="J67" s="581"/>
      <c r="K67" s="582"/>
      <c r="L67" s="582"/>
      <c r="M67" s="582"/>
      <c r="N67" s="583"/>
    </row>
    <row r="68" spans="1:14" ht="24" customHeight="1" thickBot="1" x14ac:dyDescent="0.3">
      <c r="A68" s="69" t="s">
        <v>160</v>
      </c>
      <c r="B68" s="584"/>
      <c r="C68" s="588"/>
      <c r="D68" s="70"/>
      <c r="E68" s="71"/>
      <c r="F68" s="72"/>
      <c r="G68" s="71"/>
      <c r="H68" s="73"/>
      <c r="I68" s="71"/>
      <c r="J68" s="584"/>
      <c r="K68" s="585"/>
      <c r="L68" s="585"/>
      <c r="M68" s="585"/>
      <c r="N68" s="586"/>
    </row>
    <row r="69" spans="1:14" ht="5.0999999999999996" customHeight="1" thickBot="1" x14ac:dyDescent="0.3">
      <c r="A69" s="56"/>
      <c r="B69" s="57"/>
      <c r="C69" s="57"/>
      <c r="D69" s="47"/>
      <c r="E69" s="47"/>
      <c r="F69" s="47"/>
      <c r="G69" s="47"/>
      <c r="H69" s="47"/>
      <c r="I69" s="47"/>
      <c r="J69" s="57"/>
      <c r="K69" s="57"/>
      <c r="L69" s="57"/>
      <c r="M69" s="57"/>
      <c r="N69" s="47"/>
    </row>
    <row r="70" spans="1:14" ht="21" customHeight="1" x14ac:dyDescent="0.25">
      <c r="A70" s="90"/>
      <c r="B70" s="90"/>
      <c r="C70" s="546" t="str">
        <f>Общее!$B$1</f>
        <v>Ралли "Кубок Motul - 2017"</v>
      </c>
      <c r="D70" s="546"/>
      <c r="E70" s="546"/>
      <c r="F70" s="546"/>
      <c r="G70" s="546"/>
      <c r="H70" s="546"/>
      <c r="I70" s="546"/>
      <c r="J70" s="546"/>
      <c r="K70" s="571"/>
      <c r="L70" s="551" t="str">
        <f>'Маршрутный лист про'!A16</f>
        <v>КВ-3 Агроферма Финиш</v>
      </c>
      <c r="M70" s="552"/>
      <c r="N70" s="553"/>
    </row>
    <row r="71" spans="1:14" ht="21" customHeight="1" thickBot="1" x14ac:dyDescent="0.3">
      <c r="A71" s="91"/>
      <c r="B71" s="91"/>
      <c r="C71" s="548" t="s">
        <v>12</v>
      </c>
      <c r="D71" s="548"/>
      <c r="E71" s="548"/>
      <c r="F71" s="548"/>
      <c r="G71" s="548"/>
      <c r="H71" s="548"/>
      <c r="I71" s="548"/>
      <c r="J71" s="548"/>
      <c r="K71" s="549"/>
      <c r="L71" s="554" t="s">
        <v>146</v>
      </c>
      <c r="M71" s="555"/>
      <c r="N71" s="556"/>
    </row>
    <row r="72" spans="1:14" ht="3" customHeight="1" thickBot="1" x14ac:dyDescent="0.3"/>
    <row r="73" spans="1:14" ht="21" customHeight="1" thickBot="1" x14ac:dyDescent="0.3">
      <c r="A73" s="543" t="s">
        <v>13</v>
      </c>
      <c r="B73" s="544"/>
      <c r="C73" s="564"/>
      <c r="D73" s="565"/>
      <c r="E73" s="565"/>
      <c r="F73" s="565"/>
      <c r="G73" s="565"/>
      <c r="H73" s="566" t="s">
        <v>14</v>
      </c>
      <c r="I73" s="567"/>
      <c r="J73" s="568"/>
      <c r="K73" s="569"/>
      <c r="L73" s="569"/>
      <c r="M73" s="569"/>
      <c r="N73" s="570"/>
    </row>
    <row r="74" spans="1:14" ht="3" customHeight="1" thickBot="1" x14ac:dyDescent="0.3">
      <c r="A74" s="80"/>
      <c r="B74" s="80"/>
      <c r="C74" s="80"/>
      <c r="D74" s="80"/>
      <c r="E74" s="80"/>
      <c r="F74" s="80"/>
      <c r="G74" s="80"/>
      <c r="H74" s="80"/>
      <c r="I74" s="80"/>
    </row>
    <row r="75" spans="1:14" ht="21" customHeight="1" x14ac:dyDescent="0.25">
      <c r="A75" s="558"/>
      <c r="B75" s="560" t="s">
        <v>15</v>
      </c>
      <c r="C75" s="560"/>
      <c r="D75" s="562" t="s">
        <v>56</v>
      </c>
      <c r="E75" s="563"/>
      <c r="F75" s="562" t="s">
        <v>147</v>
      </c>
      <c r="G75" s="563"/>
      <c r="H75" s="562" t="s">
        <v>148</v>
      </c>
      <c r="I75" s="563"/>
      <c r="J75" s="572" t="s">
        <v>121</v>
      </c>
      <c r="K75" s="573"/>
      <c r="L75" s="573"/>
      <c r="M75" s="573"/>
      <c r="N75" s="574"/>
    </row>
    <row r="76" spans="1:14" ht="21" customHeight="1" x14ac:dyDescent="0.25">
      <c r="A76" s="559"/>
      <c r="B76" s="561"/>
      <c r="C76" s="561"/>
      <c r="D76" s="75" t="s">
        <v>17</v>
      </c>
      <c r="E76" s="76" t="s">
        <v>18</v>
      </c>
      <c r="F76" s="77" t="s">
        <v>17</v>
      </c>
      <c r="G76" s="76" t="s">
        <v>18</v>
      </c>
      <c r="H76" s="77" t="s">
        <v>17</v>
      </c>
      <c r="I76" s="76" t="s">
        <v>18</v>
      </c>
      <c r="J76" s="575"/>
      <c r="K76" s="576"/>
      <c r="L76" s="576"/>
      <c r="M76" s="576"/>
      <c r="N76" s="577"/>
    </row>
    <row r="77" spans="1:14" ht="24" customHeight="1" x14ac:dyDescent="0.25">
      <c r="A77" s="93" t="s">
        <v>145</v>
      </c>
      <c r="B77" s="578"/>
      <c r="C77" s="589"/>
      <c r="D77" s="59"/>
      <c r="E77" s="60"/>
      <c r="F77" s="81"/>
      <c r="G77" s="82"/>
      <c r="H77" s="87"/>
      <c r="I77" s="82"/>
      <c r="J77" s="578"/>
      <c r="K77" s="579"/>
      <c r="L77" s="579"/>
      <c r="M77" s="579"/>
      <c r="N77" s="580"/>
    </row>
    <row r="78" spans="1:14" ht="24" customHeight="1" x14ac:dyDescent="0.25">
      <c r="A78" s="94" t="s">
        <v>149</v>
      </c>
      <c r="B78" s="581"/>
      <c r="C78" s="587"/>
      <c r="D78" s="64"/>
      <c r="E78" s="65"/>
      <c r="F78" s="83"/>
      <c r="G78" s="84"/>
      <c r="H78" s="88"/>
      <c r="I78" s="84"/>
      <c r="J78" s="581"/>
      <c r="K78" s="582"/>
      <c r="L78" s="582"/>
      <c r="M78" s="582"/>
      <c r="N78" s="583"/>
    </row>
    <row r="79" spans="1:14" ht="24" customHeight="1" x14ac:dyDescent="0.25">
      <c r="A79" s="94" t="s">
        <v>150</v>
      </c>
      <c r="B79" s="581"/>
      <c r="C79" s="587"/>
      <c r="D79" s="64"/>
      <c r="E79" s="65"/>
      <c r="F79" s="83"/>
      <c r="G79" s="84"/>
      <c r="H79" s="88"/>
      <c r="I79" s="84"/>
      <c r="J79" s="581"/>
      <c r="K79" s="582"/>
      <c r="L79" s="582"/>
      <c r="M79" s="582"/>
      <c r="N79" s="583"/>
    </row>
    <row r="80" spans="1:14" ht="24" customHeight="1" x14ac:dyDescent="0.25">
      <c r="A80" s="94" t="s">
        <v>151</v>
      </c>
      <c r="B80" s="581"/>
      <c r="C80" s="587"/>
      <c r="D80" s="64"/>
      <c r="E80" s="65"/>
      <c r="F80" s="83"/>
      <c r="G80" s="84"/>
      <c r="H80" s="88"/>
      <c r="I80" s="84"/>
      <c r="J80" s="581"/>
      <c r="K80" s="582"/>
      <c r="L80" s="582"/>
      <c r="M80" s="582"/>
      <c r="N80" s="583"/>
    </row>
    <row r="81" spans="1:14" ht="24" customHeight="1" x14ac:dyDescent="0.25">
      <c r="A81" s="94" t="s">
        <v>152</v>
      </c>
      <c r="B81" s="581"/>
      <c r="C81" s="587"/>
      <c r="D81" s="64"/>
      <c r="E81" s="65"/>
      <c r="F81" s="83"/>
      <c r="G81" s="84"/>
      <c r="H81" s="88"/>
      <c r="I81" s="84"/>
      <c r="J81" s="581"/>
      <c r="K81" s="582"/>
      <c r="L81" s="582"/>
      <c r="M81" s="582"/>
      <c r="N81" s="583"/>
    </row>
    <row r="82" spans="1:14" ht="24" customHeight="1" x14ac:dyDescent="0.25">
      <c r="A82" s="94" t="s">
        <v>153</v>
      </c>
      <c r="B82" s="581"/>
      <c r="C82" s="587"/>
      <c r="D82" s="64"/>
      <c r="E82" s="65"/>
      <c r="F82" s="83"/>
      <c r="G82" s="84"/>
      <c r="H82" s="88"/>
      <c r="I82" s="84"/>
      <c r="J82" s="581"/>
      <c r="K82" s="582"/>
      <c r="L82" s="582"/>
      <c r="M82" s="582"/>
      <c r="N82" s="583"/>
    </row>
    <row r="83" spans="1:14" ht="24" customHeight="1" x14ac:dyDescent="0.25">
      <c r="A83" s="94" t="s">
        <v>154</v>
      </c>
      <c r="B83" s="581"/>
      <c r="C83" s="587"/>
      <c r="D83" s="64"/>
      <c r="E83" s="65"/>
      <c r="F83" s="83"/>
      <c r="G83" s="84"/>
      <c r="H83" s="88"/>
      <c r="I83" s="84"/>
      <c r="J83" s="581"/>
      <c r="K83" s="582"/>
      <c r="L83" s="582"/>
      <c r="M83" s="582"/>
      <c r="N83" s="583"/>
    </row>
    <row r="84" spans="1:14" ht="24" customHeight="1" x14ac:dyDescent="0.25">
      <c r="A84" s="94" t="s">
        <v>155</v>
      </c>
      <c r="B84" s="581"/>
      <c r="C84" s="587"/>
      <c r="D84" s="64"/>
      <c r="E84" s="65"/>
      <c r="F84" s="83"/>
      <c r="G84" s="84"/>
      <c r="H84" s="88"/>
      <c r="I84" s="84"/>
      <c r="J84" s="581"/>
      <c r="K84" s="582"/>
      <c r="L84" s="582"/>
      <c r="M84" s="582"/>
      <c r="N84" s="583"/>
    </row>
    <row r="85" spans="1:14" ht="24" customHeight="1" x14ac:dyDescent="0.25">
      <c r="A85" s="94" t="s">
        <v>156</v>
      </c>
      <c r="B85" s="581"/>
      <c r="C85" s="587"/>
      <c r="D85" s="64"/>
      <c r="E85" s="65"/>
      <c r="F85" s="83"/>
      <c r="G85" s="84"/>
      <c r="H85" s="88"/>
      <c r="I85" s="84"/>
      <c r="J85" s="581"/>
      <c r="K85" s="582"/>
      <c r="L85" s="582"/>
      <c r="M85" s="582"/>
      <c r="N85" s="583"/>
    </row>
    <row r="86" spans="1:14" ht="24" customHeight="1" x14ac:dyDescent="0.25">
      <c r="A86" s="94" t="s">
        <v>157</v>
      </c>
      <c r="B86" s="581"/>
      <c r="C86" s="587"/>
      <c r="D86" s="64"/>
      <c r="E86" s="65"/>
      <c r="F86" s="83"/>
      <c r="G86" s="84"/>
      <c r="H86" s="88"/>
      <c r="I86" s="84"/>
      <c r="J86" s="581"/>
      <c r="K86" s="582"/>
      <c r="L86" s="582"/>
      <c r="M86" s="582"/>
      <c r="N86" s="583"/>
    </row>
    <row r="87" spans="1:14" ht="24" customHeight="1" x14ac:dyDescent="0.25">
      <c r="A87" s="94" t="s">
        <v>64</v>
      </c>
      <c r="B87" s="581"/>
      <c r="C87" s="587"/>
      <c r="D87" s="64"/>
      <c r="E87" s="65"/>
      <c r="F87" s="83"/>
      <c r="G87" s="84"/>
      <c r="H87" s="88"/>
      <c r="I87" s="84"/>
      <c r="J87" s="581"/>
      <c r="K87" s="582"/>
      <c r="L87" s="582"/>
      <c r="M87" s="582"/>
      <c r="N87" s="583"/>
    </row>
    <row r="88" spans="1:14" ht="24" customHeight="1" x14ac:dyDescent="0.25">
      <c r="A88" s="94" t="s">
        <v>158</v>
      </c>
      <c r="B88" s="581"/>
      <c r="C88" s="587"/>
      <c r="D88" s="64"/>
      <c r="E88" s="65"/>
      <c r="F88" s="83"/>
      <c r="G88" s="84"/>
      <c r="H88" s="88"/>
      <c r="I88" s="84"/>
      <c r="J88" s="581"/>
      <c r="K88" s="582"/>
      <c r="L88" s="582"/>
      <c r="M88" s="582"/>
      <c r="N88" s="583"/>
    </row>
    <row r="89" spans="1:14" ht="24" customHeight="1" x14ac:dyDescent="0.25">
      <c r="A89" s="94" t="s">
        <v>60</v>
      </c>
      <c r="B89" s="581"/>
      <c r="C89" s="587"/>
      <c r="D89" s="64"/>
      <c r="E89" s="65"/>
      <c r="F89" s="83"/>
      <c r="G89" s="84"/>
      <c r="H89" s="88"/>
      <c r="I89" s="84"/>
      <c r="J89" s="581"/>
      <c r="K89" s="582"/>
      <c r="L89" s="582"/>
      <c r="M89" s="582"/>
      <c r="N89" s="583"/>
    </row>
    <row r="90" spans="1:14" ht="24" customHeight="1" x14ac:dyDescent="0.25">
      <c r="A90" s="94" t="s">
        <v>159</v>
      </c>
      <c r="B90" s="581"/>
      <c r="C90" s="587"/>
      <c r="D90" s="64"/>
      <c r="E90" s="65"/>
      <c r="F90" s="83"/>
      <c r="G90" s="84"/>
      <c r="H90" s="88"/>
      <c r="I90" s="84"/>
      <c r="J90" s="581"/>
      <c r="K90" s="582"/>
      <c r="L90" s="582"/>
      <c r="M90" s="582"/>
      <c r="N90" s="583"/>
    </row>
    <row r="91" spans="1:14" ht="24" customHeight="1" thickBot="1" x14ac:dyDescent="0.3">
      <c r="A91" s="69" t="s">
        <v>160</v>
      </c>
      <c r="B91" s="584"/>
      <c r="C91" s="588"/>
      <c r="D91" s="70"/>
      <c r="E91" s="71"/>
      <c r="F91" s="85"/>
      <c r="G91" s="86"/>
      <c r="H91" s="89"/>
      <c r="I91" s="86"/>
      <c r="J91" s="584"/>
      <c r="K91" s="585"/>
      <c r="L91" s="585"/>
      <c r="M91" s="585"/>
      <c r="N91" s="586"/>
    </row>
    <row r="92" spans="1:14" ht="5.0999999999999996" customHeight="1" x14ac:dyDescent="0.25">
      <c r="A92" s="56"/>
      <c r="B92" s="57"/>
      <c r="C92" s="57"/>
      <c r="D92" s="47"/>
      <c r="E92" s="47"/>
      <c r="F92" s="47"/>
      <c r="G92" s="47"/>
      <c r="H92" s="47"/>
      <c r="I92" s="47"/>
      <c r="J92" s="57"/>
      <c r="K92" s="57"/>
      <c r="L92" s="57"/>
      <c r="M92" s="57"/>
      <c r="N92" s="47"/>
    </row>
  </sheetData>
  <mergeCells count="176">
    <mergeCell ref="B89:C89"/>
    <mergeCell ref="B90:C90"/>
    <mergeCell ref="B91:C91"/>
    <mergeCell ref="J79:N79"/>
    <mergeCell ref="B83:C83"/>
    <mergeCell ref="B84:C84"/>
    <mergeCell ref="B85:C85"/>
    <mergeCell ref="B86:C86"/>
    <mergeCell ref="B87:C87"/>
    <mergeCell ref="B88:C88"/>
    <mergeCell ref="J88:N88"/>
    <mergeCell ref="J89:N89"/>
    <mergeCell ref="J90:N90"/>
    <mergeCell ref="J91:N91"/>
    <mergeCell ref="B79:C79"/>
    <mergeCell ref="B80:C80"/>
    <mergeCell ref="B81:C81"/>
    <mergeCell ref="B82:C82"/>
    <mergeCell ref="J83:N83"/>
    <mergeCell ref="J84:N84"/>
    <mergeCell ref="J85:N85"/>
    <mergeCell ref="J86:N86"/>
    <mergeCell ref="J87:N87"/>
    <mergeCell ref="B61:C61"/>
    <mergeCell ref="B62:C62"/>
    <mergeCell ref="B63:C63"/>
    <mergeCell ref="B64:C64"/>
    <mergeCell ref="B65:C65"/>
    <mergeCell ref="B40:C40"/>
    <mergeCell ref="B41:C41"/>
    <mergeCell ref="B42:C42"/>
    <mergeCell ref="B43:C43"/>
    <mergeCell ref="B44:C44"/>
    <mergeCell ref="B45:C45"/>
    <mergeCell ref="C48:K48"/>
    <mergeCell ref="J65:N65"/>
    <mergeCell ref="J62:N62"/>
    <mergeCell ref="J63:N63"/>
    <mergeCell ref="J64:N64"/>
    <mergeCell ref="J54:N54"/>
    <mergeCell ref="J55:N55"/>
    <mergeCell ref="J56:N56"/>
    <mergeCell ref="J59:N59"/>
    <mergeCell ref="J61:N61"/>
    <mergeCell ref="L48:N48"/>
    <mergeCell ref="H50:I50"/>
    <mergeCell ref="J50:N50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J66:N66"/>
    <mergeCell ref="J67:N67"/>
    <mergeCell ref="J68:N68"/>
    <mergeCell ref="C70:K70"/>
    <mergeCell ref="L70:N70"/>
    <mergeCell ref="B66:C66"/>
    <mergeCell ref="B67:C67"/>
    <mergeCell ref="B68:C68"/>
    <mergeCell ref="J82:N82"/>
    <mergeCell ref="J77:N77"/>
    <mergeCell ref="J78:N78"/>
    <mergeCell ref="J80:N80"/>
    <mergeCell ref="J81:N81"/>
    <mergeCell ref="B77:C77"/>
    <mergeCell ref="B78:C78"/>
    <mergeCell ref="A75:A76"/>
    <mergeCell ref="B75:C76"/>
    <mergeCell ref="D75:E75"/>
    <mergeCell ref="F75:G75"/>
    <mergeCell ref="H75:I75"/>
    <mergeCell ref="J75:N76"/>
    <mergeCell ref="C71:K71"/>
    <mergeCell ref="L71:N71"/>
    <mergeCell ref="A73:B73"/>
    <mergeCell ref="C73:G73"/>
    <mergeCell ref="H73:I73"/>
    <mergeCell ref="J73:N73"/>
    <mergeCell ref="A52:A53"/>
    <mergeCell ref="B52:C53"/>
    <mergeCell ref="D52:E52"/>
    <mergeCell ref="F52:G52"/>
    <mergeCell ref="H52:I52"/>
    <mergeCell ref="J52:N53"/>
    <mergeCell ref="J57:N57"/>
    <mergeCell ref="J58:N58"/>
    <mergeCell ref="J60:N60"/>
    <mergeCell ref="B54:C54"/>
    <mergeCell ref="B55:C55"/>
    <mergeCell ref="B56:C56"/>
    <mergeCell ref="B57:C57"/>
    <mergeCell ref="B58:C58"/>
    <mergeCell ref="B59:C59"/>
    <mergeCell ref="B60:C60"/>
    <mergeCell ref="C47:K47"/>
    <mergeCell ref="L47:N47"/>
    <mergeCell ref="J37:N37"/>
    <mergeCell ref="J39:N39"/>
    <mergeCell ref="J40:N40"/>
    <mergeCell ref="J38:N38"/>
    <mergeCell ref="J41:N41"/>
    <mergeCell ref="B37:C37"/>
    <mergeCell ref="B38:C38"/>
    <mergeCell ref="B39:C39"/>
    <mergeCell ref="A50:B50"/>
    <mergeCell ref="C50:G50"/>
    <mergeCell ref="J31:N31"/>
    <mergeCell ref="J32:N32"/>
    <mergeCell ref="J33:N33"/>
    <mergeCell ref="J34:N34"/>
    <mergeCell ref="J35:N35"/>
    <mergeCell ref="J36:N36"/>
    <mergeCell ref="A29:A30"/>
    <mergeCell ref="B29:C30"/>
    <mergeCell ref="D29:E29"/>
    <mergeCell ref="F29:G29"/>
    <mergeCell ref="H29:I29"/>
    <mergeCell ref="J29:N30"/>
    <mergeCell ref="B34:C34"/>
    <mergeCell ref="B35:C35"/>
    <mergeCell ref="B36:C36"/>
    <mergeCell ref="B31:C31"/>
    <mergeCell ref="B32:C32"/>
    <mergeCell ref="B33:C33"/>
    <mergeCell ref="J42:N42"/>
    <mergeCell ref="J43:N43"/>
    <mergeCell ref="J44:N44"/>
    <mergeCell ref="J45:N45"/>
    <mergeCell ref="C25:K25"/>
    <mergeCell ref="L25:N25"/>
    <mergeCell ref="A27:B27"/>
    <mergeCell ref="C27:G27"/>
    <mergeCell ref="H27:I27"/>
    <mergeCell ref="J27:N27"/>
    <mergeCell ref="J16:N16"/>
    <mergeCell ref="J18:N18"/>
    <mergeCell ref="J19:N19"/>
    <mergeCell ref="J20:N20"/>
    <mergeCell ref="J21:N21"/>
    <mergeCell ref="J22:N22"/>
    <mergeCell ref="J17:N17"/>
    <mergeCell ref="B20:C20"/>
    <mergeCell ref="B21:C21"/>
    <mergeCell ref="B22:C22"/>
    <mergeCell ref="C24:K24"/>
    <mergeCell ref="J8:N8"/>
    <mergeCell ref="J9:N9"/>
    <mergeCell ref="J10:N10"/>
    <mergeCell ref="J13:N13"/>
    <mergeCell ref="J14:N14"/>
    <mergeCell ref="J15:N15"/>
    <mergeCell ref="J11:N11"/>
    <mergeCell ref="J12:N12"/>
    <mergeCell ref="L24:N24"/>
    <mergeCell ref="A6:A7"/>
    <mergeCell ref="B6:C7"/>
    <mergeCell ref="D6:E6"/>
    <mergeCell ref="F6:G6"/>
    <mergeCell ref="L1:N1"/>
    <mergeCell ref="L2:N2"/>
    <mergeCell ref="A4:B4"/>
    <mergeCell ref="C4:G4"/>
    <mergeCell ref="H4:I4"/>
    <mergeCell ref="J4:N4"/>
    <mergeCell ref="C1:K1"/>
    <mergeCell ref="C2:K2"/>
    <mergeCell ref="H6:I6"/>
    <mergeCell ref="J6:N7"/>
  </mergeCells>
  <pageMargins left="0.78740157480314965" right="0.39370078740157483" top="0.78740157480314965" bottom="0.78740157480314965" header="0" footer="0"/>
  <pageSetup paperSize="9" orientation="landscape" r:id="rId1"/>
  <rowBreaks count="3" manualBreakCount="3">
    <brk id="23" max="13" man="1"/>
    <brk id="46" max="13" man="1"/>
    <brk id="69" max="1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view="pageBreakPreview" zoomScaleSheetLayoutView="100" workbookViewId="0"/>
  </sheetViews>
  <sheetFormatPr defaultColWidth="9.140625" defaultRowHeight="15" x14ac:dyDescent="0.25"/>
  <cols>
    <col min="1" max="6" width="9.140625" style="33"/>
    <col min="7" max="7" width="9.140625" style="33" customWidth="1"/>
    <col min="8" max="16384" width="9.140625" style="33"/>
  </cols>
  <sheetData>
    <row r="1" spans="1:9" ht="21" customHeight="1" x14ac:dyDescent="0.25">
      <c r="A1" s="95"/>
      <c r="B1" s="90"/>
      <c r="C1" s="546" t="str">
        <f>Общее!$B$2</f>
        <v>Кубок Motul - 2017</v>
      </c>
      <c r="D1" s="547"/>
      <c r="E1" s="547"/>
      <c r="F1" s="452"/>
      <c r="G1" s="551" t="str">
        <f>'Маршрутный лист про'!A10&amp;" Старт"</f>
        <v>ДС-3 РД Старт</v>
      </c>
      <c r="H1" s="552"/>
      <c r="I1" s="553"/>
    </row>
    <row r="2" spans="1:9" ht="21" customHeight="1" thickBot="1" x14ac:dyDescent="0.3">
      <c r="A2" s="95"/>
      <c r="B2" s="91"/>
      <c r="C2" s="548" t="s">
        <v>12</v>
      </c>
      <c r="D2" s="548"/>
      <c r="E2" s="548"/>
      <c r="F2" s="549"/>
      <c r="G2" s="554" t="s">
        <v>146</v>
      </c>
      <c r="H2" s="555"/>
      <c r="I2" s="556"/>
    </row>
    <row r="3" spans="1:9" ht="3" customHeight="1" thickBot="1" x14ac:dyDescent="0.3">
      <c r="A3" s="96"/>
      <c r="B3" s="96"/>
      <c r="C3" s="96"/>
      <c r="D3" s="96"/>
      <c r="E3" s="96"/>
      <c r="F3" s="96"/>
      <c r="G3" s="96"/>
      <c r="H3" s="96"/>
      <c r="I3" s="96"/>
    </row>
    <row r="4" spans="1:9" ht="21" customHeight="1" thickBot="1" x14ac:dyDescent="0.3">
      <c r="A4" s="543" t="s">
        <v>13</v>
      </c>
      <c r="B4" s="544"/>
      <c r="C4" s="590"/>
      <c r="D4" s="591"/>
      <c r="E4" s="591"/>
      <c r="F4" s="566" t="s">
        <v>14</v>
      </c>
      <c r="G4" s="567"/>
      <c r="H4" s="545"/>
      <c r="I4" s="557"/>
    </row>
    <row r="5" spans="1:9" ht="3" customHeight="1" thickBot="1" x14ac:dyDescent="0.3">
      <c r="A5" s="92"/>
      <c r="B5" s="92"/>
      <c r="C5" s="92"/>
      <c r="D5" s="92"/>
      <c r="E5" s="92"/>
      <c r="F5" s="92"/>
      <c r="G5" s="92"/>
      <c r="H5" s="92"/>
      <c r="I5" s="92"/>
    </row>
    <row r="6" spans="1:9" ht="21" customHeight="1" x14ac:dyDescent="0.25">
      <c r="A6" s="592"/>
      <c r="B6" s="560" t="s">
        <v>15</v>
      </c>
      <c r="C6" s="560"/>
      <c r="D6" s="562" t="s">
        <v>96</v>
      </c>
      <c r="E6" s="563"/>
      <c r="F6" s="562" t="s">
        <v>55</v>
      </c>
      <c r="G6" s="563"/>
      <c r="H6" s="572" t="s">
        <v>121</v>
      </c>
      <c r="I6" s="574"/>
    </row>
    <row r="7" spans="1:9" ht="21" customHeight="1" x14ac:dyDescent="0.25">
      <c r="A7" s="593"/>
      <c r="B7" s="596"/>
      <c r="C7" s="596"/>
      <c r="D7" s="108" t="s">
        <v>17</v>
      </c>
      <c r="E7" s="109" t="s">
        <v>18</v>
      </c>
      <c r="F7" s="110" t="s">
        <v>17</v>
      </c>
      <c r="G7" s="109" t="s">
        <v>18</v>
      </c>
      <c r="H7" s="575"/>
      <c r="I7" s="577"/>
    </row>
    <row r="8" spans="1:9" ht="24" customHeight="1" x14ac:dyDescent="0.25">
      <c r="A8" s="111">
        <v>1</v>
      </c>
      <c r="B8" s="597"/>
      <c r="C8" s="597"/>
      <c r="D8" s="318"/>
      <c r="E8" s="319"/>
      <c r="F8" s="324"/>
      <c r="G8" s="115"/>
      <c r="H8" s="598"/>
      <c r="I8" s="599"/>
    </row>
    <row r="9" spans="1:9" ht="24" customHeight="1" x14ac:dyDescent="0.25">
      <c r="A9" s="99">
        <f>1+A8</f>
        <v>2</v>
      </c>
      <c r="B9" s="541"/>
      <c r="C9" s="541"/>
      <c r="D9" s="320"/>
      <c r="E9" s="321"/>
      <c r="F9" s="325"/>
      <c r="G9" s="117"/>
      <c r="H9" s="594"/>
      <c r="I9" s="595"/>
    </row>
    <row r="10" spans="1:9" ht="24" customHeight="1" x14ac:dyDescent="0.25">
      <c r="A10" s="99">
        <f t="shared" ref="A10:A31" si="0">1+A9</f>
        <v>3</v>
      </c>
      <c r="B10" s="541"/>
      <c r="C10" s="541"/>
      <c r="D10" s="320"/>
      <c r="E10" s="321"/>
      <c r="F10" s="325"/>
      <c r="G10" s="117"/>
      <c r="H10" s="594"/>
      <c r="I10" s="595"/>
    </row>
    <row r="11" spans="1:9" ht="24" customHeight="1" x14ac:dyDescent="0.25">
      <c r="A11" s="99">
        <f t="shared" si="0"/>
        <v>4</v>
      </c>
      <c r="B11" s="541"/>
      <c r="C11" s="541"/>
      <c r="D11" s="320"/>
      <c r="E11" s="321"/>
      <c r="F11" s="325"/>
      <c r="G11" s="117"/>
      <c r="H11" s="594"/>
      <c r="I11" s="595"/>
    </row>
    <row r="12" spans="1:9" ht="24" customHeight="1" x14ac:dyDescent="0.25">
      <c r="A12" s="99">
        <f t="shared" si="0"/>
        <v>5</v>
      </c>
      <c r="B12" s="541"/>
      <c r="C12" s="541"/>
      <c r="D12" s="320"/>
      <c r="E12" s="321"/>
      <c r="F12" s="325"/>
      <c r="G12" s="117"/>
      <c r="H12" s="594"/>
      <c r="I12" s="595"/>
    </row>
    <row r="13" spans="1:9" ht="24" customHeight="1" x14ac:dyDescent="0.25">
      <c r="A13" s="99">
        <f t="shared" si="0"/>
        <v>6</v>
      </c>
      <c r="B13" s="541"/>
      <c r="C13" s="541"/>
      <c r="D13" s="320"/>
      <c r="E13" s="321"/>
      <c r="F13" s="325"/>
      <c r="G13" s="117"/>
      <c r="H13" s="594"/>
      <c r="I13" s="595"/>
    </row>
    <row r="14" spans="1:9" ht="24" customHeight="1" x14ac:dyDescent="0.25">
      <c r="A14" s="99">
        <f t="shared" si="0"/>
        <v>7</v>
      </c>
      <c r="B14" s="541"/>
      <c r="C14" s="541"/>
      <c r="D14" s="320"/>
      <c r="E14" s="321"/>
      <c r="F14" s="325"/>
      <c r="G14" s="117"/>
      <c r="H14" s="594"/>
      <c r="I14" s="595"/>
    </row>
    <row r="15" spans="1:9" ht="24" customHeight="1" x14ac:dyDescent="0.25">
      <c r="A15" s="99">
        <f t="shared" si="0"/>
        <v>8</v>
      </c>
      <c r="B15" s="541"/>
      <c r="C15" s="541"/>
      <c r="D15" s="320"/>
      <c r="E15" s="321"/>
      <c r="F15" s="325"/>
      <c r="G15" s="117"/>
      <c r="H15" s="594"/>
      <c r="I15" s="595"/>
    </row>
    <row r="16" spans="1:9" ht="24" customHeight="1" x14ac:dyDescent="0.25">
      <c r="A16" s="99">
        <f t="shared" si="0"/>
        <v>9</v>
      </c>
      <c r="B16" s="541"/>
      <c r="C16" s="541"/>
      <c r="D16" s="320"/>
      <c r="E16" s="321"/>
      <c r="F16" s="325"/>
      <c r="G16" s="117"/>
      <c r="H16" s="594"/>
      <c r="I16" s="595"/>
    </row>
    <row r="17" spans="1:9" ht="24" customHeight="1" x14ac:dyDescent="0.25">
      <c r="A17" s="99">
        <f t="shared" si="0"/>
        <v>10</v>
      </c>
      <c r="B17" s="541"/>
      <c r="C17" s="541"/>
      <c r="D17" s="320"/>
      <c r="E17" s="321"/>
      <c r="F17" s="325"/>
      <c r="G17" s="117"/>
      <c r="H17" s="594"/>
      <c r="I17" s="595"/>
    </row>
    <row r="18" spans="1:9" ht="24" customHeight="1" x14ac:dyDescent="0.25">
      <c r="A18" s="99">
        <f t="shared" si="0"/>
        <v>11</v>
      </c>
      <c r="B18" s="541"/>
      <c r="C18" s="541"/>
      <c r="D18" s="320"/>
      <c r="E18" s="321"/>
      <c r="F18" s="325"/>
      <c r="G18" s="117"/>
      <c r="H18" s="594"/>
      <c r="I18" s="595"/>
    </row>
    <row r="19" spans="1:9" ht="24" customHeight="1" x14ac:dyDescent="0.25">
      <c r="A19" s="99">
        <f t="shared" si="0"/>
        <v>12</v>
      </c>
      <c r="B19" s="541"/>
      <c r="C19" s="541"/>
      <c r="D19" s="320"/>
      <c r="E19" s="321"/>
      <c r="F19" s="325"/>
      <c r="G19" s="117"/>
      <c r="H19" s="594"/>
      <c r="I19" s="595"/>
    </row>
    <row r="20" spans="1:9" ht="24" customHeight="1" x14ac:dyDescent="0.25">
      <c r="A20" s="99">
        <f t="shared" si="0"/>
        <v>13</v>
      </c>
      <c r="B20" s="541"/>
      <c r="C20" s="541"/>
      <c r="D20" s="320"/>
      <c r="E20" s="321"/>
      <c r="F20" s="325"/>
      <c r="G20" s="117"/>
      <c r="H20" s="594"/>
      <c r="I20" s="595"/>
    </row>
    <row r="21" spans="1:9" ht="24" customHeight="1" x14ac:dyDescent="0.25">
      <c r="A21" s="99">
        <f t="shared" si="0"/>
        <v>14</v>
      </c>
      <c r="B21" s="541"/>
      <c r="C21" s="541"/>
      <c r="D21" s="320"/>
      <c r="E21" s="321"/>
      <c r="F21" s="325"/>
      <c r="G21" s="117"/>
      <c r="H21" s="594"/>
      <c r="I21" s="595"/>
    </row>
    <row r="22" spans="1:9" ht="24" customHeight="1" x14ac:dyDescent="0.25">
      <c r="A22" s="99">
        <f t="shared" si="0"/>
        <v>15</v>
      </c>
      <c r="B22" s="541"/>
      <c r="C22" s="541"/>
      <c r="D22" s="320"/>
      <c r="E22" s="321"/>
      <c r="F22" s="325"/>
      <c r="G22" s="117"/>
      <c r="H22" s="594"/>
      <c r="I22" s="595"/>
    </row>
    <row r="23" spans="1:9" ht="24" customHeight="1" x14ac:dyDescent="0.25">
      <c r="A23" s="99">
        <f t="shared" si="0"/>
        <v>16</v>
      </c>
      <c r="B23" s="541"/>
      <c r="C23" s="541"/>
      <c r="D23" s="320"/>
      <c r="E23" s="321"/>
      <c r="F23" s="325"/>
      <c r="G23" s="117"/>
      <c r="H23" s="594"/>
      <c r="I23" s="595"/>
    </row>
    <row r="24" spans="1:9" ht="24" customHeight="1" x14ac:dyDescent="0.25">
      <c r="A24" s="99">
        <f t="shared" si="0"/>
        <v>17</v>
      </c>
      <c r="B24" s="541"/>
      <c r="C24" s="541"/>
      <c r="D24" s="320"/>
      <c r="E24" s="321"/>
      <c r="F24" s="325"/>
      <c r="G24" s="117"/>
      <c r="H24" s="594"/>
      <c r="I24" s="595"/>
    </row>
    <row r="25" spans="1:9" ht="24" customHeight="1" x14ac:dyDescent="0.25">
      <c r="A25" s="99">
        <f t="shared" si="0"/>
        <v>18</v>
      </c>
      <c r="B25" s="541"/>
      <c r="C25" s="541"/>
      <c r="D25" s="320"/>
      <c r="E25" s="321"/>
      <c r="F25" s="325"/>
      <c r="G25" s="117"/>
      <c r="H25" s="594"/>
      <c r="I25" s="595"/>
    </row>
    <row r="26" spans="1:9" ht="24" customHeight="1" x14ac:dyDescent="0.25">
      <c r="A26" s="99">
        <f t="shared" si="0"/>
        <v>19</v>
      </c>
      <c r="B26" s="541"/>
      <c r="C26" s="541"/>
      <c r="D26" s="320"/>
      <c r="E26" s="321"/>
      <c r="F26" s="325"/>
      <c r="G26" s="117"/>
      <c r="H26" s="594"/>
      <c r="I26" s="595"/>
    </row>
    <row r="27" spans="1:9" ht="24" customHeight="1" x14ac:dyDescent="0.25">
      <c r="A27" s="99">
        <f t="shared" si="0"/>
        <v>20</v>
      </c>
      <c r="B27" s="541"/>
      <c r="C27" s="541"/>
      <c r="D27" s="320"/>
      <c r="E27" s="321"/>
      <c r="F27" s="325"/>
      <c r="G27" s="117"/>
      <c r="H27" s="594"/>
      <c r="I27" s="595"/>
    </row>
    <row r="28" spans="1:9" ht="24" customHeight="1" x14ac:dyDescent="0.25">
      <c r="A28" s="99">
        <f t="shared" si="0"/>
        <v>21</v>
      </c>
      <c r="B28" s="541"/>
      <c r="C28" s="541"/>
      <c r="D28" s="320"/>
      <c r="E28" s="321"/>
      <c r="F28" s="325"/>
      <c r="G28" s="117"/>
      <c r="H28" s="594"/>
      <c r="I28" s="595"/>
    </row>
    <row r="29" spans="1:9" ht="24" customHeight="1" x14ac:dyDescent="0.25">
      <c r="A29" s="99">
        <f t="shared" si="0"/>
        <v>22</v>
      </c>
      <c r="B29" s="541"/>
      <c r="C29" s="541"/>
      <c r="D29" s="320"/>
      <c r="E29" s="321"/>
      <c r="F29" s="325"/>
      <c r="G29" s="117"/>
      <c r="H29" s="594"/>
      <c r="I29" s="595"/>
    </row>
    <row r="30" spans="1:9" ht="24" customHeight="1" x14ac:dyDescent="0.25">
      <c r="A30" s="99">
        <f t="shared" si="0"/>
        <v>23</v>
      </c>
      <c r="B30" s="541"/>
      <c r="C30" s="541"/>
      <c r="D30" s="320"/>
      <c r="E30" s="321"/>
      <c r="F30" s="325"/>
      <c r="G30" s="117"/>
      <c r="H30" s="594"/>
      <c r="I30" s="595"/>
    </row>
    <row r="31" spans="1:9" ht="24" customHeight="1" x14ac:dyDescent="0.25">
      <c r="A31" s="99">
        <f t="shared" si="0"/>
        <v>24</v>
      </c>
      <c r="B31" s="541"/>
      <c r="C31" s="541"/>
      <c r="D31" s="320"/>
      <c r="E31" s="321"/>
      <c r="F31" s="325"/>
      <c r="G31" s="117"/>
      <c r="H31" s="594"/>
      <c r="I31" s="595"/>
    </row>
    <row r="32" spans="1:9" s="130" customFormat="1" ht="24" customHeight="1" thickBot="1" x14ac:dyDescent="0.3">
      <c r="A32" s="58">
        <f>1+A31</f>
        <v>25</v>
      </c>
      <c r="B32" s="540"/>
      <c r="C32" s="540"/>
      <c r="D32" s="322"/>
      <c r="E32" s="323"/>
      <c r="F32" s="326"/>
      <c r="G32" s="119"/>
      <c r="H32" s="600"/>
      <c r="I32" s="601"/>
    </row>
    <row r="33" spans="1:9" s="130" customFormat="1" ht="3" customHeight="1" thickBot="1" x14ac:dyDescent="0.3">
      <c r="A33" s="97"/>
      <c r="B33" s="97"/>
      <c r="C33" s="97"/>
      <c r="D33" s="97"/>
      <c r="E33" s="97"/>
      <c r="F33" s="97"/>
      <c r="G33" s="97"/>
      <c r="H33" s="97"/>
      <c r="I33" s="92"/>
    </row>
    <row r="34" spans="1:9" ht="21" customHeight="1" x14ac:dyDescent="0.25">
      <c r="A34" s="95"/>
      <c r="B34" s="90"/>
      <c r="C34" s="546" t="str">
        <f>Общее!$B$2</f>
        <v>Кубок Motul - 2017</v>
      </c>
      <c r="D34" s="547"/>
      <c r="E34" s="547"/>
      <c r="F34" s="452"/>
      <c r="G34" s="551" t="str">
        <f>'Маршрутный лист про'!A11&amp;" Старт"</f>
        <v>ДС-4 РУ Старт</v>
      </c>
      <c r="H34" s="552"/>
      <c r="I34" s="553"/>
    </row>
    <row r="35" spans="1:9" ht="21" customHeight="1" thickBot="1" x14ac:dyDescent="0.3">
      <c r="A35" s="95"/>
      <c r="B35" s="91"/>
      <c r="C35" s="548" t="s">
        <v>12</v>
      </c>
      <c r="D35" s="548"/>
      <c r="E35" s="548"/>
      <c r="F35" s="549"/>
      <c r="G35" s="554" t="s">
        <v>146</v>
      </c>
      <c r="H35" s="555"/>
      <c r="I35" s="556"/>
    </row>
    <row r="36" spans="1:9" ht="3" customHeight="1" thickBot="1" x14ac:dyDescent="0.3">
      <c r="A36" s="96"/>
      <c r="B36" s="96"/>
      <c r="C36" s="96"/>
      <c r="D36" s="96"/>
      <c r="E36" s="96"/>
      <c r="F36" s="96"/>
      <c r="G36" s="96"/>
      <c r="H36" s="96"/>
      <c r="I36" s="96"/>
    </row>
    <row r="37" spans="1:9" ht="21" customHeight="1" thickBot="1" x14ac:dyDescent="0.3">
      <c r="A37" s="543" t="s">
        <v>13</v>
      </c>
      <c r="B37" s="544"/>
      <c r="C37" s="590"/>
      <c r="D37" s="591"/>
      <c r="E37" s="591"/>
      <c r="F37" s="566" t="s">
        <v>14</v>
      </c>
      <c r="G37" s="567"/>
      <c r="H37" s="545"/>
      <c r="I37" s="557"/>
    </row>
    <row r="38" spans="1:9" ht="3" customHeight="1" thickBot="1" x14ac:dyDescent="0.3">
      <c r="A38" s="92"/>
      <c r="B38" s="92"/>
      <c r="C38" s="92"/>
      <c r="D38" s="92"/>
      <c r="E38" s="92"/>
      <c r="F38" s="92"/>
      <c r="G38" s="92"/>
      <c r="H38" s="92"/>
      <c r="I38" s="92"/>
    </row>
    <row r="39" spans="1:9" ht="21" customHeight="1" x14ac:dyDescent="0.25">
      <c r="A39" s="592"/>
      <c r="B39" s="560" t="s">
        <v>15</v>
      </c>
      <c r="C39" s="560"/>
      <c r="D39" s="562" t="s">
        <v>96</v>
      </c>
      <c r="E39" s="563"/>
      <c r="F39" s="562" t="s">
        <v>55</v>
      </c>
      <c r="G39" s="563"/>
      <c r="H39" s="572" t="s">
        <v>121</v>
      </c>
      <c r="I39" s="574"/>
    </row>
    <row r="40" spans="1:9" ht="21" customHeight="1" x14ac:dyDescent="0.25">
      <c r="A40" s="593"/>
      <c r="B40" s="596"/>
      <c r="C40" s="596"/>
      <c r="D40" s="108" t="s">
        <v>17</v>
      </c>
      <c r="E40" s="109" t="s">
        <v>18</v>
      </c>
      <c r="F40" s="110" t="s">
        <v>17</v>
      </c>
      <c r="G40" s="109" t="s">
        <v>18</v>
      </c>
      <c r="H40" s="575"/>
      <c r="I40" s="577"/>
    </row>
    <row r="41" spans="1:9" ht="24" customHeight="1" x14ac:dyDescent="0.25">
      <c r="A41" s="111">
        <v>1</v>
      </c>
      <c r="B41" s="597"/>
      <c r="C41" s="597"/>
      <c r="D41" s="324"/>
      <c r="E41" s="115"/>
      <c r="F41" s="324"/>
      <c r="G41" s="115"/>
      <c r="H41" s="598"/>
      <c r="I41" s="599"/>
    </row>
    <row r="42" spans="1:9" ht="24" customHeight="1" x14ac:dyDescent="0.25">
      <c r="A42" s="99">
        <f>1+A41</f>
        <v>2</v>
      </c>
      <c r="B42" s="541"/>
      <c r="C42" s="541"/>
      <c r="D42" s="325"/>
      <c r="E42" s="117"/>
      <c r="F42" s="325"/>
      <c r="G42" s="117"/>
      <c r="H42" s="594"/>
      <c r="I42" s="595"/>
    </row>
    <row r="43" spans="1:9" ht="24" customHeight="1" x14ac:dyDescent="0.25">
      <c r="A43" s="99">
        <f t="shared" ref="A43:A64" si="1">1+A42</f>
        <v>3</v>
      </c>
      <c r="B43" s="541"/>
      <c r="C43" s="541"/>
      <c r="D43" s="325"/>
      <c r="E43" s="117"/>
      <c r="F43" s="325"/>
      <c r="G43" s="117"/>
      <c r="H43" s="594"/>
      <c r="I43" s="595"/>
    </row>
    <row r="44" spans="1:9" ht="24" customHeight="1" x14ac:dyDescent="0.25">
      <c r="A44" s="99">
        <f t="shared" si="1"/>
        <v>4</v>
      </c>
      <c r="B44" s="541"/>
      <c r="C44" s="541"/>
      <c r="D44" s="325"/>
      <c r="E44" s="117"/>
      <c r="F44" s="325"/>
      <c r="G44" s="117"/>
      <c r="H44" s="594"/>
      <c r="I44" s="595"/>
    </row>
    <row r="45" spans="1:9" ht="24" customHeight="1" x14ac:dyDescent="0.25">
      <c r="A45" s="99">
        <f t="shared" si="1"/>
        <v>5</v>
      </c>
      <c r="B45" s="541"/>
      <c r="C45" s="541"/>
      <c r="D45" s="325"/>
      <c r="E45" s="117"/>
      <c r="F45" s="325"/>
      <c r="G45" s="117"/>
      <c r="H45" s="594"/>
      <c r="I45" s="595"/>
    </row>
    <row r="46" spans="1:9" ht="24" customHeight="1" x14ac:dyDescent="0.25">
      <c r="A46" s="99">
        <f t="shared" si="1"/>
        <v>6</v>
      </c>
      <c r="B46" s="541"/>
      <c r="C46" s="541"/>
      <c r="D46" s="325"/>
      <c r="E46" s="117"/>
      <c r="F46" s="325"/>
      <c r="G46" s="117"/>
      <c r="H46" s="594"/>
      <c r="I46" s="595"/>
    </row>
    <row r="47" spans="1:9" ht="24" customHeight="1" x14ac:dyDescent="0.25">
      <c r="A47" s="99">
        <f t="shared" si="1"/>
        <v>7</v>
      </c>
      <c r="B47" s="541"/>
      <c r="C47" s="541"/>
      <c r="D47" s="325"/>
      <c r="E47" s="117"/>
      <c r="F47" s="325"/>
      <c r="G47" s="117"/>
      <c r="H47" s="594"/>
      <c r="I47" s="595"/>
    </row>
    <row r="48" spans="1:9" ht="24" customHeight="1" x14ac:dyDescent="0.25">
      <c r="A48" s="99">
        <f t="shared" si="1"/>
        <v>8</v>
      </c>
      <c r="B48" s="541"/>
      <c r="C48" s="541"/>
      <c r="D48" s="325"/>
      <c r="E48" s="117"/>
      <c r="F48" s="325"/>
      <c r="G48" s="117"/>
      <c r="H48" s="594"/>
      <c r="I48" s="595"/>
    </row>
    <row r="49" spans="1:9" ht="24" customHeight="1" x14ac:dyDescent="0.25">
      <c r="A49" s="99">
        <f t="shared" si="1"/>
        <v>9</v>
      </c>
      <c r="B49" s="541"/>
      <c r="C49" s="541"/>
      <c r="D49" s="325"/>
      <c r="E49" s="117"/>
      <c r="F49" s="325"/>
      <c r="G49" s="117"/>
      <c r="H49" s="594"/>
      <c r="I49" s="595"/>
    </row>
    <row r="50" spans="1:9" ht="24" customHeight="1" x14ac:dyDescent="0.25">
      <c r="A50" s="99">
        <f t="shared" si="1"/>
        <v>10</v>
      </c>
      <c r="B50" s="541"/>
      <c r="C50" s="541"/>
      <c r="D50" s="325"/>
      <c r="E50" s="117"/>
      <c r="F50" s="325"/>
      <c r="G50" s="117"/>
      <c r="H50" s="594"/>
      <c r="I50" s="595"/>
    </row>
    <row r="51" spans="1:9" ht="24" customHeight="1" x14ac:dyDescent="0.25">
      <c r="A51" s="99">
        <f t="shared" si="1"/>
        <v>11</v>
      </c>
      <c r="B51" s="541"/>
      <c r="C51" s="541"/>
      <c r="D51" s="325"/>
      <c r="E51" s="117"/>
      <c r="F51" s="325"/>
      <c r="G51" s="117"/>
      <c r="H51" s="594"/>
      <c r="I51" s="595"/>
    </row>
    <row r="52" spans="1:9" ht="24" customHeight="1" x14ac:dyDescent="0.25">
      <c r="A52" s="99">
        <f t="shared" si="1"/>
        <v>12</v>
      </c>
      <c r="B52" s="541"/>
      <c r="C52" s="541"/>
      <c r="D52" s="325"/>
      <c r="E52" s="117"/>
      <c r="F52" s="325"/>
      <c r="G52" s="117"/>
      <c r="H52" s="594"/>
      <c r="I52" s="595"/>
    </row>
    <row r="53" spans="1:9" ht="24" customHeight="1" x14ac:dyDescent="0.25">
      <c r="A53" s="99">
        <f t="shared" si="1"/>
        <v>13</v>
      </c>
      <c r="B53" s="541"/>
      <c r="C53" s="541"/>
      <c r="D53" s="325"/>
      <c r="E53" s="117"/>
      <c r="F53" s="325"/>
      <c r="G53" s="117"/>
      <c r="H53" s="594"/>
      <c r="I53" s="595"/>
    </row>
    <row r="54" spans="1:9" ht="24" customHeight="1" x14ac:dyDescent="0.25">
      <c r="A54" s="99">
        <f t="shared" si="1"/>
        <v>14</v>
      </c>
      <c r="B54" s="541"/>
      <c r="C54" s="541"/>
      <c r="D54" s="325"/>
      <c r="E54" s="117"/>
      <c r="F54" s="325"/>
      <c r="G54" s="117"/>
      <c r="H54" s="594"/>
      <c r="I54" s="595"/>
    </row>
    <row r="55" spans="1:9" ht="24" customHeight="1" x14ac:dyDescent="0.25">
      <c r="A55" s="99">
        <f t="shared" si="1"/>
        <v>15</v>
      </c>
      <c r="B55" s="541"/>
      <c r="C55" s="541"/>
      <c r="D55" s="325"/>
      <c r="E55" s="117"/>
      <c r="F55" s="325"/>
      <c r="G55" s="117"/>
      <c r="H55" s="594"/>
      <c r="I55" s="595"/>
    </row>
    <row r="56" spans="1:9" ht="24" customHeight="1" x14ac:dyDescent="0.25">
      <c r="A56" s="99">
        <f t="shared" si="1"/>
        <v>16</v>
      </c>
      <c r="B56" s="541"/>
      <c r="C56" s="541"/>
      <c r="D56" s="325"/>
      <c r="E56" s="117"/>
      <c r="F56" s="325"/>
      <c r="G56" s="117"/>
      <c r="H56" s="594"/>
      <c r="I56" s="595"/>
    </row>
    <row r="57" spans="1:9" ht="24" customHeight="1" x14ac:dyDescent="0.25">
      <c r="A57" s="99">
        <f t="shared" si="1"/>
        <v>17</v>
      </c>
      <c r="B57" s="541"/>
      <c r="C57" s="541"/>
      <c r="D57" s="325"/>
      <c r="E57" s="117"/>
      <c r="F57" s="325"/>
      <c r="G57" s="117"/>
      <c r="H57" s="594"/>
      <c r="I57" s="595"/>
    </row>
    <row r="58" spans="1:9" ht="24" customHeight="1" x14ac:dyDescent="0.25">
      <c r="A58" s="99">
        <f t="shared" si="1"/>
        <v>18</v>
      </c>
      <c r="B58" s="541"/>
      <c r="C58" s="541"/>
      <c r="D58" s="325"/>
      <c r="E58" s="117"/>
      <c r="F58" s="325"/>
      <c r="G58" s="117"/>
      <c r="H58" s="594"/>
      <c r="I58" s="595"/>
    </row>
    <row r="59" spans="1:9" ht="24" customHeight="1" x14ac:dyDescent="0.25">
      <c r="A59" s="99">
        <f t="shared" si="1"/>
        <v>19</v>
      </c>
      <c r="B59" s="541"/>
      <c r="C59" s="541"/>
      <c r="D59" s="325"/>
      <c r="E59" s="117"/>
      <c r="F59" s="325"/>
      <c r="G59" s="117"/>
      <c r="H59" s="594"/>
      <c r="I59" s="595"/>
    </row>
    <row r="60" spans="1:9" ht="24" customHeight="1" x14ac:dyDescent="0.25">
      <c r="A60" s="99">
        <f t="shared" si="1"/>
        <v>20</v>
      </c>
      <c r="B60" s="541"/>
      <c r="C60" s="541"/>
      <c r="D60" s="325"/>
      <c r="E60" s="117"/>
      <c r="F60" s="325"/>
      <c r="G60" s="117"/>
      <c r="H60" s="594"/>
      <c r="I60" s="595"/>
    </row>
    <row r="61" spans="1:9" ht="24" customHeight="1" x14ac:dyDescent="0.25">
      <c r="A61" s="99">
        <f t="shared" si="1"/>
        <v>21</v>
      </c>
      <c r="B61" s="541"/>
      <c r="C61" s="541"/>
      <c r="D61" s="325"/>
      <c r="E61" s="117"/>
      <c r="F61" s="325"/>
      <c r="G61" s="117"/>
      <c r="H61" s="594"/>
      <c r="I61" s="595"/>
    </row>
    <row r="62" spans="1:9" ht="24" customHeight="1" x14ac:dyDescent="0.25">
      <c r="A62" s="99">
        <f t="shared" si="1"/>
        <v>22</v>
      </c>
      <c r="B62" s="541"/>
      <c r="C62" s="541"/>
      <c r="D62" s="325"/>
      <c r="E62" s="117"/>
      <c r="F62" s="325"/>
      <c r="G62" s="117"/>
      <c r="H62" s="594"/>
      <c r="I62" s="595"/>
    </row>
    <row r="63" spans="1:9" ht="24" customHeight="1" x14ac:dyDescent="0.25">
      <c r="A63" s="99">
        <f t="shared" si="1"/>
        <v>23</v>
      </c>
      <c r="B63" s="541"/>
      <c r="C63" s="541"/>
      <c r="D63" s="325"/>
      <c r="E63" s="117"/>
      <c r="F63" s="325"/>
      <c r="G63" s="117"/>
      <c r="H63" s="594"/>
      <c r="I63" s="595"/>
    </row>
    <row r="64" spans="1:9" ht="24" customHeight="1" x14ac:dyDescent="0.25">
      <c r="A64" s="99">
        <f t="shared" si="1"/>
        <v>24</v>
      </c>
      <c r="B64" s="541"/>
      <c r="C64" s="541"/>
      <c r="D64" s="325"/>
      <c r="E64" s="117"/>
      <c r="F64" s="325"/>
      <c r="G64" s="117"/>
      <c r="H64" s="594"/>
      <c r="I64" s="595"/>
    </row>
    <row r="65" spans="1:9" s="130" customFormat="1" ht="24" customHeight="1" thickBot="1" x14ac:dyDescent="0.3">
      <c r="A65" s="58">
        <f>1+A64</f>
        <v>25</v>
      </c>
      <c r="B65" s="540"/>
      <c r="C65" s="540"/>
      <c r="D65" s="326"/>
      <c r="E65" s="119"/>
      <c r="F65" s="326"/>
      <c r="G65" s="119"/>
      <c r="H65" s="600"/>
      <c r="I65" s="601"/>
    </row>
    <row r="66" spans="1:9" s="130" customFormat="1" ht="3" customHeight="1" thickBot="1" x14ac:dyDescent="0.3">
      <c r="A66" s="97"/>
      <c r="B66" s="97"/>
      <c r="C66" s="97"/>
      <c r="D66" s="97"/>
      <c r="E66" s="97"/>
      <c r="F66" s="97"/>
      <c r="G66" s="97"/>
      <c r="H66" s="97"/>
      <c r="I66" s="92"/>
    </row>
    <row r="67" spans="1:9" ht="21" customHeight="1" x14ac:dyDescent="0.25">
      <c r="A67" s="95"/>
      <c r="B67" s="90"/>
      <c r="C67" s="546" t="str">
        <f>Общее!$B$2</f>
        <v>Кубок Motul - 2017</v>
      </c>
      <c r="D67" s="547"/>
      <c r="E67" s="547"/>
      <c r="F67" s="452"/>
      <c r="G67" s="551" t="str">
        <f>'Маршрутный лист про'!A13&amp;" Старт"</f>
        <v>ДС-5 РД Старт</v>
      </c>
      <c r="H67" s="552"/>
      <c r="I67" s="553"/>
    </row>
    <row r="68" spans="1:9" ht="21" customHeight="1" thickBot="1" x14ac:dyDescent="0.3">
      <c r="A68" s="95"/>
      <c r="B68" s="91"/>
      <c r="C68" s="548" t="s">
        <v>12</v>
      </c>
      <c r="D68" s="548"/>
      <c r="E68" s="548"/>
      <c r="F68" s="549"/>
      <c r="G68" s="554" t="s">
        <v>146</v>
      </c>
      <c r="H68" s="555"/>
      <c r="I68" s="556"/>
    </row>
    <row r="69" spans="1:9" ht="3" customHeight="1" thickBot="1" x14ac:dyDescent="0.3">
      <c r="A69" s="96"/>
      <c r="B69" s="96"/>
      <c r="C69" s="96"/>
      <c r="D69" s="96"/>
      <c r="E69" s="96"/>
      <c r="F69" s="96"/>
      <c r="G69" s="96"/>
      <c r="H69" s="96"/>
      <c r="I69" s="96"/>
    </row>
    <row r="70" spans="1:9" ht="21" customHeight="1" thickBot="1" x14ac:dyDescent="0.3">
      <c r="A70" s="543" t="s">
        <v>13</v>
      </c>
      <c r="B70" s="544"/>
      <c r="C70" s="590"/>
      <c r="D70" s="591"/>
      <c r="E70" s="591"/>
      <c r="F70" s="566" t="s">
        <v>14</v>
      </c>
      <c r="G70" s="567"/>
      <c r="H70" s="545"/>
      <c r="I70" s="557"/>
    </row>
    <row r="71" spans="1:9" ht="3" customHeight="1" thickBot="1" x14ac:dyDescent="0.3">
      <c r="A71" s="92"/>
      <c r="B71" s="92"/>
      <c r="C71" s="92"/>
      <c r="D71" s="92"/>
      <c r="E71" s="92"/>
      <c r="F71" s="92"/>
      <c r="G71" s="92"/>
      <c r="H71" s="92"/>
      <c r="I71" s="92"/>
    </row>
    <row r="72" spans="1:9" ht="21" customHeight="1" x14ac:dyDescent="0.25">
      <c r="A72" s="592"/>
      <c r="B72" s="560" t="s">
        <v>15</v>
      </c>
      <c r="C72" s="560"/>
      <c r="D72" s="562" t="s">
        <v>96</v>
      </c>
      <c r="E72" s="563"/>
      <c r="F72" s="562" t="s">
        <v>55</v>
      </c>
      <c r="G72" s="563"/>
      <c r="H72" s="572" t="s">
        <v>121</v>
      </c>
      <c r="I72" s="574"/>
    </row>
    <row r="73" spans="1:9" ht="21" customHeight="1" x14ac:dyDescent="0.25">
      <c r="A73" s="593"/>
      <c r="B73" s="596"/>
      <c r="C73" s="596"/>
      <c r="D73" s="108" t="s">
        <v>17</v>
      </c>
      <c r="E73" s="109" t="s">
        <v>18</v>
      </c>
      <c r="F73" s="110" t="s">
        <v>17</v>
      </c>
      <c r="G73" s="109" t="s">
        <v>18</v>
      </c>
      <c r="H73" s="575"/>
      <c r="I73" s="577"/>
    </row>
    <row r="74" spans="1:9" ht="24" customHeight="1" x14ac:dyDescent="0.25">
      <c r="A74" s="111">
        <v>1</v>
      </c>
      <c r="B74" s="597"/>
      <c r="C74" s="597"/>
      <c r="D74" s="324"/>
      <c r="E74" s="115"/>
      <c r="F74" s="324"/>
      <c r="G74" s="115"/>
      <c r="H74" s="598"/>
      <c r="I74" s="599"/>
    </row>
    <row r="75" spans="1:9" ht="24" customHeight="1" x14ac:dyDescent="0.25">
      <c r="A75" s="99">
        <f>1+A74</f>
        <v>2</v>
      </c>
      <c r="B75" s="541"/>
      <c r="C75" s="541"/>
      <c r="D75" s="325"/>
      <c r="E75" s="117"/>
      <c r="F75" s="325"/>
      <c r="G75" s="117"/>
      <c r="H75" s="594"/>
      <c r="I75" s="595"/>
    </row>
    <row r="76" spans="1:9" ht="24" customHeight="1" x14ac:dyDescent="0.25">
      <c r="A76" s="99">
        <f t="shared" ref="A76:A97" si="2">1+A75</f>
        <v>3</v>
      </c>
      <c r="B76" s="541"/>
      <c r="C76" s="541"/>
      <c r="D76" s="325"/>
      <c r="E76" s="117"/>
      <c r="F76" s="325"/>
      <c r="G76" s="117"/>
      <c r="H76" s="594"/>
      <c r="I76" s="595"/>
    </row>
    <row r="77" spans="1:9" ht="24" customHeight="1" x14ac:dyDescent="0.25">
      <c r="A77" s="99">
        <f t="shared" si="2"/>
        <v>4</v>
      </c>
      <c r="B77" s="541"/>
      <c r="C77" s="541"/>
      <c r="D77" s="325"/>
      <c r="E77" s="117"/>
      <c r="F77" s="325"/>
      <c r="G77" s="117"/>
      <c r="H77" s="594"/>
      <c r="I77" s="595"/>
    </row>
    <row r="78" spans="1:9" ht="24" customHeight="1" x14ac:dyDescent="0.25">
      <c r="A78" s="99">
        <f t="shared" si="2"/>
        <v>5</v>
      </c>
      <c r="B78" s="541"/>
      <c r="C78" s="541"/>
      <c r="D78" s="325"/>
      <c r="E78" s="117"/>
      <c r="F78" s="325"/>
      <c r="G78" s="117"/>
      <c r="H78" s="594"/>
      <c r="I78" s="595"/>
    </row>
    <row r="79" spans="1:9" ht="24" customHeight="1" x14ac:dyDescent="0.25">
      <c r="A79" s="99">
        <f t="shared" si="2"/>
        <v>6</v>
      </c>
      <c r="B79" s="541"/>
      <c r="C79" s="541"/>
      <c r="D79" s="325"/>
      <c r="E79" s="117"/>
      <c r="F79" s="325"/>
      <c r="G79" s="117"/>
      <c r="H79" s="594"/>
      <c r="I79" s="595"/>
    </row>
    <row r="80" spans="1:9" ht="24" customHeight="1" x14ac:dyDescent="0.25">
      <c r="A80" s="99">
        <f t="shared" si="2"/>
        <v>7</v>
      </c>
      <c r="B80" s="541"/>
      <c r="C80" s="541"/>
      <c r="D80" s="325"/>
      <c r="E80" s="117"/>
      <c r="F80" s="325"/>
      <c r="G80" s="117"/>
      <c r="H80" s="594"/>
      <c r="I80" s="595"/>
    </row>
    <row r="81" spans="1:9" ht="24" customHeight="1" x14ac:dyDescent="0.25">
      <c r="A81" s="99">
        <f t="shared" si="2"/>
        <v>8</v>
      </c>
      <c r="B81" s="541"/>
      <c r="C81" s="541"/>
      <c r="D81" s="325"/>
      <c r="E81" s="117"/>
      <c r="F81" s="325"/>
      <c r="G81" s="117"/>
      <c r="H81" s="594"/>
      <c r="I81" s="595"/>
    </row>
    <row r="82" spans="1:9" ht="24" customHeight="1" x14ac:dyDescent="0.25">
      <c r="A82" s="99">
        <f t="shared" si="2"/>
        <v>9</v>
      </c>
      <c r="B82" s="541"/>
      <c r="C82" s="541"/>
      <c r="D82" s="325"/>
      <c r="E82" s="117"/>
      <c r="F82" s="325"/>
      <c r="G82" s="117"/>
      <c r="H82" s="594"/>
      <c r="I82" s="595"/>
    </row>
    <row r="83" spans="1:9" ht="24" customHeight="1" x14ac:dyDescent="0.25">
      <c r="A83" s="99">
        <f t="shared" si="2"/>
        <v>10</v>
      </c>
      <c r="B83" s="541"/>
      <c r="C83" s="541"/>
      <c r="D83" s="325"/>
      <c r="E83" s="117"/>
      <c r="F83" s="325"/>
      <c r="G83" s="117"/>
      <c r="H83" s="594"/>
      <c r="I83" s="595"/>
    </row>
    <row r="84" spans="1:9" ht="24" customHeight="1" x14ac:dyDescent="0.25">
      <c r="A84" s="99">
        <f t="shared" si="2"/>
        <v>11</v>
      </c>
      <c r="B84" s="541"/>
      <c r="C84" s="541"/>
      <c r="D84" s="325"/>
      <c r="E84" s="117"/>
      <c r="F84" s="325"/>
      <c r="G84" s="117"/>
      <c r="H84" s="594"/>
      <c r="I84" s="595"/>
    </row>
    <row r="85" spans="1:9" ht="24" customHeight="1" x14ac:dyDescent="0.25">
      <c r="A85" s="99">
        <f t="shared" si="2"/>
        <v>12</v>
      </c>
      <c r="B85" s="541"/>
      <c r="C85" s="541"/>
      <c r="D85" s="325"/>
      <c r="E85" s="117"/>
      <c r="F85" s="325"/>
      <c r="G85" s="117"/>
      <c r="H85" s="594"/>
      <c r="I85" s="595"/>
    </row>
    <row r="86" spans="1:9" ht="24" customHeight="1" x14ac:dyDescent="0.25">
      <c r="A86" s="99">
        <f t="shared" si="2"/>
        <v>13</v>
      </c>
      <c r="B86" s="541"/>
      <c r="C86" s="541"/>
      <c r="D86" s="325"/>
      <c r="E86" s="117"/>
      <c r="F86" s="325"/>
      <c r="G86" s="117"/>
      <c r="H86" s="594"/>
      <c r="I86" s="595"/>
    </row>
    <row r="87" spans="1:9" ht="24" customHeight="1" x14ac:dyDescent="0.25">
      <c r="A87" s="99">
        <f t="shared" si="2"/>
        <v>14</v>
      </c>
      <c r="B87" s="541"/>
      <c r="C87" s="541"/>
      <c r="D87" s="325"/>
      <c r="E87" s="117"/>
      <c r="F87" s="325"/>
      <c r="G87" s="117"/>
      <c r="H87" s="594"/>
      <c r="I87" s="595"/>
    </row>
    <row r="88" spans="1:9" ht="24" customHeight="1" x14ac:dyDescent="0.25">
      <c r="A88" s="99">
        <f t="shared" si="2"/>
        <v>15</v>
      </c>
      <c r="B88" s="541"/>
      <c r="C88" s="541"/>
      <c r="D88" s="325"/>
      <c r="E88" s="117"/>
      <c r="F88" s="325"/>
      <c r="G88" s="117"/>
      <c r="H88" s="594"/>
      <c r="I88" s="595"/>
    </row>
    <row r="89" spans="1:9" ht="24" customHeight="1" x14ac:dyDescent="0.25">
      <c r="A89" s="99">
        <f t="shared" si="2"/>
        <v>16</v>
      </c>
      <c r="B89" s="541"/>
      <c r="C89" s="541"/>
      <c r="D89" s="325"/>
      <c r="E89" s="117"/>
      <c r="F89" s="325"/>
      <c r="G89" s="117"/>
      <c r="H89" s="594"/>
      <c r="I89" s="595"/>
    </row>
    <row r="90" spans="1:9" ht="24" customHeight="1" x14ac:dyDescent="0.25">
      <c r="A90" s="99">
        <f t="shared" si="2"/>
        <v>17</v>
      </c>
      <c r="B90" s="541"/>
      <c r="C90" s="541"/>
      <c r="D90" s="325"/>
      <c r="E90" s="117"/>
      <c r="F90" s="325"/>
      <c r="G90" s="117"/>
      <c r="H90" s="594"/>
      <c r="I90" s="595"/>
    </row>
    <row r="91" spans="1:9" ht="24" customHeight="1" x14ac:dyDescent="0.25">
      <c r="A91" s="99">
        <f t="shared" si="2"/>
        <v>18</v>
      </c>
      <c r="B91" s="541"/>
      <c r="C91" s="541"/>
      <c r="D91" s="325"/>
      <c r="E91" s="117"/>
      <c r="F91" s="325"/>
      <c r="G91" s="117"/>
      <c r="H91" s="594"/>
      <c r="I91" s="595"/>
    </row>
    <row r="92" spans="1:9" ht="24" customHeight="1" x14ac:dyDescent="0.25">
      <c r="A92" s="99">
        <f t="shared" si="2"/>
        <v>19</v>
      </c>
      <c r="B92" s="541"/>
      <c r="C92" s="541"/>
      <c r="D92" s="325"/>
      <c r="E92" s="117"/>
      <c r="F92" s="325"/>
      <c r="G92" s="117"/>
      <c r="H92" s="594"/>
      <c r="I92" s="595"/>
    </row>
    <row r="93" spans="1:9" ht="24" customHeight="1" x14ac:dyDescent="0.25">
      <c r="A93" s="99">
        <f t="shared" si="2"/>
        <v>20</v>
      </c>
      <c r="B93" s="541"/>
      <c r="C93" s="541"/>
      <c r="D93" s="325"/>
      <c r="E93" s="117"/>
      <c r="F93" s="325"/>
      <c r="G93" s="117"/>
      <c r="H93" s="594"/>
      <c r="I93" s="595"/>
    </row>
    <row r="94" spans="1:9" ht="24" customHeight="1" x14ac:dyDescent="0.25">
      <c r="A94" s="99">
        <f t="shared" si="2"/>
        <v>21</v>
      </c>
      <c r="B94" s="541"/>
      <c r="C94" s="541"/>
      <c r="D94" s="325"/>
      <c r="E94" s="117"/>
      <c r="F94" s="325"/>
      <c r="G94" s="117"/>
      <c r="H94" s="594"/>
      <c r="I94" s="595"/>
    </row>
    <row r="95" spans="1:9" ht="24" customHeight="1" x14ac:dyDescent="0.25">
      <c r="A95" s="99">
        <f t="shared" si="2"/>
        <v>22</v>
      </c>
      <c r="B95" s="541"/>
      <c r="C95" s="541"/>
      <c r="D95" s="325"/>
      <c r="E95" s="117"/>
      <c r="F95" s="325"/>
      <c r="G95" s="117"/>
      <c r="H95" s="594"/>
      <c r="I95" s="595"/>
    </row>
    <row r="96" spans="1:9" ht="24" customHeight="1" x14ac:dyDescent="0.25">
      <c r="A96" s="99">
        <f t="shared" si="2"/>
        <v>23</v>
      </c>
      <c r="B96" s="541"/>
      <c r="C96" s="541"/>
      <c r="D96" s="325"/>
      <c r="E96" s="117"/>
      <c r="F96" s="325"/>
      <c r="G96" s="117"/>
      <c r="H96" s="594"/>
      <c r="I96" s="595"/>
    </row>
    <row r="97" spans="1:9" ht="24" customHeight="1" x14ac:dyDescent="0.25">
      <c r="A97" s="99">
        <f t="shared" si="2"/>
        <v>24</v>
      </c>
      <c r="B97" s="541"/>
      <c r="C97" s="541"/>
      <c r="D97" s="325"/>
      <c r="E97" s="117"/>
      <c r="F97" s="325"/>
      <c r="G97" s="117"/>
      <c r="H97" s="594"/>
      <c r="I97" s="595"/>
    </row>
    <row r="98" spans="1:9" s="130" customFormat="1" ht="24" customHeight="1" thickBot="1" x14ac:dyDescent="0.3">
      <c r="A98" s="58">
        <f>1+A97</f>
        <v>25</v>
      </c>
      <c r="B98" s="540"/>
      <c r="C98" s="540"/>
      <c r="D98" s="326"/>
      <c r="E98" s="119"/>
      <c r="F98" s="326"/>
      <c r="G98" s="119"/>
      <c r="H98" s="600"/>
      <c r="I98" s="601"/>
    </row>
    <row r="99" spans="1:9" s="130" customFormat="1" ht="3" customHeight="1" thickBot="1" x14ac:dyDescent="0.3">
      <c r="A99" s="97"/>
      <c r="B99" s="97"/>
      <c r="C99" s="97"/>
      <c r="D99" s="97"/>
      <c r="E99" s="97"/>
      <c r="F99" s="97"/>
      <c r="G99" s="97"/>
      <c r="H99" s="97"/>
      <c r="I99" s="92"/>
    </row>
    <row r="100" spans="1:9" ht="21" customHeight="1" x14ac:dyDescent="0.25">
      <c r="A100" s="95"/>
      <c r="B100" s="90"/>
      <c r="C100" s="546" t="str">
        <f>Общее!$B$2</f>
        <v>Кубок Motul - 2017</v>
      </c>
      <c r="D100" s="547"/>
      <c r="E100" s="547"/>
      <c r="F100" s="452"/>
      <c r="G100" s="551" t="str">
        <f>'Маршрутный лист про'!A15&amp;" Старт"</f>
        <v>ДС-6 РУ Старт</v>
      </c>
      <c r="H100" s="552"/>
      <c r="I100" s="553"/>
    </row>
    <row r="101" spans="1:9" ht="21" customHeight="1" thickBot="1" x14ac:dyDescent="0.3">
      <c r="A101" s="95"/>
      <c r="B101" s="91"/>
      <c r="C101" s="548" t="s">
        <v>12</v>
      </c>
      <c r="D101" s="548"/>
      <c r="E101" s="548"/>
      <c r="F101" s="549"/>
      <c r="G101" s="554" t="s">
        <v>146</v>
      </c>
      <c r="H101" s="555"/>
      <c r="I101" s="556"/>
    </row>
    <row r="102" spans="1:9" ht="3" customHeight="1" thickBot="1" x14ac:dyDescent="0.3">
      <c r="A102" s="96"/>
      <c r="B102" s="96"/>
      <c r="C102" s="96"/>
      <c r="D102" s="96"/>
      <c r="E102" s="96"/>
      <c r="F102" s="96"/>
      <c r="G102" s="96"/>
      <c r="H102" s="96"/>
      <c r="I102" s="96"/>
    </row>
    <row r="103" spans="1:9" ht="21" customHeight="1" thickBot="1" x14ac:dyDescent="0.3">
      <c r="A103" s="543" t="s">
        <v>13</v>
      </c>
      <c r="B103" s="544"/>
      <c r="C103" s="590"/>
      <c r="D103" s="591"/>
      <c r="E103" s="591"/>
      <c r="F103" s="566" t="s">
        <v>14</v>
      </c>
      <c r="G103" s="567"/>
      <c r="H103" s="545"/>
      <c r="I103" s="557"/>
    </row>
    <row r="104" spans="1:9" ht="3" customHeight="1" thickBot="1" x14ac:dyDescent="0.3">
      <c r="A104" s="92"/>
      <c r="B104" s="92"/>
      <c r="C104" s="92"/>
      <c r="D104" s="92"/>
      <c r="E104" s="92"/>
      <c r="F104" s="92"/>
      <c r="G104" s="92"/>
      <c r="H104" s="92"/>
      <c r="I104" s="92"/>
    </row>
    <row r="105" spans="1:9" ht="21" customHeight="1" x14ac:dyDescent="0.25">
      <c r="A105" s="592"/>
      <c r="B105" s="560" t="s">
        <v>15</v>
      </c>
      <c r="C105" s="560"/>
      <c r="D105" s="562" t="s">
        <v>96</v>
      </c>
      <c r="E105" s="563"/>
      <c r="F105" s="562" t="s">
        <v>55</v>
      </c>
      <c r="G105" s="563"/>
      <c r="H105" s="572" t="s">
        <v>121</v>
      </c>
      <c r="I105" s="574"/>
    </row>
    <row r="106" spans="1:9" ht="21" customHeight="1" x14ac:dyDescent="0.25">
      <c r="A106" s="593"/>
      <c r="B106" s="596"/>
      <c r="C106" s="596"/>
      <c r="D106" s="108" t="s">
        <v>17</v>
      </c>
      <c r="E106" s="109" t="s">
        <v>18</v>
      </c>
      <c r="F106" s="110" t="s">
        <v>17</v>
      </c>
      <c r="G106" s="109" t="s">
        <v>18</v>
      </c>
      <c r="H106" s="575"/>
      <c r="I106" s="577"/>
    </row>
    <row r="107" spans="1:9" ht="24" customHeight="1" x14ac:dyDescent="0.25">
      <c r="A107" s="111">
        <v>1</v>
      </c>
      <c r="B107" s="597"/>
      <c r="C107" s="597"/>
      <c r="D107" s="324"/>
      <c r="E107" s="115"/>
      <c r="F107" s="324"/>
      <c r="G107" s="115"/>
      <c r="H107" s="598"/>
      <c r="I107" s="599"/>
    </row>
    <row r="108" spans="1:9" ht="24" customHeight="1" x14ac:dyDescent="0.25">
      <c r="A108" s="99">
        <f>1+A107</f>
        <v>2</v>
      </c>
      <c r="B108" s="541"/>
      <c r="C108" s="541"/>
      <c r="D108" s="325"/>
      <c r="E108" s="117"/>
      <c r="F108" s="325"/>
      <c r="G108" s="117"/>
      <c r="H108" s="594"/>
      <c r="I108" s="595"/>
    </row>
    <row r="109" spans="1:9" ht="24" customHeight="1" x14ac:dyDescent="0.25">
      <c r="A109" s="99">
        <f t="shared" ref="A109:A130" si="3">1+A108</f>
        <v>3</v>
      </c>
      <c r="B109" s="541"/>
      <c r="C109" s="541"/>
      <c r="D109" s="325"/>
      <c r="E109" s="117"/>
      <c r="F109" s="325"/>
      <c r="G109" s="117"/>
      <c r="H109" s="594"/>
      <c r="I109" s="595"/>
    </row>
    <row r="110" spans="1:9" ht="24" customHeight="1" x14ac:dyDescent="0.25">
      <c r="A110" s="99">
        <f t="shared" si="3"/>
        <v>4</v>
      </c>
      <c r="B110" s="541"/>
      <c r="C110" s="541"/>
      <c r="D110" s="325"/>
      <c r="E110" s="117"/>
      <c r="F110" s="325"/>
      <c r="G110" s="117"/>
      <c r="H110" s="594"/>
      <c r="I110" s="595"/>
    </row>
    <row r="111" spans="1:9" ht="24" customHeight="1" x14ac:dyDescent="0.25">
      <c r="A111" s="99">
        <f t="shared" si="3"/>
        <v>5</v>
      </c>
      <c r="B111" s="541"/>
      <c r="C111" s="541"/>
      <c r="D111" s="325"/>
      <c r="E111" s="117"/>
      <c r="F111" s="325"/>
      <c r="G111" s="117"/>
      <c r="H111" s="594"/>
      <c r="I111" s="595"/>
    </row>
    <row r="112" spans="1:9" ht="24" customHeight="1" x14ac:dyDescent="0.25">
      <c r="A112" s="99">
        <f t="shared" si="3"/>
        <v>6</v>
      </c>
      <c r="B112" s="541"/>
      <c r="C112" s="541"/>
      <c r="D112" s="325"/>
      <c r="E112" s="117"/>
      <c r="F112" s="325"/>
      <c r="G112" s="117"/>
      <c r="H112" s="594"/>
      <c r="I112" s="595"/>
    </row>
    <row r="113" spans="1:9" ht="24" customHeight="1" x14ac:dyDescent="0.25">
      <c r="A113" s="99">
        <f t="shared" si="3"/>
        <v>7</v>
      </c>
      <c r="B113" s="541"/>
      <c r="C113" s="541"/>
      <c r="D113" s="325"/>
      <c r="E113" s="117"/>
      <c r="F113" s="325"/>
      <c r="G113" s="117"/>
      <c r="H113" s="594"/>
      <c r="I113" s="595"/>
    </row>
    <row r="114" spans="1:9" ht="24" customHeight="1" x14ac:dyDescent="0.25">
      <c r="A114" s="99">
        <f t="shared" si="3"/>
        <v>8</v>
      </c>
      <c r="B114" s="541"/>
      <c r="C114" s="541"/>
      <c r="D114" s="325"/>
      <c r="E114" s="117"/>
      <c r="F114" s="325"/>
      <c r="G114" s="117"/>
      <c r="H114" s="594"/>
      <c r="I114" s="595"/>
    </row>
    <row r="115" spans="1:9" ht="24" customHeight="1" x14ac:dyDescent="0.25">
      <c r="A115" s="99">
        <f t="shared" si="3"/>
        <v>9</v>
      </c>
      <c r="B115" s="541"/>
      <c r="C115" s="541"/>
      <c r="D115" s="325"/>
      <c r="E115" s="117"/>
      <c r="F115" s="325"/>
      <c r="G115" s="117"/>
      <c r="H115" s="594"/>
      <c r="I115" s="595"/>
    </row>
    <row r="116" spans="1:9" ht="24" customHeight="1" x14ac:dyDescent="0.25">
      <c r="A116" s="99">
        <f t="shared" si="3"/>
        <v>10</v>
      </c>
      <c r="B116" s="541"/>
      <c r="C116" s="541"/>
      <c r="D116" s="325"/>
      <c r="E116" s="117"/>
      <c r="F116" s="325"/>
      <c r="G116" s="117"/>
      <c r="H116" s="594"/>
      <c r="I116" s="595"/>
    </row>
    <row r="117" spans="1:9" ht="24" customHeight="1" x14ac:dyDescent="0.25">
      <c r="A117" s="99">
        <f t="shared" si="3"/>
        <v>11</v>
      </c>
      <c r="B117" s="541"/>
      <c r="C117" s="541"/>
      <c r="D117" s="325"/>
      <c r="E117" s="117"/>
      <c r="F117" s="325"/>
      <c r="G117" s="117"/>
      <c r="H117" s="594"/>
      <c r="I117" s="595"/>
    </row>
    <row r="118" spans="1:9" ht="24" customHeight="1" x14ac:dyDescent="0.25">
      <c r="A118" s="99">
        <f t="shared" si="3"/>
        <v>12</v>
      </c>
      <c r="B118" s="541"/>
      <c r="C118" s="541"/>
      <c r="D118" s="325"/>
      <c r="E118" s="117"/>
      <c r="F118" s="325"/>
      <c r="G118" s="117"/>
      <c r="H118" s="594"/>
      <c r="I118" s="595"/>
    </row>
    <row r="119" spans="1:9" ht="24" customHeight="1" x14ac:dyDescent="0.25">
      <c r="A119" s="99">
        <f t="shared" si="3"/>
        <v>13</v>
      </c>
      <c r="B119" s="541"/>
      <c r="C119" s="541"/>
      <c r="D119" s="325"/>
      <c r="E119" s="117"/>
      <c r="F119" s="325"/>
      <c r="G119" s="117"/>
      <c r="H119" s="594"/>
      <c r="I119" s="595"/>
    </row>
    <row r="120" spans="1:9" ht="24" customHeight="1" x14ac:dyDescent="0.25">
      <c r="A120" s="99">
        <f t="shared" si="3"/>
        <v>14</v>
      </c>
      <c r="B120" s="541"/>
      <c r="C120" s="541"/>
      <c r="D120" s="325"/>
      <c r="E120" s="117"/>
      <c r="F120" s="325"/>
      <c r="G120" s="117"/>
      <c r="H120" s="594"/>
      <c r="I120" s="595"/>
    </row>
    <row r="121" spans="1:9" ht="24" customHeight="1" x14ac:dyDescent="0.25">
      <c r="A121" s="99">
        <f t="shared" si="3"/>
        <v>15</v>
      </c>
      <c r="B121" s="541"/>
      <c r="C121" s="541"/>
      <c r="D121" s="325"/>
      <c r="E121" s="117"/>
      <c r="F121" s="325"/>
      <c r="G121" s="117"/>
      <c r="H121" s="594"/>
      <c r="I121" s="595"/>
    </row>
    <row r="122" spans="1:9" ht="24" customHeight="1" x14ac:dyDescent="0.25">
      <c r="A122" s="99">
        <f t="shared" si="3"/>
        <v>16</v>
      </c>
      <c r="B122" s="541"/>
      <c r="C122" s="541"/>
      <c r="D122" s="325"/>
      <c r="E122" s="117"/>
      <c r="F122" s="325"/>
      <c r="G122" s="117"/>
      <c r="H122" s="594"/>
      <c r="I122" s="595"/>
    </row>
    <row r="123" spans="1:9" ht="24" customHeight="1" x14ac:dyDescent="0.25">
      <c r="A123" s="99">
        <f t="shared" si="3"/>
        <v>17</v>
      </c>
      <c r="B123" s="541"/>
      <c r="C123" s="541"/>
      <c r="D123" s="325"/>
      <c r="E123" s="117"/>
      <c r="F123" s="325"/>
      <c r="G123" s="117"/>
      <c r="H123" s="594"/>
      <c r="I123" s="595"/>
    </row>
    <row r="124" spans="1:9" ht="24" customHeight="1" x14ac:dyDescent="0.25">
      <c r="A124" s="99">
        <f t="shared" si="3"/>
        <v>18</v>
      </c>
      <c r="B124" s="541"/>
      <c r="C124" s="541"/>
      <c r="D124" s="325"/>
      <c r="E124" s="117"/>
      <c r="F124" s="325"/>
      <c r="G124" s="117"/>
      <c r="H124" s="594"/>
      <c r="I124" s="595"/>
    </row>
    <row r="125" spans="1:9" ht="24" customHeight="1" x14ac:dyDescent="0.25">
      <c r="A125" s="99">
        <f t="shared" si="3"/>
        <v>19</v>
      </c>
      <c r="B125" s="541"/>
      <c r="C125" s="541"/>
      <c r="D125" s="325"/>
      <c r="E125" s="117"/>
      <c r="F125" s="325"/>
      <c r="G125" s="117"/>
      <c r="H125" s="594"/>
      <c r="I125" s="595"/>
    </row>
    <row r="126" spans="1:9" ht="24" customHeight="1" x14ac:dyDescent="0.25">
      <c r="A126" s="99">
        <f t="shared" si="3"/>
        <v>20</v>
      </c>
      <c r="B126" s="541"/>
      <c r="C126" s="541"/>
      <c r="D126" s="325"/>
      <c r="E126" s="117"/>
      <c r="F126" s="325"/>
      <c r="G126" s="117"/>
      <c r="H126" s="594"/>
      <c r="I126" s="595"/>
    </row>
    <row r="127" spans="1:9" ht="24" customHeight="1" x14ac:dyDescent="0.25">
      <c r="A127" s="99">
        <f t="shared" si="3"/>
        <v>21</v>
      </c>
      <c r="B127" s="541"/>
      <c r="C127" s="541"/>
      <c r="D127" s="325"/>
      <c r="E127" s="117"/>
      <c r="F127" s="325"/>
      <c r="G127" s="117"/>
      <c r="H127" s="594"/>
      <c r="I127" s="595"/>
    </row>
    <row r="128" spans="1:9" ht="24" customHeight="1" x14ac:dyDescent="0.25">
      <c r="A128" s="99">
        <f t="shared" si="3"/>
        <v>22</v>
      </c>
      <c r="B128" s="541"/>
      <c r="C128" s="541"/>
      <c r="D128" s="325"/>
      <c r="E128" s="117"/>
      <c r="F128" s="325"/>
      <c r="G128" s="117"/>
      <c r="H128" s="594"/>
      <c r="I128" s="595"/>
    </row>
    <row r="129" spans="1:9" ht="24" customHeight="1" x14ac:dyDescent="0.25">
      <c r="A129" s="99">
        <f t="shared" si="3"/>
        <v>23</v>
      </c>
      <c r="B129" s="541"/>
      <c r="C129" s="541"/>
      <c r="D129" s="325"/>
      <c r="E129" s="117"/>
      <c r="F129" s="325"/>
      <c r="G129" s="117"/>
      <c r="H129" s="594"/>
      <c r="I129" s="595"/>
    </row>
    <row r="130" spans="1:9" ht="24" customHeight="1" x14ac:dyDescent="0.25">
      <c r="A130" s="99">
        <f t="shared" si="3"/>
        <v>24</v>
      </c>
      <c r="B130" s="541"/>
      <c r="C130" s="541"/>
      <c r="D130" s="325"/>
      <c r="E130" s="117"/>
      <c r="F130" s="325"/>
      <c r="G130" s="117"/>
      <c r="H130" s="594"/>
      <c r="I130" s="595"/>
    </row>
    <row r="131" spans="1:9" s="130" customFormat="1" ht="24" customHeight="1" thickBot="1" x14ac:dyDescent="0.3">
      <c r="A131" s="58">
        <f>1+A130</f>
        <v>25</v>
      </c>
      <c r="B131" s="540"/>
      <c r="C131" s="540"/>
      <c r="D131" s="326"/>
      <c r="E131" s="119"/>
      <c r="F131" s="326"/>
      <c r="G131" s="119"/>
      <c r="H131" s="600"/>
      <c r="I131" s="601"/>
    </row>
    <row r="132" spans="1:9" s="130" customFormat="1" ht="3" customHeight="1" x14ac:dyDescent="0.25">
      <c r="A132" s="97"/>
      <c r="B132" s="97"/>
      <c r="C132" s="97"/>
      <c r="D132" s="97"/>
      <c r="E132" s="97"/>
      <c r="F132" s="97"/>
      <c r="G132" s="97"/>
      <c r="H132" s="97"/>
      <c r="I132" s="92"/>
    </row>
  </sheetData>
  <mergeCells count="252">
    <mergeCell ref="B131:C131"/>
    <mergeCell ref="H131:I131"/>
    <mergeCell ref="B128:C128"/>
    <mergeCell ref="H128:I128"/>
    <mergeCell ref="B129:C129"/>
    <mergeCell ref="H129:I129"/>
    <mergeCell ref="B130:C130"/>
    <mergeCell ref="H130:I130"/>
    <mergeCell ref="B125:C125"/>
    <mergeCell ref="H125:I125"/>
    <mergeCell ref="B126:C126"/>
    <mergeCell ref="H126:I126"/>
    <mergeCell ref="B127:C127"/>
    <mergeCell ref="H127:I127"/>
    <mergeCell ref="B122:C122"/>
    <mergeCell ref="H122:I122"/>
    <mergeCell ref="B123:C123"/>
    <mergeCell ref="H123:I123"/>
    <mergeCell ref="B124:C124"/>
    <mergeCell ref="H124:I124"/>
    <mergeCell ref="B119:C119"/>
    <mergeCell ref="H119:I119"/>
    <mergeCell ref="B120:C120"/>
    <mergeCell ref="H120:I120"/>
    <mergeCell ref="B121:C121"/>
    <mergeCell ref="H121:I121"/>
    <mergeCell ref="B116:C116"/>
    <mergeCell ref="H116:I116"/>
    <mergeCell ref="B117:C117"/>
    <mergeCell ref="H117:I117"/>
    <mergeCell ref="B118:C118"/>
    <mergeCell ref="H118:I118"/>
    <mergeCell ref="B113:C113"/>
    <mergeCell ref="H113:I113"/>
    <mergeCell ref="B114:C114"/>
    <mergeCell ref="H114:I114"/>
    <mergeCell ref="B115:C115"/>
    <mergeCell ref="H115:I115"/>
    <mergeCell ref="B110:C110"/>
    <mergeCell ref="H110:I110"/>
    <mergeCell ref="B111:C111"/>
    <mergeCell ref="H111:I111"/>
    <mergeCell ref="B112:C112"/>
    <mergeCell ref="H112:I112"/>
    <mergeCell ref="B107:C107"/>
    <mergeCell ref="H107:I107"/>
    <mergeCell ref="B108:C108"/>
    <mergeCell ref="H108:I108"/>
    <mergeCell ref="B109:C109"/>
    <mergeCell ref="H109:I109"/>
    <mergeCell ref="A103:B103"/>
    <mergeCell ref="C103:E103"/>
    <mergeCell ref="F103:G103"/>
    <mergeCell ref="H103:I103"/>
    <mergeCell ref="A105:A106"/>
    <mergeCell ref="B105:C106"/>
    <mergeCell ref="D105:E105"/>
    <mergeCell ref="F105:G105"/>
    <mergeCell ref="H105:I106"/>
    <mergeCell ref="B98:C98"/>
    <mergeCell ref="H98:I98"/>
    <mergeCell ref="C100:F100"/>
    <mergeCell ref="G100:I100"/>
    <mergeCell ref="C101:F101"/>
    <mergeCell ref="G101:I101"/>
    <mergeCell ref="B95:C95"/>
    <mergeCell ref="H95:I95"/>
    <mergeCell ref="B96:C96"/>
    <mergeCell ref="H96:I96"/>
    <mergeCell ref="B97:C97"/>
    <mergeCell ref="H97:I97"/>
    <mergeCell ref="B92:C92"/>
    <mergeCell ref="H92:I92"/>
    <mergeCell ref="B93:C93"/>
    <mergeCell ref="H93:I93"/>
    <mergeCell ref="B94:C94"/>
    <mergeCell ref="H94:I94"/>
    <mergeCell ref="B89:C89"/>
    <mergeCell ref="H89:I89"/>
    <mergeCell ref="B90:C90"/>
    <mergeCell ref="H90:I90"/>
    <mergeCell ref="B91:C91"/>
    <mergeCell ref="H91:I91"/>
    <mergeCell ref="B86:C86"/>
    <mergeCell ref="H86:I86"/>
    <mergeCell ref="B87:C87"/>
    <mergeCell ref="H87:I87"/>
    <mergeCell ref="B88:C88"/>
    <mergeCell ref="H88:I88"/>
    <mergeCell ref="B83:C83"/>
    <mergeCell ref="H83:I83"/>
    <mergeCell ref="B84:C84"/>
    <mergeCell ref="H84:I84"/>
    <mergeCell ref="B85:C85"/>
    <mergeCell ref="H85:I85"/>
    <mergeCell ref="B80:C80"/>
    <mergeCell ref="H80:I80"/>
    <mergeCell ref="B81:C81"/>
    <mergeCell ref="H81:I81"/>
    <mergeCell ref="B82:C82"/>
    <mergeCell ref="H82:I82"/>
    <mergeCell ref="B77:C77"/>
    <mergeCell ref="H77:I77"/>
    <mergeCell ref="B78:C78"/>
    <mergeCell ref="H78:I78"/>
    <mergeCell ref="B79:C79"/>
    <mergeCell ref="H79:I79"/>
    <mergeCell ref="B74:C74"/>
    <mergeCell ref="H74:I74"/>
    <mergeCell ref="B75:C75"/>
    <mergeCell ref="H75:I75"/>
    <mergeCell ref="B76:C76"/>
    <mergeCell ref="H76:I76"/>
    <mergeCell ref="A70:B70"/>
    <mergeCell ref="C70:E70"/>
    <mergeCell ref="F70:G70"/>
    <mergeCell ref="H70:I70"/>
    <mergeCell ref="A72:A73"/>
    <mergeCell ref="B72:C73"/>
    <mergeCell ref="D72:E72"/>
    <mergeCell ref="F72:G72"/>
    <mergeCell ref="H72:I73"/>
    <mergeCell ref="B65:C65"/>
    <mergeCell ref="H65:I65"/>
    <mergeCell ref="C67:F67"/>
    <mergeCell ref="G67:I67"/>
    <mergeCell ref="C68:F68"/>
    <mergeCell ref="G68:I68"/>
    <mergeCell ref="B62:C62"/>
    <mergeCell ref="H62:I62"/>
    <mergeCell ref="B63:C63"/>
    <mergeCell ref="H63:I63"/>
    <mergeCell ref="B64:C64"/>
    <mergeCell ref="H64:I64"/>
    <mergeCell ref="B59:C59"/>
    <mergeCell ref="H59:I59"/>
    <mergeCell ref="B60:C60"/>
    <mergeCell ref="H60:I60"/>
    <mergeCell ref="B61:C61"/>
    <mergeCell ref="H61:I61"/>
    <mergeCell ref="B56:C56"/>
    <mergeCell ref="H56:I56"/>
    <mergeCell ref="B57:C57"/>
    <mergeCell ref="H57:I57"/>
    <mergeCell ref="B58:C58"/>
    <mergeCell ref="H58:I58"/>
    <mergeCell ref="B53:C53"/>
    <mergeCell ref="H53:I53"/>
    <mergeCell ref="B54:C54"/>
    <mergeCell ref="H54:I54"/>
    <mergeCell ref="B55:C55"/>
    <mergeCell ref="H55:I55"/>
    <mergeCell ref="B50:C50"/>
    <mergeCell ref="H50:I50"/>
    <mergeCell ref="B51:C51"/>
    <mergeCell ref="H51:I51"/>
    <mergeCell ref="B52:C52"/>
    <mergeCell ref="H52:I52"/>
    <mergeCell ref="B47:C47"/>
    <mergeCell ref="H47:I47"/>
    <mergeCell ref="B48:C48"/>
    <mergeCell ref="H48:I48"/>
    <mergeCell ref="B49:C49"/>
    <mergeCell ref="H49:I49"/>
    <mergeCell ref="B44:C44"/>
    <mergeCell ref="H44:I44"/>
    <mergeCell ref="B45:C45"/>
    <mergeCell ref="H45:I45"/>
    <mergeCell ref="B46:C46"/>
    <mergeCell ref="H46:I46"/>
    <mergeCell ref="B41:C41"/>
    <mergeCell ref="H41:I41"/>
    <mergeCell ref="B42:C42"/>
    <mergeCell ref="H42:I42"/>
    <mergeCell ref="B43:C43"/>
    <mergeCell ref="H43:I43"/>
    <mergeCell ref="A37:B37"/>
    <mergeCell ref="C37:E37"/>
    <mergeCell ref="F37:G37"/>
    <mergeCell ref="H37:I37"/>
    <mergeCell ref="A39:A40"/>
    <mergeCell ref="B39:C40"/>
    <mergeCell ref="D39:E39"/>
    <mergeCell ref="F39:G39"/>
    <mergeCell ref="H39:I40"/>
    <mergeCell ref="C34:F34"/>
    <mergeCell ref="G34:I34"/>
    <mergeCell ref="C35:F35"/>
    <mergeCell ref="G35:I35"/>
    <mergeCell ref="H24:I24"/>
    <mergeCell ref="H25:I25"/>
    <mergeCell ref="H26:I26"/>
    <mergeCell ref="H27:I27"/>
    <mergeCell ref="H28:I28"/>
    <mergeCell ref="H29:I29"/>
    <mergeCell ref="B31:C31"/>
    <mergeCell ref="B32:C32"/>
    <mergeCell ref="H30:I30"/>
    <mergeCell ref="H31:I31"/>
    <mergeCell ref="H32:I32"/>
    <mergeCell ref="B28:C28"/>
    <mergeCell ref="B29:C29"/>
    <mergeCell ref="B30:C30"/>
    <mergeCell ref="B25:C25"/>
    <mergeCell ref="B26:C26"/>
    <mergeCell ref="B27:C27"/>
    <mergeCell ref="B10:C10"/>
    <mergeCell ref="B11:C11"/>
    <mergeCell ref="B12:C12"/>
    <mergeCell ref="B8:C8"/>
    <mergeCell ref="B9:C9"/>
    <mergeCell ref="D6:E6"/>
    <mergeCell ref="F6:G6"/>
    <mergeCell ref="H6:I7"/>
    <mergeCell ref="H8:I8"/>
    <mergeCell ref="H9:I9"/>
    <mergeCell ref="H10:I10"/>
    <mergeCell ref="H19:I19"/>
    <mergeCell ref="H20:I20"/>
    <mergeCell ref="H21:I21"/>
    <mergeCell ref="H22:I22"/>
    <mergeCell ref="H23:I23"/>
    <mergeCell ref="H12:I12"/>
    <mergeCell ref="H13:I13"/>
    <mergeCell ref="H14:I14"/>
    <mergeCell ref="H15:I15"/>
    <mergeCell ref="H16:I16"/>
    <mergeCell ref="H17:I17"/>
    <mergeCell ref="B22:C22"/>
    <mergeCell ref="B23:C23"/>
    <mergeCell ref="B24:C24"/>
    <mergeCell ref="C1:F1"/>
    <mergeCell ref="G1:I1"/>
    <mergeCell ref="C2:F2"/>
    <mergeCell ref="G2:I2"/>
    <mergeCell ref="A4:B4"/>
    <mergeCell ref="C4:E4"/>
    <mergeCell ref="F4:G4"/>
    <mergeCell ref="H4:I4"/>
    <mergeCell ref="A6:A7"/>
    <mergeCell ref="H11:I11"/>
    <mergeCell ref="B19:C19"/>
    <mergeCell ref="B20:C20"/>
    <mergeCell ref="B21:C21"/>
    <mergeCell ref="B16:C16"/>
    <mergeCell ref="B17:C17"/>
    <mergeCell ref="B18:C18"/>
    <mergeCell ref="B13:C13"/>
    <mergeCell ref="B14:C14"/>
    <mergeCell ref="B15:C15"/>
    <mergeCell ref="B6:C7"/>
    <mergeCell ref="H18:I18"/>
  </mergeCells>
  <pageMargins left="0.78740157480314965" right="0.39370078740157483" top="0.78740157480314965" bottom="0.78740157480314965" header="0" footer="0"/>
  <pageSetup paperSize="9" orientation="portrait" horizontalDpi="300" r:id="rId1"/>
  <rowBreaks count="3" manualBreakCount="3">
    <brk id="33" max="16383" man="1"/>
    <brk id="66" max="16383" man="1"/>
    <brk id="99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view="pageBreakPreview" zoomScaleSheetLayoutView="100" workbookViewId="0"/>
  </sheetViews>
  <sheetFormatPr defaultColWidth="9.140625" defaultRowHeight="15" x14ac:dyDescent="0.25"/>
  <cols>
    <col min="1" max="6" width="9.140625" style="33"/>
    <col min="7" max="7" width="9.140625" style="33" customWidth="1"/>
    <col min="8" max="16384" width="9.140625" style="33"/>
  </cols>
  <sheetData>
    <row r="1" spans="1:9" ht="21" customHeight="1" x14ac:dyDescent="0.25">
      <c r="A1" s="95"/>
      <c r="B1" s="90"/>
      <c r="C1" s="546" t="str">
        <f>Общее!$B$2</f>
        <v>Кубок Motul - 2017</v>
      </c>
      <c r="D1" s="547"/>
      <c r="E1" s="547"/>
      <c r="F1" s="452"/>
      <c r="G1" s="551" t="str">
        <f>'Маршрутный лист про'!A10&amp;" Финиш"</f>
        <v>ДС-3 РД Финиш</v>
      </c>
      <c r="H1" s="552"/>
      <c r="I1" s="553"/>
    </row>
    <row r="2" spans="1:9" ht="21" customHeight="1" thickBot="1" x14ac:dyDescent="0.3">
      <c r="A2" s="95"/>
      <c r="B2" s="91"/>
      <c r="C2" s="548" t="s">
        <v>12</v>
      </c>
      <c r="D2" s="548"/>
      <c r="E2" s="548"/>
      <c r="F2" s="549"/>
      <c r="G2" s="554" t="s">
        <v>146</v>
      </c>
      <c r="H2" s="555"/>
      <c r="I2" s="556"/>
    </row>
    <row r="3" spans="1:9" ht="3" customHeight="1" thickBot="1" x14ac:dyDescent="0.3">
      <c r="A3" s="96"/>
      <c r="B3" s="96"/>
      <c r="C3" s="96"/>
      <c r="D3" s="96"/>
      <c r="E3" s="96"/>
      <c r="F3" s="96"/>
      <c r="G3" s="96"/>
      <c r="H3" s="96"/>
      <c r="I3" s="96"/>
    </row>
    <row r="4" spans="1:9" ht="21" customHeight="1" thickBot="1" x14ac:dyDescent="0.3">
      <c r="A4" s="543" t="s">
        <v>13</v>
      </c>
      <c r="B4" s="544"/>
      <c r="C4" s="590"/>
      <c r="D4" s="591"/>
      <c r="E4" s="591"/>
      <c r="F4" s="566" t="s">
        <v>14</v>
      </c>
      <c r="G4" s="567"/>
      <c r="H4" s="545"/>
      <c r="I4" s="557"/>
    </row>
    <row r="5" spans="1:9" ht="3" customHeight="1" thickBot="1" x14ac:dyDescent="0.3">
      <c r="A5" s="92"/>
      <c r="B5" s="92"/>
      <c r="C5" s="92"/>
      <c r="D5" s="92"/>
      <c r="E5" s="92"/>
      <c r="F5" s="92"/>
      <c r="G5" s="92"/>
      <c r="H5" s="92"/>
      <c r="I5" s="92"/>
    </row>
    <row r="6" spans="1:9" ht="21" customHeight="1" x14ac:dyDescent="0.25">
      <c r="A6" s="592"/>
      <c r="B6" s="560" t="s">
        <v>15</v>
      </c>
      <c r="C6" s="560"/>
      <c r="D6" s="562" t="s">
        <v>56</v>
      </c>
      <c r="E6" s="605"/>
      <c r="F6" s="563"/>
      <c r="G6" s="572" t="s">
        <v>121</v>
      </c>
      <c r="H6" s="573"/>
      <c r="I6" s="574"/>
    </row>
    <row r="7" spans="1:9" ht="21" customHeight="1" x14ac:dyDescent="0.25">
      <c r="A7" s="593"/>
      <c r="B7" s="596"/>
      <c r="C7" s="596"/>
      <c r="D7" s="112" t="s">
        <v>17</v>
      </c>
      <c r="E7" s="113" t="s">
        <v>18</v>
      </c>
      <c r="F7" s="109" t="s">
        <v>21</v>
      </c>
      <c r="G7" s="575"/>
      <c r="H7" s="576"/>
      <c r="I7" s="577"/>
    </row>
    <row r="8" spans="1:9" ht="24" customHeight="1" x14ac:dyDescent="0.25">
      <c r="A8" s="111">
        <v>1</v>
      </c>
      <c r="B8" s="597"/>
      <c r="C8" s="597"/>
      <c r="D8" s="107"/>
      <c r="E8" s="114"/>
      <c r="F8" s="115"/>
      <c r="G8" s="606"/>
      <c r="H8" s="607"/>
      <c r="I8" s="608"/>
    </row>
    <row r="9" spans="1:9" ht="24" customHeight="1" x14ac:dyDescent="0.25">
      <c r="A9" s="99">
        <f>1+A8</f>
        <v>2</v>
      </c>
      <c r="B9" s="541"/>
      <c r="C9" s="541"/>
      <c r="D9" s="102"/>
      <c r="E9" s="116"/>
      <c r="F9" s="117"/>
      <c r="G9" s="602"/>
      <c r="H9" s="603"/>
      <c r="I9" s="604"/>
    </row>
    <row r="10" spans="1:9" ht="24" customHeight="1" x14ac:dyDescent="0.25">
      <c r="A10" s="99">
        <f t="shared" ref="A10:A31" si="0">1+A9</f>
        <v>3</v>
      </c>
      <c r="B10" s="541"/>
      <c r="C10" s="541"/>
      <c r="D10" s="102"/>
      <c r="E10" s="116"/>
      <c r="F10" s="117"/>
      <c r="G10" s="602"/>
      <c r="H10" s="603"/>
      <c r="I10" s="604"/>
    </row>
    <row r="11" spans="1:9" ht="24" customHeight="1" x14ac:dyDescent="0.25">
      <c r="A11" s="99">
        <f t="shared" si="0"/>
        <v>4</v>
      </c>
      <c r="B11" s="541"/>
      <c r="C11" s="541"/>
      <c r="D11" s="102"/>
      <c r="E11" s="116"/>
      <c r="F11" s="117"/>
      <c r="G11" s="602"/>
      <c r="H11" s="603"/>
      <c r="I11" s="604"/>
    </row>
    <row r="12" spans="1:9" ht="24" customHeight="1" x14ac:dyDescent="0.25">
      <c r="A12" s="99">
        <f t="shared" si="0"/>
        <v>5</v>
      </c>
      <c r="B12" s="541"/>
      <c r="C12" s="541"/>
      <c r="D12" s="102"/>
      <c r="E12" s="116"/>
      <c r="F12" s="117"/>
      <c r="G12" s="602"/>
      <c r="H12" s="603"/>
      <c r="I12" s="604"/>
    </row>
    <row r="13" spans="1:9" ht="24" customHeight="1" x14ac:dyDescent="0.25">
      <c r="A13" s="99">
        <f t="shared" si="0"/>
        <v>6</v>
      </c>
      <c r="B13" s="541"/>
      <c r="C13" s="541"/>
      <c r="D13" s="102"/>
      <c r="E13" s="116"/>
      <c r="F13" s="117"/>
      <c r="G13" s="602"/>
      <c r="H13" s="603"/>
      <c r="I13" s="604"/>
    </row>
    <row r="14" spans="1:9" ht="24" customHeight="1" x14ac:dyDescent="0.25">
      <c r="A14" s="99">
        <f t="shared" si="0"/>
        <v>7</v>
      </c>
      <c r="B14" s="541"/>
      <c r="C14" s="541"/>
      <c r="D14" s="102"/>
      <c r="E14" s="116"/>
      <c r="F14" s="117"/>
      <c r="G14" s="602"/>
      <c r="H14" s="603"/>
      <c r="I14" s="604"/>
    </row>
    <row r="15" spans="1:9" ht="24" customHeight="1" x14ac:dyDescent="0.25">
      <c r="A15" s="99">
        <f t="shared" si="0"/>
        <v>8</v>
      </c>
      <c r="B15" s="541"/>
      <c r="C15" s="541"/>
      <c r="D15" s="102"/>
      <c r="E15" s="116"/>
      <c r="F15" s="117"/>
      <c r="G15" s="602"/>
      <c r="H15" s="603"/>
      <c r="I15" s="604"/>
    </row>
    <row r="16" spans="1:9" ht="24" customHeight="1" x14ac:dyDescent="0.25">
      <c r="A16" s="99">
        <f t="shared" si="0"/>
        <v>9</v>
      </c>
      <c r="B16" s="541"/>
      <c r="C16" s="541"/>
      <c r="D16" s="102"/>
      <c r="E16" s="116"/>
      <c r="F16" s="117"/>
      <c r="G16" s="602"/>
      <c r="H16" s="603"/>
      <c r="I16" s="604"/>
    </row>
    <row r="17" spans="1:9" ht="24" customHeight="1" x14ac:dyDescent="0.25">
      <c r="A17" s="99">
        <f t="shared" si="0"/>
        <v>10</v>
      </c>
      <c r="B17" s="541"/>
      <c r="C17" s="541"/>
      <c r="D17" s="102"/>
      <c r="E17" s="116"/>
      <c r="F17" s="117"/>
      <c r="G17" s="602"/>
      <c r="H17" s="603"/>
      <c r="I17" s="604"/>
    </row>
    <row r="18" spans="1:9" ht="24" customHeight="1" x14ac:dyDescent="0.25">
      <c r="A18" s="99">
        <f t="shared" si="0"/>
        <v>11</v>
      </c>
      <c r="B18" s="541"/>
      <c r="C18" s="541"/>
      <c r="D18" s="102"/>
      <c r="E18" s="116"/>
      <c r="F18" s="117"/>
      <c r="G18" s="602"/>
      <c r="H18" s="603"/>
      <c r="I18" s="604"/>
    </row>
    <row r="19" spans="1:9" ht="24" customHeight="1" x14ac:dyDescent="0.25">
      <c r="A19" s="99">
        <f t="shared" si="0"/>
        <v>12</v>
      </c>
      <c r="B19" s="541"/>
      <c r="C19" s="541"/>
      <c r="D19" s="102"/>
      <c r="E19" s="116"/>
      <c r="F19" s="117"/>
      <c r="G19" s="602"/>
      <c r="H19" s="603"/>
      <c r="I19" s="604"/>
    </row>
    <row r="20" spans="1:9" ht="24" customHeight="1" x14ac:dyDescent="0.25">
      <c r="A20" s="99">
        <f t="shared" si="0"/>
        <v>13</v>
      </c>
      <c r="B20" s="541"/>
      <c r="C20" s="541"/>
      <c r="D20" s="102"/>
      <c r="E20" s="116"/>
      <c r="F20" s="117"/>
      <c r="G20" s="602"/>
      <c r="H20" s="603"/>
      <c r="I20" s="604"/>
    </row>
    <row r="21" spans="1:9" ht="24" customHeight="1" x14ac:dyDescent="0.25">
      <c r="A21" s="99">
        <f t="shared" si="0"/>
        <v>14</v>
      </c>
      <c r="B21" s="541"/>
      <c r="C21" s="541"/>
      <c r="D21" s="102"/>
      <c r="E21" s="116"/>
      <c r="F21" s="117"/>
      <c r="G21" s="602"/>
      <c r="H21" s="603"/>
      <c r="I21" s="604"/>
    </row>
    <row r="22" spans="1:9" ht="24" customHeight="1" x14ac:dyDescent="0.25">
      <c r="A22" s="99">
        <f t="shared" si="0"/>
        <v>15</v>
      </c>
      <c r="B22" s="541"/>
      <c r="C22" s="541"/>
      <c r="D22" s="102"/>
      <c r="E22" s="116"/>
      <c r="F22" s="117"/>
      <c r="G22" s="602"/>
      <c r="H22" s="603"/>
      <c r="I22" s="604"/>
    </row>
    <row r="23" spans="1:9" ht="24" customHeight="1" x14ac:dyDescent="0.25">
      <c r="A23" s="99">
        <f t="shared" si="0"/>
        <v>16</v>
      </c>
      <c r="B23" s="541"/>
      <c r="C23" s="541"/>
      <c r="D23" s="102"/>
      <c r="E23" s="116"/>
      <c r="F23" s="117"/>
      <c r="G23" s="602"/>
      <c r="H23" s="603"/>
      <c r="I23" s="604"/>
    </row>
    <row r="24" spans="1:9" ht="24" customHeight="1" x14ac:dyDescent="0.25">
      <c r="A24" s="99">
        <f t="shared" si="0"/>
        <v>17</v>
      </c>
      <c r="B24" s="541"/>
      <c r="C24" s="541"/>
      <c r="D24" s="102"/>
      <c r="E24" s="116"/>
      <c r="F24" s="117"/>
      <c r="G24" s="602"/>
      <c r="H24" s="603"/>
      <c r="I24" s="604"/>
    </row>
    <row r="25" spans="1:9" ht="24" customHeight="1" x14ac:dyDescent="0.25">
      <c r="A25" s="99">
        <f t="shared" si="0"/>
        <v>18</v>
      </c>
      <c r="B25" s="541"/>
      <c r="C25" s="541"/>
      <c r="D25" s="102"/>
      <c r="E25" s="116"/>
      <c r="F25" s="117"/>
      <c r="G25" s="602"/>
      <c r="H25" s="603"/>
      <c r="I25" s="604"/>
    </row>
    <row r="26" spans="1:9" ht="24" customHeight="1" x14ac:dyDescent="0.25">
      <c r="A26" s="99">
        <f t="shared" si="0"/>
        <v>19</v>
      </c>
      <c r="B26" s="541"/>
      <c r="C26" s="541"/>
      <c r="D26" s="102"/>
      <c r="E26" s="116"/>
      <c r="F26" s="117"/>
      <c r="G26" s="602"/>
      <c r="H26" s="603"/>
      <c r="I26" s="604"/>
    </row>
    <row r="27" spans="1:9" ht="24" customHeight="1" x14ac:dyDescent="0.25">
      <c r="A27" s="99">
        <f t="shared" si="0"/>
        <v>20</v>
      </c>
      <c r="B27" s="541"/>
      <c r="C27" s="541"/>
      <c r="D27" s="102"/>
      <c r="E27" s="116"/>
      <c r="F27" s="117"/>
      <c r="G27" s="602"/>
      <c r="H27" s="603"/>
      <c r="I27" s="604"/>
    </row>
    <row r="28" spans="1:9" ht="24" customHeight="1" x14ac:dyDescent="0.25">
      <c r="A28" s="99">
        <f t="shared" si="0"/>
        <v>21</v>
      </c>
      <c r="B28" s="541"/>
      <c r="C28" s="541"/>
      <c r="D28" s="102"/>
      <c r="E28" s="116"/>
      <c r="F28" s="117"/>
      <c r="G28" s="602"/>
      <c r="H28" s="603"/>
      <c r="I28" s="604"/>
    </row>
    <row r="29" spans="1:9" ht="24" customHeight="1" x14ac:dyDescent="0.25">
      <c r="A29" s="99">
        <f t="shared" si="0"/>
        <v>22</v>
      </c>
      <c r="B29" s="541"/>
      <c r="C29" s="541"/>
      <c r="D29" s="102"/>
      <c r="E29" s="116"/>
      <c r="F29" s="117"/>
      <c r="G29" s="602"/>
      <c r="H29" s="603"/>
      <c r="I29" s="604"/>
    </row>
    <row r="30" spans="1:9" ht="24" customHeight="1" x14ac:dyDescent="0.25">
      <c r="A30" s="99">
        <f t="shared" si="0"/>
        <v>23</v>
      </c>
      <c r="B30" s="541"/>
      <c r="C30" s="541"/>
      <c r="D30" s="102"/>
      <c r="E30" s="116"/>
      <c r="F30" s="117"/>
      <c r="G30" s="602"/>
      <c r="H30" s="603"/>
      <c r="I30" s="604"/>
    </row>
    <row r="31" spans="1:9" ht="24" customHeight="1" x14ac:dyDescent="0.25">
      <c r="A31" s="99">
        <f t="shared" si="0"/>
        <v>24</v>
      </c>
      <c r="B31" s="541"/>
      <c r="C31" s="541"/>
      <c r="D31" s="102"/>
      <c r="E31" s="116"/>
      <c r="F31" s="117"/>
      <c r="G31" s="602"/>
      <c r="H31" s="603"/>
      <c r="I31" s="604"/>
    </row>
    <row r="32" spans="1:9" s="130" customFormat="1" ht="24" customHeight="1" thickBot="1" x14ac:dyDescent="0.3">
      <c r="A32" s="58">
        <f>1+A31</f>
        <v>25</v>
      </c>
      <c r="B32" s="540"/>
      <c r="C32" s="540"/>
      <c r="D32" s="103"/>
      <c r="E32" s="118"/>
      <c r="F32" s="119"/>
      <c r="G32" s="609"/>
      <c r="H32" s="610"/>
      <c r="I32" s="611"/>
    </row>
    <row r="33" spans="1:9" s="130" customFormat="1" ht="3" customHeight="1" thickBot="1" x14ac:dyDescent="0.3">
      <c r="A33" s="97"/>
      <c r="B33" s="97"/>
      <c r="C33" s="97"/>
      <c r="D33" s="97"/>
      <c r="E33" s="97"/>
      <c r="F33" s="97"/>
      <c r="G33" s="97"/>
      <c r="H33" s="97"/>
      <c r="I33" s="92"/>
    </row>
    <row r="34" spans="1:9" ht="21" customHeight="1" x14ac:dyDescent="0.25">
      <c r="A34" s="95"/>
      <c r="B34" s="90"/>
      <c r="C34" s="546" t="str">
        <f>Общее!$B$2</f>
        <v>Кубок Motul - 2017</v>
      </c>
      <c r="D34" s="547"/>
      <c r="E34" s="547"/>
      <c r="F34" s="452"/>
      <c r="G34" s="551" t="str">
        <f>'Маршрутный лист про'!A11&amp;" Финиш"</f>
        <v>ДС-4 РУ Финиш</v>
      </c>
      <c r="H34" s="552"/>
      <c r="I34" s="553"/>
    </row>
    <row r="35" spans="1:9" ht="21" customHeight="1" thickBot="1" x14ac:dyDescent="0.3">
      <c r="A35" s="95"/>
      <c r="B35" s="91"/>
      <c r="C35" s="548" t="s">
        <v>12</v>
      </c>
      <c r="D35" s="548"/>
      <c r="E35" s="548"/>
      <c r="F35" s="549"/>
      <c r="G35" s="554" t="s">
        <v>146</v>
      </c>
      <c r="H35" s="555"/>
      <c r="I35" s="556"/>
    </row>
    <row r="36" spans="1:9" ht="3" customHeight="1" thickBot="1" x14ac:dyDescent="0.3">
      <c r="A36" s="96"/>
      <c r="B36" s="96"/>
      <c r="C36" s="96"/>
      <c r="D36" s="96"/>
      <c r="E36" s="96"/>
      <c r="F36" s="96"/>
      <c r="G36" s="96"/>
      <c r="H36" s="96"/>
      <c r="I36" s="96"/>
    </row>
    <row r="37" spans="1:9" ht="21" customHeight="1" thickBot="1" x14ac:dyDescent="0.3">
      <c r="A37" s="543" t="s">
        <v>13</v>
      </c>
      <c r="B37" s="544"/>
      <c r="C37" s="590"/>
      <c r="D37" s="591"/>
      <c r="E37" s="591"/>
      <c r="F37" s="566" t="s">
        <v>14</v>
      </c>
      <c r="G37" s="567"/>
      <c r="H37" s="545"/>
      <c r="I37" s="557"/>
    </row>
    <row r="38" spans="1:9" ht="3" customHeight="1" thickBot="1" x14ac:dyDescent="0.3">
      <c r="A38" s="92"/>
      <c r="B38" s="92"/>
      <c r="C38" s="92"/>
      <c r="D38" s="92"/>
      <c r="E38" s="92"/>
      <c r="F38" s="92"/>
      <c r="G38" s="92"/>
      <c r="H38" s="92"/>
      <c r="I38" s="92"/>
    </row>
    <row r="39" spans="1:9" ht="21" customHeight="1" x14ac:dyDescent="0.25">
      <c r="A39" s="592"/>
      <c r="B39" s="560" t="s">
        <v>15</v>
      </c>
      <c r="C39" s="560"/>
      <c r="D39" s="562" t="s">
        <v>56</v>
      </c>
      <c r="E39" s="605"/>
      <c r="F39" s="563"/>
      <c r="G39" s="572" t="s">
        <v>121</v>
      </c>
      <c r="H39" s="573"/>
      <c r="I39" s="574"/>
    </row>
    <row r="40" spans="1:9" ht="21" customHeight="1" x14ac:dyDescent="0.25">
      <c r="A40" s="593"/>
      <c r="B40" s="596"/>
      <c r="C40" s="596"/>
      <c r="D40" s="112" t="s">
        <v>17</v>
      </c>
      <c r="E40" s="113" t="s">
        <v>18</v>
      </c>
      <c r="F40" s="109" t="s">
        <v>21</v>
      </c>
      <c r="G40" s="575"/>
      <c r="H40" s="576"/>
      <c r="I40" s="577"/>
    </row>
    <row r="41" spans="1:9" ht="24" customHeight="1" x14ac:dyDescent="0.25">
      <c r="A41" s="111">
        <v>1</v>
      </c>
      <c r="B41" s="597"/>
      <c r="C41" s="597"/>
      <c r="D41" s="107"/>
      <c r="E41" s="114"/>
      <c r="F41" s="115"/>
      <c r="G41" s="606"/>
      <c r="H41" s="607"/>
      <c r="I41" s="608"/>
    </row>
    <row r="42" spans="1:9" ht="24" customHeight="1" x14ac:dyDescent="0.25">
      <c r="A42" s="99">
        <f>1+A41</f>
        <v>2</v>
      </c>
      <c r="B42" s="541"/>
      <c r="C42" s="541"/>
      <c r="D42" s="102"/>
      <c r="E42" s="116"/>
      <c r="F42" s="117"/>
      <c r="G42" s="602"/>
      <c r="H42" s="603"/>
      <c r="I42" s="604"/>
    </row>
    <row r="43" spans="1:9" ht="24" customHeight="1" x14ac:dyDescent="0.25">
      <c r="A43" s="99">
        <f t="shared" ref="A43:A64" si="1">1+A42</f>
        <v>3</v>
      </c>
      <c r="B43" s="541"/>
      <c r="C43" s="541"/>
      <c r="D43" s="102"/>
      <c r="E43" s="116"/>
      <c r="F43" s="117"/>
      <c r="G43" s="602"/>
      <c r="H43" s="603"/>
      <c r="I43" s="604"/>
    </row>
    <row r="44" spans="1:9" ht="24" customHeight="1" x14ac:dyDescent="0.25">
      <c r="A44" s="99">
        <f t="shared" si="1"/>
        <v>4</v>
      </c>
      <c r="B44" s="541"/>
      <c r="C44" s="541"/>
      <c r="D44" s="102"/>
      <c r="E44" s="116"/>
      <c r="F44" s="117"/>
      <c r="G44" s="602"/>
      <c r="H44" s="603"/>
      <c r="I44" s="604"/>
    </row>
    <row r="45" spans="1:9" ht="24" customHeight="1" x14ac:dyDescent="0.25">
      <c r="A45" s="99">
        <f t="shared" si="1"/>
        <v>5</v>
      </c>
      <c r="B45" s="541"/>
      <c r="C45" s="541"/>
      <c r="D45" s="102"/>
      <c r="E45" s="116"/>
      <c r="F45" s="117"/>
      <c r="G45" s="602"/>
      <c r="H45" s="603"/>
      <c r="I45" s="604"/>
    </row>
    <row r="46" spans="1:9" ht="24" customHeight="1" x14ac:dyDescent="0.25">
      <c r="A46" s="99">
        <f t="shared" si="1"/>
        <v>6</v>
      </c>
      <c r="B46" s="541"/>
      <c r="C46" s="541"/>
      <c r="D46" s="102"/>
      <c r="E46" s="116"/>
      <c r="F46" s="117"/>
      <c r="G46" s="602"/>
      <c r="H46" s="603"/>
      <c r="I46" s="604"/>
    </row>
    <row r="47" spans="1:9" ht="24" customHeight="1" x14ac:dyDescent="0.25">
      <c r="A47" s="99">
        <f t="shared" si="1"/>
        <v>7</v>
      </c>
      <c r="B47" s="541"/>
      <c r="C47" s="541"/>
      <c r="D47" s="102"/>
      <c r="E47" s="116"/>
      <c r="F47" s="117"/>
      <c r="G47" s="602"/>
      <c r="H47" s="603"/>
      <c r="I47" s="604"/>
    </row>
    <row r="48" spans="1:9" ht="24" customHeight="1" x14ac:dyDescent="0.25">
      <c r="A48" s="99">
        <f t="shared" si="1"/>
        <v>8</v>
      </c>
      <c r="B48" s="541"/>
      <c r="C48" s="541"/>
      <c r="D48" s="102"/>
      <c r="E48" s="116"/>
      <c r="F48" s="117"/>
      <c r="G48" s="602"/>
      <c r="H48" s="603"/>
      <c r="I48" s="604"/>
    </row>
    <row r="49" spans="1:9" ht="24" customHeight="1" x14ac:dyDescent="0.25">
      <c r="A49" s="99">
        <f t="shared" si="1"/>
        <v>9</v>
      </c>
      <c r="B49" s="541"/>
      <c r="C49" s="541"/>
      <c r="D49" s="102"/>
      <c r="E49" s="116"/>
      <c r="F49" s="117"/>
      <c r="G49" s="602"/>
      <c r="H49" s="603"/>
      <c r="I49" s="604"/>
    </row>
    <row r="50" spans="1:9" ht="24" customHeight="1" x14ac:dyDescent="0.25">
      <c r="A50" s="99">
        <f t="shared" si="1"/>
        <v>10</v>
      </c>
      <c r="B50" s="541"/>
      <c r="C50" s="541"/>
      <c r="D50" s="102"/>
      <c r="E50" s="116"/>
      <c r="F50" s="117"/>
      <c r="G50" s="602"/>
      <c r="H50" s="603"/>
      <c r="I50" s="604"/>
    </row>
    <row r="51" spans="1:9" ht="24" customHeight="1" x14ac:dyDescent="0.25">
      <c r="A51" s="99">
        <f t="shared" si="1"/>
        <v>11</v>
      </c>
      <c r="B51" s="541"/>
      <c r="C51" s="541"/>
      <c r="D51" s="102"/>
      <c r="E51" s="116"/>
      <c r="F51" s="117"/>
      <c r="G51" s="602"/>
      <c r="H51" s="603"/>
      <c r="I51" s="604"/>
    </row>
    <row r="52" spans="1:9" ht="24" customHeight="1" x14ac:dyDescent="0.25">
      <c r="A52" s="99">
        <f t="shared" si="1"/>
        <v>12</v>
      </c>
      <c r="B52" s="541"/>
      <c r="C52" s="541"/>
      <c r="D52" s="102"/>
      <c r="E52" s="116"/>
      <c r="F52" s="117"/>
      <c r="G52" s="602"/>
      <c r="H52" s="603"/>
      <c r="I52" s="604"/>
    </row>
    <row r="53" spans="1:9" ht="24" customHeight="1" x14ac:dyDescent="0.25">
      <c r="A53" s="99">
        <f t="shared" si="1"/>
        <v>13</v>
      </c>
      <c r="B53" s="541"/>
      <c r="C53" s="541"/>
      <c r="D53" s="102"/>
      <c r="E53" s="116"/>
      <c r="F53" s="117"/>
      <c r="G53" s="602"/>
      <c r="H53" s="603"/>
      <c r="I53" s="604"/>
    </row>
    <row r="54" spans="1:9" ht="24" customHeight="1" x14ac:dyDescent="0.25">
      <c r="A54" s="99">
        <f t="shared" si="1"/>
        <v>14</v>
      </c>
      <c r="B54" s="541"/>
      <c r="C54" s="541"/>
      <c r="D54" s="102"/>
      <c r="E54" s="116"/>
      <c r="F54" s="117"/>
      <c r="G54" s="602"/>
      <c r="H54" s="603"/>
      <c r="I54" s="604"/>
    </row>
    <row r="55" spans="1:9" ht="24" customHeight="1" x14ac:dyDescent="0.25">
      <c r="A55" s="99">
        <f t="shared" si="1"/>
        <v>15</v>
      </c>
      <c r="B55" s="541"/>
      <c r="C55" s="541"/>
      <c r="D55" s="102"/>
      <c r="E55" s="116"/>
      <c r="F55" s="117"/>
      <c r="G55" s="602"/>
      <c r="H55" s="603"/>
      <c r="I55" s="604"/>
    </row>
    <row r="56" spans="1:9" ht="24" customHeight="1" x14ac:dyDescent="0.25">
      <c r="A56" s="99">
        <f t="shared" si="1"/>
        <v>16</v>
      </c>
      <c r="B56" s="541"/>
      <c r="C56" s="541"/>
      <c r="D56" s="102"/>
      <c r="E56" s="116"/>
      <c r="F56" s="117"/>
      <c r="G56" s="602"/>
      <c r="H56" s="603"/>
      <c r="I56" s="604"/>
    </row>
    <row r="57" spans="1:9" ht="24" customHeight="1" x14ac:dyDescent="0.25">
      <c r="A57" s="99">
        <f t="shared" si="1"/>
        <v>17</v>
      </c>
      <c r="B57" s="541"/>
      <c r="C57" s="541"/>
      <c r="D57" s="102"/>
      <c r="E57" s="116"/>
      <c r="F57" s="117"/>
      <c r="G57" s="602"/>
      <c r="H57" s="603"/>
      <c r="I57" s="604"/>
    </row>
    <row r="58" spans="1:9" ht="24" customHeight="1" x14ac:dyDescent="0.25">
      <c r="A58" s="99">
        <f t="shared" si="1"/>
        <v>18</v>
      </c>
      <c r="B58" s="541"/>
      <c r="C58" s="541"/>
      <c r="D58" s="102"/>
      <c r="E58" s="116"/>
      <c r="F58" s="117"/>
      <c r="G58" s="602"/>
      <c r="H58" s="603"/>
      <c r="I58" s="604"/>
    </row>
    <row r="59" spans="1:9" ht="24" customHeight="1" x14ac:dyDescent="0.25">
      <c r="A59" s="99">
        <f t="shared" si="1"/>
        <v>19</v>
      </c>
      <c r="B59" s="541"/>
      <c r="C59" s="541"/>
      <c r="D59" s="102"/>
      <c r="E59" s="116"/>
      <c r="F59" s="117"/>
      <c r="G59" s="602"/>
      <c r="H59" s="603"/>
      <c r="I59" s="604"/>
    </row>
    <row r="60" spans="1:9" ht="24" customHeight="1" x14ac:dyDescent="0.25">
      <c r="A60" s="99">
        <f t="shared" si="1"/>
        <v>20</v>
      </c>
      <c r="B60" s="541"/>
      <c r="C60" s="541"/>
      <c r="D60" s="102"/>
      <c r="E60" s="116"/>
      <c r="F60" s="117"/>
      <c r="G60" s="602"/>
      <c r="H60" s="603"/>
      <c r="I60" s="604"/>
    </row>
    <row r="61" spans="1:9" ht="24" customHeight="1" x14ac:dyDescent="0.25">
      <c r="A61" s="99">
        <f t="shared" si="1"/>
        <v>21</v>
      </c>
      <c r="B61" s="541"/>
      <c r="C61" s="541"/>
      <c r="D61" s="102"/>
      <c r="E61" s="116"/>
      <c r="F61" s="117"/>
      <c r="G61" s="602"/>
      <c r="H61" s="603"/>
      <c r="I61" s="604"/>
    </row>
    <row r="62" spans="1:9" ht="24" customHeight="1" x14ac:dyDescent="0.25">
      <c r="A62" s="99">
        <f t="shared" si="1"/>
        <v>22</v>
      </c>
      <c r="B62" s="541"/>
      <c r="C62" s="541"/>
      <c r="D62" s="102"/>
      <c r="E62" s="116"/>
      <c r="F62" s="117"/>
      <c r="G62" s="602"/>
      <c r="H62" s="603"/>
      <c r="I62" s="604"/>
    </row>
    <row r="63" spans="1:9" ht="24" customHeight="1" x14ac:dyDescent="0.25">
      <c r="A63" s="99">
        <f t="shared" si="1"/>
        <v>23</v>
      </c>
      <c r="B63" s="541"/>
      <c r="C63" s="541"/>
      <c r="D63" s="102"/>
      <c r="E63" s="116"/>
      <c r="F63" s="117"/>
      <c r="G63" s="602"/>
      <c r="H63" s="603"/>
      <c r="I63" s="604"/>
    </row>
    <row r="64" spans="1:9" ht="24" customHeight="1" x14ac:dyDescent="0.25">
      <c r="A64" s="99">
        <f t="shared" si="1"/>
        <v>24</v>
      </c>
      <c r="B64" s="541"/>
      <c r="C64" s="541"/>
      <c r="D64" s="102"/>
      <c r="E64" s="116"/>
      <c r="F64" s="117"/>
      <c r="G64" s="602"/>
      <c r="H64" s="603"/>
      <c r="I64" s="604"/>
    </row>
    <row r="65" spans="1:9" s="130" customFormat="1" ht="24" customHeight="1" thickBot="1" x14ac:dyDescent="0.3">
      <c r="A65" s="58">
        <f>1+A64</f>
        <v>25</v>
      </c>
      <c r="B65" s="540"/>
      <c r="C65" s="540"/>
      <c r="D65" s="103"/>
      <c r="E65" s="118"/>
      <c r="F65" s="119"/>
      <c r="G65" s="609"/>
      <c r="H65" s="610"/>
      <c r="I65" s="611"/>
    </row>
    <row r="66" spans="1:9" s="130" customFormat="1" ht="3" customHeight="1" thickBot="1" x14ac:dyDescent="0.3">
      <c r="A66" s="97"/>
      <c r="B66" s="97"/>
      <c r="C66" s="97"/>
      <c r="D66" s="97"/>
      <c r="E66" s="97"/>
      <c r="F66" s="97"/>
      <c r="G66" s="97"/>
      <c r="H66" s="97"/>
      <c r="I66" s="92"/>
    </row>
    <row r="67" spans="1:9" ht="21" customHeight="1" x14ac:dyDescent="0.25">
      <c r="A67" s="95"/>
      <c r="B67" s="90"/>
      <c r="C67" s="546" t="str">
        <f>Общее!$B$2</f>
        <v>Кубок Motul - 2017</v>
      </c>
      <c r="D67" s="547"/>
      <c r="E67" s="547"/>
      <c r="F67" s="452"/>
      <c r="G67" s="551" t="str">
        <f>'Маршрутный лист про'!A13&amp;" Финиш"</f>
        <v>ДС-5 РД Финиш</v>
      </c>
      <c r="H67" s="552"/>
      <c r="I67" s="553"/>
    </row>
    <row r="68" spans="1:9" ht="21" customHeight="1" thickBot="1" x14ac:dyDescent="0.3">
      <c r="A68" s="95"/>
      <c r="B68" s="91"/>
      <c r="C68" s="548" t="s">
        <v>12</v>
      </c>
      <c r="D68" s="548"/>
      <c r="E68" s="548"/>
      <c r="F68" s="549"/>
      <c r="G68" s="554" t="s">
        <v>146</v>
      </c>
      <c r="H68" s="555"/>
      <c r="I68" s="556"/>
    </row>
    <row r="69" spans="1:9" ht="3" customHeight="1" thickBot="1" x14ac:dyDescent="0.3">
      <c r="A69" s="96"/>
      <c r="B69" s="96"/>
      <c r="C69" s="96"/>
      <c r="D69" s="96"/>
      <c r="E69" s="96"/>
      <c r="F69" s="96"/>
      <c r="G69" s="96"/>
      <c r="H69" s="96"/>
      <c r="I69" s="96"/>
    </row>
    <row r="70" spans="1:9" ht="21" customHeight="1" thickBot="1" x14ac:dyDescent="0.3">
      <c r="A70" s="543" t="s">
        <v>13</v>
      </c>
      <c r="B70" s="544"/>
      <c r="C70" s="590"/>
      <c r="D70" s="591"/>
      <c r="E70" s="591"/>
      <c r="F70" s="566" t="s">
        <v>14</v>
      </c>
      <c r="G70" s="567"/>
      <c r="H70" s="545"/>
      <c r="I70" s="557"/>
    </row>
    <row r="71" spans="1:9" ht="3" customHeight="1" thickBot="1" x14ac:dyDescent="0.3">
      <c r="A71" s="92"/>
      <c r="B71" s="92"/>
      <c r="C71" s="92"/>
      <c r="D71" s="92"/>
      <c r="E71" s="92"/>
      <c r="F71" s="92"/>
      <c r="G71" s="92"/>
      <c r="H71" s="92"/>
      <c r="I71" s="92"/>
    </row>
    <row r="72" spans="1:9" ht="21" customHeight="1" x14ac:dyDescent="0.25">
      <c r="A72" s="592"/>
      <c r="B72" s="560" t="s">
        <v>15</v>
      </c>
      <c r="C72" s="560"/>
      <c r="D72" s="562" t="s">
        <v>56</v>
      </c>
      <c r="E72" s="605"/>
      <c r="F72" s="563"/>
      <c r="G72" s="572" t="s">
        <v>121</v>
      </c>
      <c r="H72" s="573"/>
      <c r="I72" s="574"/>
    </row>
    <row r="73" spans="1:9" ht="21" customHeight="1" x14ac:dyDescent="0.25">
      <c r="A73" s="593"/>
      <c r="B73" s="596"/>
      <c r="C73" s="596"/>
      <c r="D73" s="112" t="s">
        <v>17</v>
      </c>
      <c r="E73" s="113" t="s">
        <v>18</v>
      </c>
      <c r="F73" s="109" t="s">
        <v>21</v>
      </c>
      <c r="G73" s="575"/>
      <c r="H73" s="576"/>
      <c r="I73" s="577"/>
    </row>
    <row r="74" spans="1:9" ht="24" customHeight="1" x14ac:dyDescent="0.25">
      <c r="A74" s="111">
        <v>1</v>
      </c>
      <c r="B74" s="597"/>
      <c r="C74" s="597"/>
      <c r="D74" s="107"/>
      <c r="E74" s="114"/>
      <c r="F74" s="115"/>
      <c r="G74" s="606"/>
      <c r="H74" s="607"/>
      <c r="I74" s="608"/>
    </row>
    <row r="75" spans="1:9" ht="24" customHeight="1" x14ac:dyDescent="0.25">
      <c r="A75" s="99">
        <f>1+A74</f>
        <v>2</v>
      </c>
      <c r="B75" s="541"/>
      <c r="C75" s="541"/>
      <c r="D75" s="102"/>
      <c r="E75" s="116"/>
      <c r="F75" s="117"/>
      <c r="G75" s="602"/>
      <c r="H75" s="603"/>
      <c r="I75" s="604"/>
    </row>
    <row r="76" spans="1:9" ht="24" customHeight="1" x14ac:dyDescent="0.25">
      <c r="A76" s="99">
        <f t="shared" ref="A76:A97" si="2">1+A75</f>
        <v>3</v>
      </c>
      <c r="B76" s="541"/>
      <c r="C76" s="541"/>
      <c r="D76" s="102"/>
      <c r="E76" s="116"/>
      <c r="F76" s="117"/>
      <c r="G76" s="602"/>
      <c r="H76" s="603"/>
      <c r="I76" s="604"/>
    </row>
    <row r="77" spans="1:9" ht="24" customHeight="1" x14ac:dyDescent="0.25">
      <c r="A77" s="99">
        <f t="shared" si="2"/>
        <v>4</v>
      </c>
      <c r="B77" s="541"/>
      <c r="C77" s="541"/>
      <c r="D77" s="102"/>
      <c r="E77" s="116"/>
      <c r="F77" s="117"/>
      <c r="G77" s="602"/>
      <c r="H77" s="603"/>
      <c r="I77" s="604"/>
    </row>
    <row r="78" spans="1:9" ht="24" customHeight="1" x14ac:dyDescent="0.25">
      <c r="A78" s="99">
        <f t="shared" si="2"/>
        <v>5</v>
      </c>
      <c r="B78" s="541"/>
      <c r="C78" s="541"/>
      <c r="D78" s="102"/>
      <c r="E78" s="116"/>
      <c r="F78" s="117"/>
      <c r="G78" s="602"/>
      <c r="H78" s="603"/>
      <c r="I78" s="604"/>
    </row>
    <row r="79" spans="1:9" ht="24" customHeight="1" x14ac:dyDescent="0.25">
      <c r="A79" s="99">
        <f t="shared" si="2"/>
        <v>6</v>
      </c>
      <c r="B79" s="541"/>
      <c r="C79" s="541"/>
      <c r="D79" s="102"/>
      <c r="E79" s="116"/>
      <c r="F79" s="117"/>
      <c r="G79" s="602"/>
      <c r="H79" s="603"/>
      <c r="I79" s="604"/>
    </row>
    <row r="80" spans="1:9" ht="24" customHeight="1" x14ac:dyDescent="0.25">
      <c r="A80" s="99">
        <f t="shared" si="2"/>
        <v>7</v>
      </c>
      <c r="B80" s="541"/>
      <c r="C80" s="541"/>
      <c r="D80" s="102"/>
      <c r="E80" s="116"/>
      <c r="F80" s="117"/>
      <c r="G80" s="602"/>
      <c r="H80" s="603"/>
      <c r="I80" s="604"/>
    </row>
    <row r="81" spans="1:9" ht="24" customHeight="1" x14ac:dyDescent="0.25">
      <c r="A81" s="99">
        <f t="shared" si="2"/>
        <v>8</v>
      </c>
      <c r="B81" s="541"/>
      <c r="C81" s="541"/>
      <c r="D81" s="102"/>
      <c r="E81" s="116"/>
      <c r="F81" s="117"/>
      <c r="G81" s="602"/>
      <c r="H81" s="603"/>
      <c r="I81" s="604"/>
    </row>
    <row r="82" spans="1:9" ht="24" customHeight="1" x14ac:dyDescent="0.25">
      <c r="A82" s="99">
        <f t="shared" si="2"/>
        <v>9</v>
      </c>
      <c r="B82" s="541"/>
      <c r="C82" s="541"/>
      <c r="D82" s="102"/>
      <c r="E82" s="116"/>
      <c r="F82" s="117"/>
      <c r="G82" s="602"/>
      <c r="H82" s="603"/>
      <c r="I82" s="604"/>
    </row>
    <row r="83" spans="1:9" ht="24" customHeight="1" x14ac:dyDescent="0.25">
      <c r="A83" s="99">
        <f t="shared" si="2"/>
        <v>10</v>
      </c>
      <c r="B83" s="541"/>
      <c r="C83" s="541"/>
      <c r="D83" s="102"/>
      <c r="E83" s="116"/>
      <c r="F83" s="117"/>
      <c r="G83" s="602"/>
      <c r="H83" s="603"/>
      <c r="I83" s="604"/>
    </row>
    <row r="84" spans="1:9" ht="24" customHeight="1" x14ac:dyDescent="0.25">
      <c r="A84" s="99">
        <f t="shared" si="2"/>
        <v>11</v>
      </c>
      <c r="B84" s="541"/>
      <c r="C84" s="541"/>
      <c r="D84" s="102"/>
      <c r="E84" s="116"/>
      <c r="F84" s="117"/>
      <c r="G84" s="602"/>
      <c r="H84" s="603"/>
      <c r="I84" s="604"/>
    </row>
    <row r="85" spans="1:9" ht="24" customHeight="1" x14ac:dyDescent="0.25">
      <c r="A85" s="99">
        <f t="shared" si="2"/>
        <v>12</v>
      </c>
      <c r="B85" s="541"/>
      <c r="C85" s="541"/>
      <c r="D85" s="102"/>
      <c r="E85" s="116"/>
      <c r="F85" s="117"/>
      <c r="G85" s="602"/>
      <c r="H85" s="603"/>
      <c r="I85" s="604"/>
    </row>
    <row r="86" spans="1:9" ht="24" customHeight="1" x14ac:dyDescent="0.25">
      <c r="A86" s="99">
        <f t="shared" si="2"/>
        <v>13</v>
      </c>
      <c r="B86" s="541"/>
      <c r="C86" s="541"/>
      <c r="D86" s="102"/>
      <c r="E86" s="116"/>
      <c r="F86" s="117"/>
      <c r="G86" s="602"/>
      <c r="H86" s="603"/>
      <c r="I86" s="604"/>
    </row>
    <row r="87" spans="1:9" ht="24" customHeight="1" x14ac:dyDescent="0.25">
      <c r="A87" s="99">
        <f t="shared" si="2"/>
        <v>14</v>
      </c>
      <c r="B87" s="541"/>
      <c r="C87" s="541"/>
      <c r="D87" s="102"/>
      <c r="E87" s="116"/>
      <c r="F87" s="117"/>
      <c r="G87" s="602"/>
      <c r="H87" s="603"/>
      <c r="I87" s="604"/>
    </row>
    <row r="88" spans="1:9" ht="24" customHeight="1" x14ac:dyDescent="0.25">
      <c r="A88" s="99">
        <f t="shared" si="2"/>
        <v>15</v>
      </c>
      <c r="B88" s="541"/>
      <c r="C88" s="541"/>
      <c r="D88" s="102"/>
      <c r="E88" s="116"/>
      <c r="F88" s="117"/>
      <c r="G88" s="602"/>
      <c r="H88" s="603"/>
      <c r="I88" s="604"/>
    </row>
    <row r="89" spans="1:9" ht="24" customHeight="1" x14ac:dyDescent="0.25">
      <c r="A89" s="99">
        <f t="shared" si="2"/>
        <v>16</v>
      </c>
      <c r="B89" s="541"/>
      <c r="C89" s="541"/>
      <c r="D89" s="102"/>
      <c r="E89" s="116"/>
      <c r="F89" s="117"/>
      <c r="G89" s="602"/>
      <c r="H89" s="603"/>
      <c r="I89" s="604"/>
    </row>
    <row r="90" spans="1:9" ht="24" customHeight="1" x14ac:dyDescent="0.25">
      <c r="A90" s="99">
        <f t="shared" si="2"/>
        <v>17</v>
      </c>
      <c r="B90" s="541"/>
      <c r="C90" s="541"/>
      <c r="D90" s="102"/>
      <c r="E90" s="116"/>
      <c r="F90" s="117"/>
      <c r="G90" s="602"/>
      <c r="H90" s="603"/>
      <c r="I90" s="604"/>
    </row>
    <row r="91" spans="1:9" ht="24" customHeight="1" x14ac:dyDescent="0.25">
      <c r="A91" s="99">
        <f t="shared" si="2"/>
        <v>18</v>
      </c>
      <c r="B91" s="541"/>
      <c r="C91" s="541"/>
      <c r="D91" s="102"/>
      <c r="E91" s="116"/>
      <c r="F91" s="117"/>
      <c r="G91" s="602"/>
      <c r="H91" s="603"/>
      <c r="I91" s="604"/>
    </row>
    <row r="92" spans="1:9" ht="24" customHeight="1" x14ac:dyDescent="0.25">
      <c r="A92" s="99">
        <f t="shared" si="2"/>
        <v>19</v>
      </c>
      <c r="B92" s="541"/>
      <c r="C92" s="541"/>
      <c r="D92" s="102"/>
      <c r="E92" s="116"/>
      <c r="F92" s="117"/>
      <c r="G92" s="602"/>
      <c r="H92" s="603"/>
      <c r="I92" s="604"/>
    </row>
    <row r="93" spans="1:9" ht="24" customHeight="1" x14ac:dyDescent="0.25">
      <c r="A93" s="99">
        <f t="shared" si="2"/>
        <v>20</v>
      </c>
      <c r="B93" s="541"/>
      <c r="C93" s="541"/>
      <c r="D93" s="102"/>
      <c r="E93" s="116"/>
      <c r="F93" s="117"/>
      <c r="G93" s="602"/>
      <c r="H93" s="603"/>
      <c r="I93" s="604"/>
    </row>
    <row r="94" spans="1:9" ht="24" customHeight="1" x14ac:dyDescent="0.25">
      <c r="A94" s="99">
        <f t="shared" si="2"/>
        <v>21</v>
      </c>
      <c r="B94" s="541"/>
      <c r="C94" s="541"/>
      <c r="D94" s="102"/>
      <c r="E94" s="116"/>
      <c r="F94" s="117"/>
      <c r="G94" s="602"/>
      <c r="H94" s="603"/>
      <c r="I94" s="604"/>
    </row>
    <row r="95" spans="1:9" ht="24" customHeight="1" x14ac:dyDescent="0.25">
      <c r="A95" s="99">
        <f t="shared" si="2"/>
        <v>22</v>
      </c>
      <c r="B95" s="541"/>
      <c r="C95" s="541"/>
      <c r="D95" s="102"/>
      <c r="E95" s="116"/>
      <c r="F95" s="117"/>
      <c r="G95" s="602"/>
      <c r="H95" s="603"/>
      <c r="I95" s="604"/>
    </row>
    <row r="96" spans="1:9" ht="24" customHeight="1" x14ac:dyDescent="0.25">
      <c r="A96" s="99">
        <f t="shared" si="2"/>
        <v>23</v>
      </c>
      <c r="B96" s="541"/>
      <c r="C96" s="541"/>
      <c r="D96" s="102"/>
      <c r="E96" s="116"/>
      <c r="F96" s="117"/>
      <c r="G96" s="602"/>
      <c r="H96" s="603"/>
      <c r="I96" s="604"/>
    </row>
    <row r="97" spans="1:9" ht="24" customHeight="1" x14ac:dyDescent="0.25">
      <c r="A97" s="99">
        <f t="shared" si="2"/>
        <v>24</v>
      </c>
      <c r="B97" s="541"/>
      <c r="C97" s="541"/>
      <c r="D97" s="102"/>
      <c r="E97" s="116"/>
      <c r="F97" s="117"/>
      <c r="G97" s="602"/>
      <c r="H97" s="603"/>
      <c r="I97" s="604"/>
    </row>
    <row r="98" spans="1:9" s="130" customFormat="1" ht="24" customHeight="1" thickBot="1" x14ac:dyDescent="0.3">
      <c r="A98" s="58">
        <f>1+A97</f>
        <v>25</v>
      </c>
      <c r="B98" s="540"/>
      <c r="C98" s="540"/>
      <c r="D98" s="103"/>
      <c r="E98" s="118"/>
      <c r="F98" s="119"/>
      <c r="G98" s="609"/>
      <c r="H98" s="610"/>
      <c r="I98" s="611"/>
    </row>
    <row r="99" spans="1:9" s="130" customFormat="1" ht="3" customHeight="1" thickBot="1" x14ac:dyDescent="0.3">
      <c r="A99" s="97"/>
      <c r="B99" s="97"/>
      <c r="C99" s="97"/>
      <c r="D99" s="97"/>
      <c r="E99" s="97"/>
      <c r="F99" s="97"/>
      <c r="G99" s="97"/>
      <c r="H99" s="97"/>
      <c r="I99" s="92"/>
    </row>
    <row r="100" spans="1:9" ht="21" customHeight="1" x14ac:dyDescent="0.25">
      <c r="A100" s="95"/>
      <c r="B100" s="90"/>
      <c r="C100" s="546" t="str">
        <f>Общее!$B$2</f>
        <v>Кубок Motul - 2017</v>
      </c>
      <c r="D100" s="547"/>
      <c r="E100" s="547"/>
      <c r="F100" s="452"/>
      <c r="G100" s="551" t="str">
        <f>'Маршрутный лист про'!A15&amp;" Финиш"</f>
        <v>ДС-6 РУ Финиш</v>
      </c>
      <c r="H100" s="552"/>
      <c r="I100" s="553"/>
    </row>
    <row r="101" spans="1:9" ht="21" customHeight="1" thickBot="1" x14ac:dyDescent="0.3">
      <c r="A101" s="95"/>
      <c r="B101" s="91"/>
      <c r="C101" s="548" t="s">
        <v>12</v>
      </c>
      <c r="D101" s="548"/>
      <c r="E101" s="548"/>
      <c r="F101" s="549"/>
      <c r="G101" s="554" t="s">
        <v>146</v>
      </c>
      <c r="H101" s="555"/>
      <c r="I101" s="556"/>
    </row>
    <row r="102" spans="1:9" ht="3" customHeight="1" thickBot="1" x14ac:dyDescent="0.3">
      <c r="A102" s="96"/>
      <c r="B102" s="96"/>
      <c r="C102" s="96"/>
      <c r="D102" s="96"/>
      <c r="E102" s="96"/>
      <c r="F102" s="96"/>
      <c r="G102" s="96"/>
      <c r="H102" s="96"/>
      <c r="I102" s="96"/>
    </row>
    <row r="103" spans="1:9" ht="21" customHeight="1" thickBot="1" x14ac:dyDescent="0.3">
      <c r="A103" s="543" t="s">
        <v>13</v>
      </c>
      <c r="B103" s="544"/>
      <c r="C103" s="590"/>
      <c r="D103" s="591"/>
      <c r="E103" s="591"/>
      <c r="F103" s="566" t="s">
        <v>14</v>
      </c>
      <c r="G103" s="567"/>
      <c r="H103" s="545"/>
      <c r="I103" s="557"/>
    </row>
    <row r="104" spans="1:9" ht="3" customHeight="1" thickBot="1" x14ac:dyDescent="0.3">
      <c r="A104" s="92"/>
      <c r="B104" s="92"/>
      <c r="C104" s="92"/>
      <c r="D104" s="92"/>
      <c r="E104" s="92"/>
      <c r="F104" s="92"/>
      <c r="G104" s="92"/>
      <c r="H104" s="92"/>
      <c r="I104" s="92"/>
    </row>
    <row r="105" spans="1:9" ht="21" customHeight="1" x14ac:dyDescent="0.25">
      <c r="A105" s="592"/>
      <c r="B105" s="560" t="s">
        <v>15</v>
      </c>
      <c r="C105" s="560"/>
      <c r="D105" s="562" t="s">
        <v>56</v>
      </c>
      <c r="E105" s="605"/>
      <c r="F105" s="563"/>
      <c r="G105" s="572" t="s">
        <v>121</v>
      </c>
      <c r="H105" s="573"/>
      <c r="I105" s="574"/>
    </row>
    <row r="106" spans="1:9" ht="21" customHeight="1" x14ac:dyDescent="0.25">
      <c r="A106" s="593"/>
      <c r="B106" s="596"/>
      <c r="C106" s="596"/>
      <c r="D106" s="112" t="s">
        <v>17</v>
      </c>
      <c r="E106" s="113" t="s">
        <v>18</v>
      </c>
      <c r="F106" s="109" t="s">
        <v>21</v>
      </c>
      <c r="G106" s="575"/>
      <c r="H106" s="576"/>
      <c r="I106" s="577"/>
    </row>
    <row r="107" spans="1:9" ht="24" customHeight="1" x14ac:dyDescent="0.25">
      <c r="A107" s="111">
        <v>1</v>
      </c>
      <c r="B107" s="597"/>
      <c r="C107" s="597"/>
      <c r="D107" s="107"/>
      <c r="E107" s="114"/>
      <c r="F107" s="115"/>
      <c r="G107" s="606"/>
      <c r="H107" s="607"/>
      <c r="I107" s="608"/>
    </row>
    <row r="108" spans="1:9" ht="24" customHeight="1" x14ac:dyDescent="0.25">
      <c r="A108" s="99">
        <f>1+A107</f>
        <v>2</v>
      </c>
      <c r="B108" s="541"/>
      <c r="C108" s="541"/>
      <c r="D108" s="102"/>
      <c r="E108" s="116"/>
      <c r="F108" s="117"/>
      <c r="G108" s="602"/>
      <c r="H108" s="603"/>
      <c r="I108" s="604"/>
    </row>
    <row r="109" spans="1:9" ht="24" customHeight="1" x14ac:dyDescent="0.25">
      <c r="A109" s="99">
        <f t="shared" ref="A109:A130" si="3">1+A108</f>
        <v>3</v>
      </c>
      <c r="B109" s="541"/>
      <c r="C109" s="541"/>
      <c r="D109" s="102"/>
      <c r="E109" s="116"/>
      <c r="F109" s="117"/>
      <c r="G109" s="602"/>
      <c r="H109" s="603"/>
      <c r="I109" s="604"/>
    </row>
    <row r="110" spans="1:9" ht="24" customHeight="1" x14ac:dyDescent="0.25">
      <c r="A110" s="99">
        <f t="shared" si="3"/>
        <v>4</v>
      </c>
      <c r="B110" s="541"/>
      <c r="C110" s="541"/>
      <c r="D110" s="102"/>
      <c r="E110" s="116"/>
      <c r="F110" s="117"/>
      <c r="G110" s="602"/>
      <c r="H110" s="603"/>
      <c r="I110" s="604"/>
    </row>
    <row r="111" spans="1:9" ht="24" customHeight="1" x14ac:dyDescent="0.25">
      <c r="A111" s="99">
        <f t="shared" si="3"/>
        <v>5</v>
      </c>
      <c r="B111" s="541"/>
      <c r="C111" s="541"/>
      <c r="D111" s="102"/>
      <c r="E111" s="116"/>
      <c r="F111" s="117"/>
      <c r="G111" s="602"/>
      <c r="H111" s="603"/>
      <c r="I111" s="604"/>
    </row>
    <row r="112" spans="1:9" ht="24" customHeight="1" x14ac:dyDescent="0.25">
      <c r="A112" s="99">
        <f t="shared" si="3"/>
        <v>6</v>
      </c>
      <c r="B112" s="541"/>
      <c r="C112" s="541"/>
      <c r="D112" s="102"/>
      <c r="E112" s="116"/>
      <c r="F112" s="117"/>
      <c r="G112" s="602"/>
      <c r="H112" s="603"/>
      <c r="I112" s="604"/>
    </row>
    <row r="113" spans="1:9" ht="24" customHeight="1" x14ac:dyDescent="0.25">
      <c r="A113" s="99">
        <f t="shared" si="3"/>
        <v>7</v>
      </c>
      <c r="B113" s="541"/>
      <c r="C113" s="541"/>
      <c r="D113" s="102"/>
      <c r="E113" s="116"/>
      <c r="F113" s="117"/>
      <c r="G113" s="602"/>
      <c r="H113" s="603"/>
      <c r="I113" s="604"/>
    </row>
    <row r="114" spans="1:9" ht="24" customHeight="1" x14ac:dyDescent="0.25">
      <c r="A114" s="99">
        <f t="shared" si="3"/>
        <v>8</v>
      </c>
      <c r="B114" s="541"/>
      <c r="C114" s="541"/>
      <c r="D114" s="102"/>
      <c r="E114" s="116"/>
      <c r="F114" s="117"/>
      <c r="G114" s="602"/>
      <c r="H114" s="603"/>
      <c r="I114" s="604"/>
    </row>
    <row r="115" spans="1:9" ht="24" customHeight="1" x14ac:dyDescent="0.25">
      <c r="A115" s="99">
        <f t="shared" si="3"/>
        <v>9</v>
      </c>
      <c r="B115" s="541"/>
      <c r="C115" s="541"/>
      <c r="D115" s="102"/>
      <c r="E115" s="116"/>
      <c r="F115" s="117"/>
      <c r="G115" s="602"/>
      <c r="H115" s="603"/>
      <c r="I115" s="604"/>
    </row>
    <row r="116" spans="1:9" ht="24" customHeight="1" x14ac:dyDescent="0.25">
      <c r="A116" s="99">
        <f t="shared" si="3"/>
        <v>10</v>
      </c>
      <c r="B116" s="541"/>
      <c r="C116" s="541"/>
      <c r="D116" s="102"/>
      <c r="E116" s="116"/>
      <c r="F116" s="117"/>
      <c r="G116" s="602"/>
      <c r="H116" s="603"/>
      <c r="I116" s="604"/>
    </row>
    <row r="117" spans="1:9" ht="24" customHeight="1" x14ac:dyDescent="0.25">
      <c r="A117" s="99">
        <f t="shared" si="3"/>
        <v>11</v>
      </c>
      <c r="B117" s="541"/>
      <c r="C117" s="541"/>
      <c r="D117" s="102"/>
      <c r="E117" s="116"/>
      <c r="F117" s="117"/>
      <c r="G117" s="602"/>
      <c r="H117" s="603"/>
      <c r="I117" s="604"/>
    </row>
    <row r="118" spans="1:9" ht="24" customHeight="1" x14ac:dyDescent="0.25">
      <c r="A118" s="99">
        <f t="shared" si="3"/>
        <v>12</v>
      </c>
      <c r="B118" s="541"/>
      <c r="C118" s="541"/>
      <c r="D118" s="102"/>
      <c r="E118" s="116"/>
      <c r="F118" s="117"/>
      <c r="G118" s="602"/>
      <c r="H118" s="603"/>
      <c r="I118" s="604"/>
    </row>
    <row r="119" spans="1:9" ht="24" customHeight="1" x14ac:dyDescent="0.25">
      <c r="A119" s="99">
        <f t="shared" si="3"/>
        <v>13</v>
      </c>
      <c r="B119" s="541"/>
      <c r="C119" s="541"/>
      <c r="D119" s="102"/>
      <c r="E119" s="116"/>
      <c r="F119" s="117"/>
      <c r="G119" s="602"/>
      <c r="H119" s="603"/>
      <c r="I119" s="604"/>
    </row>
    <row r="120" spans="1:9" ht="24" customHeight="1" x14ac:dyDescent="0.25">
      <c r="A120" s="99">
        <f t="shared" si="3"/>
        <v>14</v>
      </c>
      <c r="B120" s="541"/>
      <c r="C120" s="541"/>
      <c r="D120" s="102"/>
      <c r="E120" s="116"/>
      <c r="F120" s="117"/>
      <c r="G120" s="602"/>
      <c r="H120" s="603"/>
      <c r="I120" s="604"/>
    </row>
    <row r="121" spans="1:9" ht="24" customHeight="1" x14ac:dyDescent="0.25">
      <c r="A121" s="99">
        <f t="shared" si="3"/>
        <v>15</v>
      </c>
      <c r="B121" s="541"/>
      <c r="C121" s="541"/>
      <c r="D121" s="102"/>
      <c r="E121" s="116"/>
      <c r="F121" s="117"/>
      <c r="G121" s="602"/>
      <c r="H121" s="603"/>
      <c r="I121" s="604"/>
    </row>
    <row r="122" spans="1:9" ht="24" customHeight="1" x14ac:dyDescent="0.25">
      <c r="A122" s="99">
        <f t="shared" si="3"/>
        <v>16</v>
      </c>
      <c r="B122" s="541"/>
      <c r="C122" s="541"/>
      <c r="D122" s="102"/>
      <c r="E122" s="116"/>
      <c r="F122" s="117"/>
      <c r="G122" s="602"/>
      <c r="H122" s="603"/>
      <c r="I122" s="604"/>
    </row>
    <row r="123" spans="1:9" ht="24" customHeight="1" x14ac:dyDescent="0.25">
      <c r="A123" s="99">
        <f t="shared" si="3"/>
        <v>17</v>
      </c>
      <c r="B123" s="541"/>
      <c r="C123" s="541"/>
      <c r="D123" s="102"/>
      <c r="E123" s="116"/>
      <c r="F123" s="117"/>
      <c r="G123" s="602"/>
      <c r="H123" s="603"/>
      <c r="I123" s="604"/>
    </row>
    <row r="124" spans="1:9" ht="24" customHeight="1" x14ac:dyDescent="0.25">
      <c r="A124" s="99">
        <f t="shared" si="3"/>
        <v>18</v>
      </c>
      <c r="B124" s="541"/>
      <c r="C124" s="541"/>
      <c r="D124" s="102"/>
      <c r="E124" s="116"/>
      <c r="F124" s="117"/>
      <c r="G124" s="602"/>
      <c r="H124" s="603"/>
      <c r="I124" s="604"/>
    </row>
    <row r="125" spans="1:9" ht="24" customHeight="1" x14ac:dyDescent="0.25">
      <c r="A125" s="99">
        <f t="shared" si="3"/>
        <v>19</v>
      </c>
      <c r="B125" s="541"/>
      <c r="C125" s="541"/>
      <c r="D125" s="102"/>
      <c r="E125" s="116"/>
      <c r="F125" s="117"/>
      <c r="G125" s="602"/>
      <c r="H125" s="603"/>
      <c r="I125" s="604"/>
    </row>
    <row r="126" spans="1:9" ht="24" customHeight="1" x14ac:dyDescent="0.25">
      <c r="A126" s="99">
        <f t="shared" si="3"/>
        <v>20</v>
      </c>
      <c r="B126" s="541"/>
      <c r="C126" s="541"/>
      <c r="D126" s="102"/>
      <c r="E126" s="116"/>
      <c r="F126" s="117"/>
      <c r="G126" s="602"/>
      <c r="H126" s="603"/>
      <c r="I126" s="604"/>
    </row>
    <row r="127" spans="1:9" ht="24" customHeight="1" x14ac:dyDescent="0.25">
      <c r="A127" s="99">
        <f t="shared" si="3"/>
        <v>21</v>
      </c>
      <c r="B127" s="541"/>
      <c r="C127" s="541"/>
      <c r="D127" s="102"/>
      <c r="E127" s="116"/>
      <c r="F127" s="117"/>
      <c r="G127" s="602"/>
      <c r="H127" s="603"/>
      <c r="I127" s="604"/>
    </row>
    <row r="128" spans="1:9" ht="24" customHeight="1" x14ac:dyDescent="0.25">
      <c r="A128" s="99">
        <f t="shared" si="3"/>
        <v>22</v>
      </c>
      <c r="B128" s="541"/>
      <c r="C128" s="541"/>
      <c r="D128" s="102"/>
      <c r="E128" s="116"/>
      <c r="F128" s="117"/>
      <c r="G128" s="602"/>
      <c r="H128" s="603"/>
      <c r="I128" s="604"/>
    </row>
    <row r="129" spans="1:9" ht="24" customHeight="1" x14ac:dyDescent="0.25">
      <c r="A129" s="99">
        <f t="shared" si="3"/>
        <v>23</v>
      </c>
      <c r="B129" s="541"/>
      <c r="C129" s="541"/>
      <c r="D129" s="102"/>
      <c r="E129" s="116"/>
      <c r="F129" s="117"/>
      <c r="G129" s="602"/>
      <c r="H129" s="603"/>
      <c r="I129" s="604"/>
    </row>
    <row r="130" spans="1:9" ht="24" customHeight="1" x14ac:dyDescent="0.25">
      <c r="A130" s="99">
        <f t="shared" si="3"/>
        <v>24</v>
      </c>
      <c r="B130" s="541"/>
      <c r="C130" s="541"/>
      <c r="D130" s="102"/>
      <c r="E130" s="116"/>
      <c r="F130" s="117"/>
      <c r="G130" s="602"/>
      <c r="H130" s="603"/>
      <c r="I130" s="604"/>
    </row>
    <row r="131" spans="1:9" s="130" customFormat="1" ht="24" customHeight="1" thickBot="1" x14ac:dyDescent="0.3">
      <c r="A131" s="58">
        <f>1+A130</f>
        <v>25</v>
      </c>
      <c r="B131" s="540"/>
      <c r="C131" s="540"/>
      <c r="D131" s="103"/>
      <c r="E131" s="118"/>
      <c r="F131" s="119"/>
      <c r="G131" s="609"/>
      <c r="H131" s="610"/>
      <c r="I131" s="611"/>
    </row>
    <row r="132" spans="1:9" s="130" customFormat="1" ht="3" customHeight="1" x14ac:dyDescent="0.25">
      <c r="A132" s="97"/>
      <c r="B132" s="97"/>
      <c r="C132" s="97"/>
      <c r="D132" s="97"/>
      <c r="E132" s="97"/>
      <c r="F132" s="97"/>
      <c r="G132" s="97"/>
      <c r="H132" s="97"/>
      <c r="I132" s="92"/>
    </row>
  </sheetData>
  <mergeCells count="248">
    <mergeCell ref="B129:C129"/>
    <mergeCell ref="B130:C130"/>
    <mergeCell ref="B131:C131"/>
    <mergeCell ref="G129:I129"/>
    <mergeCell ref="G130:I130"/>
    <mergeCell ref="G131:I131"/>
    <mergeCell ref="B126:C126"/>
    <mergeCell ref="B127:C127"/>
    <mergeCell ref="B128:C128"/>
    <mergeCell ref="G126:I126"/>
    <mergeCell ref="G127:I127"/>
    <mergeCell ref="G128:I128"/>
    <mergeCell ref="B123:C123"/>
    <mergeCell ref="B124:C124"/>
    <mergeCell ref="B125:C125"/>
    <mergeCell ref="G123:I123"/>
    <mergeCell ref="G124:I124"/>
    <mergeCell ref="G125:I125"/>
    <mergeCell ref="B120:C120"/>
    <mergeCell ref="B121:C121"/>
    <mergeCell ref="B122:C122"/>
    <mergeCell ref="G120:I120"/>
    <mergeCell ref="G121:I121"/>
    <mergeCell ref="G122:I122"/>
    <mergeCell ref="B117:C117"/>
    <mergeCell ref="B118:C118"/>
    <mergeCell ref="B119:C119"/>
    <mergeCell ref="G117:I117"/>
    <mergeCell ref="G118:I118"/>
    <mergeCell ref="G119:I119"/>
    <mergeCell ref="B114:C114"/>
    <mergeCell ref="B115:C115"/>
    <mergeCell ref="B116:C116"/>
    <mergeCell ref="G114:I114"/>
    <mergeCell ref="G115:I115"/>
    <mergeCell ref="G116:I116"/>
    <mergeCell ref="B111:C111"/>
    <mergeCell ref="B112:C112"/>
    <mergeCell ref="B113:C113"/>
    <mergeCell ref="G111:I111"/>
    <mergeCell ref="G112:I112"/>
    <mergeCell ref="G113:I113"/>
    <mergeCell ref="B108:C108"/>
    <mergeCell ref="B109:C109"/>
    <mergeCell ref="B110:C110"/>
    <mergeCell ref="G108:I108"/>
    <mergeCell ref="G109:I109"/>
    <mergeCell ref="G110:I110"/>
    <mergeCell ref="A105:A106"/>
    <mergeCell ref="B105:C106"/>
    <mergeCell ref="B107:C107"/>
    <mergeCell ref="D105:F105"/>
    <mergeCell ref="G105:I106"/>
    <mergeCell ref="G107:I107"/>
    <mergeCell ref="C100:F100"/>
    <mergeCell ref="G100:I100"/>
    <mergeCell ref="C101:F101"/>
    <mergeCell ref="G101:I101"/>
    <mergeCell ref="A103:B103"/>
    <mergeCell ref="C103:E103"/>
    <mergeCell ref="F103:G103"/>
    <mergeCell ref="H103:I103"/>
    <mergeCell ref="B96:C96"/>
    <mergeCell ref="B97:C97"/>
    <mergeCell ref="B98:C98"/>
    <mergeCell ref="G96:I96"/>
    <mergeCell ref="G97:I97"/>
    <mergeCell ref="G98:I98"/>
    <mergeCell ref="B93:C93"/>
    <mergeCell ref="B94:C94"/>
    <mergeCell ref="B95:C95"/>
    <mergeCell ref="G93:I93"/>
    <mergeCell ref="G94:I94"/>
    <mergeCell ref="G95:I95"/>
    <mergeCell ref="B90:C90"/>
    <mergeCell ref="B91:C91"/>
    <mergeCell ref="B92:C92"/>
    <mergeCell ref="G90:I90"/>
    <mergeCell ref="G91:I91"/>
    <mergeCell ref="G92:I92"/>
    <mergeCell ref="B87:C87"/>
    <mergeCell ref="B88:C88"/>
    <mergeCell ref="B89:C89"/>
    <mergeCell ref="G87:I87"/>
    <mergeCell ref="G88:I88"/>
    <mergeCell ref="G89:I89"/>
    <mergeCell ref="B84:C84"/>
    <mergeCell ref="B85:C85"/>
    <mergeCell ref="B86:C86"/>
    <mergeCell ref="G84:I84"/>
    <mergeCell ref="G85:I85"/>
    <mergeCell ref="G86:I86"/>
    <mergeCell ref="B81:C81"/>
    <mergeCell ref="B82:C82"/>
    <mergeCell ref="B83:C83"/>
    <mergeCell ref="G81:I81"/>
    <mergeCell ref="G82:I82"/>
    <mergeCell ref="G83:I83"/>
    <mergeCell ref="B78:C78"/>
    <mergeCell ref="B79:C79"/>
    <mergeCell ref="B80:C80"/>
    <mergeCell ref="G78:I78"/>
    <mergeCell ref="G79:I79"/>
    <mergeCell ref="G80:I80"/>
    <mergeCell ref="B75:C75"/>
    <mergeCell ref="B76:C76"/>
    <mergeCell ref="B77:C77"/>
    <mergeCell ref="G75:I75"/>
    <mergeCell ref="G76:I76"/>
    <mergeCell ref="G77:I77"/>
    <mergeCell ref="A72:A73"/>
    <mergeCell ref="B72:C73"/>
    <mergeCell ref="B74:C74"/>
    <mergeCell ref="D72:F72"/>
    <mergeCell ref="G72:I73"/>
    <mergeCell ref="G74:I74"/>
    <mergeCell ref="C67:F67"/>
    <mergeCell ref="G67:I67"/>
    <mergeCell ref="C68:F68"/>
    <mergeCell ref="G68:I68"/>
    <mergeCell ref="A70:B70"/>
    <mergeCell ref="C70:E70"/>
    <mergeCell ref="F70:G70"/>
    <mergeCell ref="H70:I70"/>
    <mergeCell ref="B63:C63"/>
    <mergeCell ref="B64:C64"/>
    <mergeCell ref="B65:C65"/>
    <mergeCell ref="G63:I63"/>
    <mergeCell ref="G64:I64"/>
    <mergeCell ref="G65:I65"/>
    <mergeCell ref="B60:C60"/>
    <mergeCell ref="B61:C61"/>
    <mergeCell ref="B62:C62"/>
    <mergeCell ref="G60:I60"/>
    <mergeCell ref="G61:I61"/>
    <mergeCell ref="G62:I62"/>
    <mergeCell ref="B57:C57"/>
    <mergeCell ref="B58:C58"/>
    <mergeCell ref="B59:C59"/>
    <mergeCell ref="G57:I57"/>
    <mergeCell ref="G58:I58"/>
    <mergeCell ref="G59:I59"/>
    <mergeCell ref="B54:C54"/>
    <mergeCell ref="B55:C55"/>
    <mergeCell ref="B56:C56"/>
    <mergeCell ref="G54:I54"/>
    <mergeCell ref="G55:I55"/>
    <mergeCell ref="G56:I56"/>
    <mergeCell ref="B51:C51"/>
    <mergeCell ref="B52:C52"/>
    <mergeCell ref="B53:C53"/>
    <mergeCell ref="G51:I51"/>
    <mergeCell ref="G52:I52"/>
    <mergeCell ref="G53:I53"/>
    <mergeCell ref="B48:C48"/>
    <mergeCell ref="B49:C49"/>
    <mergeCell ref="B50:C50"/>
    <mergeCell ref="G48:I48"/>
    <mergeCell ref="G49:I49"/>
    <mergeCell ref="G50:I50"/>
    <mergeCell ref="B45:C45"/>
    <mergeCell ref="B46:C46"/>
    <mergeCell ref="B47:C47"/>
    <mergeCell ref="G45:I45"/>
    <mergeCell ref="G46:I46"/>
    <mergeCell ref="G47:I47"/>
    <mergeCell ref="B42:C42"/>
    <mergeCell ref="B43:C43"/>
    <mergeCell ref="B44:C44"/>
    <mergeCell ref="G43:I43"/>
    <mergeCell ref="G44:I44"/>
    <mergeCell ref="G42:I42"/>
    <mergeCell ref="A39:A40"/>
    <mergeCell ref="B39:C40"/>
    <mergeCell ref="B41:C41"/>
    <mergeCell ref="C34:F34"/>
    <mergeCell ref="G34:I34"/>
    <mergeCell ref="C35:F35"/>
    <mergeCell ref="G35:I35"/>
    <mergeCell ref="A37:B37"/>
    <mergeCell ref="C37:E37"/>
    <mergeCell ref="F37:G37"/>
    <mergeCell ref="H37:I37"/>
    <mergeCell ref="D39:F39"/>
    <mergeCell ref="G39:I40"/>
    <mergeCell ref="G41:I41"/>
    <mergeCell ref="B30:C30"/>
    <mergeCell ref="B31:C31"/>
    <mergeCell ref="B32:C32"/>
    <mergeCell ref="G30:I30"/>
    <mergeCell ref="G31:I31"/>
    <mergeCell ref="G32:I32"/>
    <mergeCell ref="B27:C27"/>
    <mergeCell ref="B28:C28"/>
    <mergeCell ref="B29:C29"/>
    <mergeCell ref="G27:I27"/>
    <mergeCell ref="G28:I28"/>
    <mergeCell ref="G29:I29"/>
    <mergeCell ref="B24:C24"/>
    <mergeCell ref="B25:C25"/>
    <mergeCell ref="B26:C26"/>
    <mergeCell ref="G24:I24"/>
    <mergeCell ref="G25:I25"/>
    <mergeCell ref="G26:I26"/>
    <mergeCell ref="B21:C21"/>
    <mergeCell ref="B22:C22"/>
    <mergeCell ref="B23:C23"/>
    <mergeCell ref="G21:I21"/>
    <mergeCell ref="G22:I22"/>
    <mergeCell ref="G23:I23"/>
    <mergeCell ref="B18:C18"/>
    <mergeCell ref="B19:C19"/>
    <mergeCell ref="B20:C20"/>
    <mergeCell ref="G18:I18"/>
    <mergeCell ref="G19:I19"/>
    <mergeCell ref="G20:I20"/>
    <mergeCell ref="B15:C15"/>
    <mergeCell ref="B16:C16"/>
    <mergeCell ref="B17:C17"/>
    <mergeCell ref="G15:I15"/>
    <mergeCell ref="G16:I16"/>
    <mergeCell ref="G17:I17"/>
    <mergeCell ref="B13:C13"/>
    <mergeCell ref="B14:C14"/>
    <mergeCell ref="G14:I14"/>
    <mergeCell ref="B9:C9"/>
    <mergeCell ref="B10:C10"/>
    <mergeCell ref="B11:C11"/>
    <mergeCell ref="A6:A7"/>
    <mergeCell ref="B6:C7"/>
    <mergeCell ref="B8:C8"/>
    <mergeCell ref="G6:I7"/>
    <mergeCell ref="D6:F6"/>
    <mergeCell ref="G8:I8"/>
    <mergeCell ref="G9:I9"/>
    <mergeCell ref="G10:I10"/>
    <mergeCell ref="G11:I11"/>
    <mergeCell ref="G12:I12"/>
    <mergeCell ref="G13:I13"/>
    <mergeCell ref="C1:F1"/>
    <mergeCell ref="G1:I1"/>
    <mergeCell ref="C2:F2"/>
    <mergeCell ref="G2:I2"/>
    <mergeCell ref="A4:B4"/>
    <mergeCell ref="C4:E4"/>
    <mergeCell ref="F4:G4"/>
    <mergeCell ref="H4:I4"/>
    <mergeCell ref="B12:C12"/>
  </mergeCells>
  <pageMargins left="0.78740157480314965" right="0.39370078740157483" top="0.78740157480314965" bottom="0.78740157480314965" header="0" footer="0"/>
  <pageSetup paperSize="9" orientation="portrait" horizontalDpi="300" r:id="rId1"/>
  <rowBreaks count="3" manualBreakCount="3">
    <brk id="33" max="16383" man="1"/>
    <brk id="66" max="16383" man="1"/>
    <brk id="99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SheetLayoutView="100" workbookViewId="0"/>
  </sheetViews>
  <sheetFormatPr defaultColWidth="9.140625" defaultRowHeight="15" x14ac:dyDescent="0.25"/>
  <cols>
    <col min="1" max="6" width="9.140625" style="33"/>
    <col min="7" max="7" width="9.140625" style="33" customWidth="1"/>
    <col min="8" max="16384" width="9.140625" style="33"/>
  </cols>
  <sheetData>
    <row r="1" spans="1:9" ht="21" customHeight="1" x14ac:dyDescent="0.25">
      <c r="A1" s="95"/>
      <c r="B1" s="90"/>
      <c r="C1" s="546" t="str">
        <f>Общее!$B$2</f>
        <v>Кубок Motul - 2017</v>
      </c>
      <c r="D1" s="547"/>
      <c r="E1" s="547"/>
      <c r="F1" s="452"/>
      <c r="G1" s="551" t="str">
        <f>'Маршрутный лист про'!A17</f>
        <v>ВКВ-1</v>
      </c>
      <c r="H1" s="552"/>
      <c r="I1" s="553"/>
    </row>
    <row r="2" spans="1:9" ht="21" customHeight="1" thickBot="1" x14ac:dyDescent="0.3">
      <c r="A2" s="95"/>
      <c r="B2" s="91"/>
      <c r="C2" s="548" t="s">
        <v>12</v>
      </c>
      <c r="D2" s="548"/>
      <c r="E2" s="548"/>
      <c r="F2" s="549"/>
      <c r="G2" s="554" t="s">
        <v>146</v>
      </c>
      <c r="H2" s="555"/>
      <c r="I2" s="556"/>
    </row>
    <row r="3" spans="1:9" ht="3" customHeight="1" thickBot="1" x14ac:dyDescent="0.3">
      <c r="A3" s="96"/>
      <c r="B3" s="96"/>
      <c r="C3" s="96"/>
      <c r="D3" s="96"/>
      <c r="E3" s="96"/>
      <c r="F3" s="96"/>
      <c r="G3" s="96"/>
      <c r="H3" s="96"/>
      <c r="I3" s="96"/>
    </row>
    <row r="4" spans="1:9" ht="21" customHeight="1" thickBot="1" x14ac:dyDescent="0.3">
      <c r="A4" s="543" t="s">
        <v>13</v>
      </c>
      <c r="B4" s="544"/>
      <c r="C4" s="590"/>
      <c r="D4" s="591"/>
      <c r="E4" s="591"/>
      <c r="F4" s="566" t="s">
        <v>14</v>
      </c>
      <c r="G4" s="567"/>
      <c r="H4" s="545"/>
      <c r="I4" s="557"/>
    </row>
    <row r="5" spans="1:9" ht="3" customHeight="1" thickBot="1" x14ac:dyDescent="0.3">
      <c r="A5" s="92"/>
      <c r="B5" s="92"/>
      <c r="C5" s="92"/>
      <c r="D5" s="92"/>
      <c r="E5" s="92"/>
      <c r="F5" s="92"/>
      <c r="G5" s="92"/>
      <c r="H5" s="92"/>
      <c r="I5" s="92"/>
    </row>
    <row r="6" spans="1:9" ht="21" customHeight="1" x14ac:dyDescent="0.25">
      <c r="A6" s="592"/>
      <c r="B6" s="560" t="s">
        <v>15</v>
      </c>
      <c r="C6" s="560"/>
      <c r="D6" s="562" t="s">
        <v>56</v>
      </c>
      <c r="E6" s="563"/>
      <c r="F6" s="572" t="s">
        <v>121</v>
      </c>
      <c r="G6" s="573"/>
      <c r="H6" s="573"/>
      <c r="I6" s="574"/>
    </row>
    <row r="7" spans="1:9" ht="21" customHeight="1" x14ac:dyDescent="0.25">
      <c r="A7" s="593"/>
      <c r="B7" s="596"/>
      <c r="C7" s="596"/>
      <c r="D7" s="112" t="s">
        <v>17</v>
      </c>
      <c r="E7" s="376" t="s">
        <v>18</v>
      </c>
      <c r="F7" s="575"/>
      <c r="G7" s="576"/>
      <c r="H7" s="576"/>
      <c r="I7" s="577"/>
    </row>
    <row r="8" spans="1:9" ht="24" customHeight="1" x14ac:dyDescent="0.25">
      <c r="A8" s="111">
        <v>1</v>
      </c>
      <c r="B8" s="597"/>
      <c r="C8" s="597"/>
      <c r="D8" s="374"/>
      <c r="E8" s="377"/>
      <c r="F8" s="606"/>
      <c r="G8" s="607"/>
      <c r="H8" s="607"/>
      <c r="I8" s="608"/>
    </row>
    <row r="9" spans="1:9" ht="24" customHeight="1" x14ac:dyDescent="0.25">
      <c r="A9" s="99">
        <f>1+A8</f>
        <v>2</v>
      </c>
      <c r="B9" s="541"/>
      <c r="C9" s="541"/>
      <c r="D9" s="373"/>
      <c r="E9" s="378"/>
      <c r="F9" s="602"/>
      <c r="G9" s="603"/>
      <c r="H9" s="603"/>
      <c r="I9" s="604"/>
    </row>
    <row r="10" spans="1:9" ht="24" customHeight="1" x14ac:dyDescent="0.25">
      <c r="A10" s="99">
        <f t="shared" ref="A10:A31" si="0">1+A9</f>
        <v>3</v>
      </c>
      <c r="B10" s="541"/>
      <c r="C10" s="541"/>
      <c r="D10" s="373"/>
      <c r="E10" s="378"/>
      <c r="F10" s="602"/>
      <c r="G10" s="603"/>
      <c r="H10" s="603"/>
      <c r="I10" s="604"/>
    </row>
    <row r="11" spans="1:9" ht="24" customHeight="1" x14ac:dyDescent="0.25">
      <c r="A11" s="99">
        <f t="shared" si="0"/>
        <v>4</v>
      </c>
      <c r="B11" s="541"/>
      <c r="C11" s="541"/>
      <c r="D11" s="373"/>
      <c r="E11" s="378"/>
      <c r="F11" s="602"/>
      <c r="G11" s="603"/>
      <c r="H11" s="603"/>
      <c r="I11" s="604"/>
    </row>
    <row r="12" spans="1:9" ht="24" customHeight="1" x14ac:dyDescent="0.25">
      <c r="A12" s="99">
        <f t="shared" si="0"/>
        <v>5</v>
      </c>
      <c r="B12" s="541"/>
      <c r="C12" s="541"/>
      <c r="D12" s="373"/>
      <c r="E12" s="378"/>
      <c r="F12" s="602"/>
      <c r="G12" s="603"/>
      <c r="H12" s="603"/>
      <c r="I12" s="604"/>
    </row>
    <row r="13" spans="1:9" ht="24" customHeight="1" x14ac:dyDescent="0.25">
      <c r="A13" s="99">
        <f t="shared" si="0"/>
        <v>6</v>
      </c>
      <c r="B13" s="541"/>
      <c r="C13" s="541"/>
      <c r="D13" s="373"/>
      <c r="E13" s="378"/>
      <c r="F13" s="602"/>
      <c r="G13" s="603"/>
      <c r="H13" s="603"/>
      <c r="I13" s="604"/>
    </row>
    <row r="14" spans="1:9" ht="24" customHeight="1" x14ac:dyDescent="0.25">
      <c r="A14" s="99">
        <f t="shared" si="0"/>
        <v>7</v>
      </c>
      <c r="B14" s="541"/>
      <c r="C14" s="541"/>
      <c r="D14" s="373"/>
      <c r="E14" s="378"/>
      <c r="F14" s="602"/>
      <c r="G14" s="603"/>
      <c r="H14" s="603"/>
      <c r="I14" s="604"/>
    </row>
    <row r="15" spans="1:9" ht="24" customHeight="1" x14ac:dyDescent="0.25">
      <c r="A15" s="99">
        <f t="shared" si="0"/>
        <v>8</v>
      </c>
      <c r="B15" s="541"/>
      <c r="C15" s="541"/>
      <c r="D15" s="373"/>
      <c r="E15" s="378"/>
      <c r="F15" s="602"/>
      <c r="G15" s="603"/>
      <c r="H15" s="603"/>
      <c r="I15" s="604"/>
    </row>
    <row r="16" spans="1:9" ht="24" customHeight="1" x14ac:dyDescent="0.25">
      <c r="A16" s="99">
        <f t="shared" si="0"/>
        <v>9</v>
      </c>
      <c r="B16" s="541"/>
      <c r="C16" s="541"/>
      <c r="D16" s="373"/>
      <c r="E16" s="378"/>
      <c r="F16" s="602"/>
      <c r="G16" s="603"/>
      <c r="H16" s="603"/>
      <c r="I16" s="604"/>
    </row>
    <row r="17" spans="1:9" ht="24" customHeight="1" x14ac:dyDescent="0.25">
      <c r="A17" s="99">
        <f t="shared" si="0"/>
        <v>10</v>
      </c>
      <c r="B17" s="541"/>
      <c r="C17" s="541"/>
      <c r="D17" s="373"/>
      <c r="E17" s="378"/>
      <c r="F17" s="602"/>
      <c r="G17" s="603"/>
      <c r="H17" s="603"/>
      <c r="I17" s="604"/>
    </row>
    <row r="18" spans="1:9" ht="24" customHeight="1" x14ac:dyDescent="0.25">
      <c r="A18" s="99">
        <f t="shared" si="0"/>
        <v>11</v>
      </c>
      <c r="B18" s="541"/>
      <c r="C18" s="541"/>
      <c r="D18" s="373"/>
      <c r="E18" s="378"/>
      <c r="F18" s="602"/>
      <c r="G18" s="603"/>
      <c r="H18" s="603"/>
      <c r="I18" s="604"/>
    </row>
    <row r="19" spans="1:9" ht="24" customHeight="1" x14ac:dyDescent="0.25">
      <c r="A19" s="99">
        <f t="shared" si="0"/>
        <v>12</v>
      </c>
      <c r="B19" s="541"/>
      <c r="C19" s="541"/>
      <c r="D19" s="373"/>
      <c r="E19" s="378"/>
      <c r="F19" s="602"/>
      <c r="G19" s="603"/>
      <c r="H19" s="603"/>
      <c r="I19" s="604"/>
    </row>
    <row r="20" spans="1:9" ht="24" customHeight="1" x14ac:dyDescent="0.25">
      <c r="A20" s="99">
        <f t="shared" si="0"/>
        <v>13</v>
      </c>
      <c r="B20" s="541"/>
      <c r="C20" s="541"/>
      <c r="D20" s="373"/>
      <c r="E20" s="378"/>
      <c r="F20" s="602"/>
      <c r="G20" s="603"/>
      <c r="H20" s="603"/>
      <c r="I20" s="604"/>
    </row>
    <row r="21" spans="1:9" ht="24" customHeight="1" x14ac:dyDescent="0.25">
      <c r="A21" s="99">
        <f t="shared" si="0"/>
        <v>14</v>
      </c>
      <c r="B21" s="541"/>
      <c r="C21" s="541"/>
      <c r="D21" s="373"/>
      <c r="E21" s="378"/>
      <c r="F21" s="602"/>
      <c r="G21" s="603"/>
      <c r="H21" s="603"/>
      <c r="I21" s="604"/>
    </row>
    <row r="22" spans="1:9" ht="24" customHeight="1" x14ac:dyDescent="0.25">
      <c r="A22" s="99">
        <f t="shared" si="0"/>
        <v>15</v>
      </c>
      <c r="B22" s="541"/>
      <c r="C22" s="541"/>
      <c r="D22" s="373"/>
      <c r="E22" s="378"/>
      <c r="F22" s="602"/>
      <c r="G22" s="603"/>
      <c r="H22" s="603"/>
      <c r="I22" s="604"/>
    </row>
    <row r="23" spans="1:9" ht="24" customHeight="1" x14ac:dyDescent="0.25">
      <c r="A23" s="99">
        <f t="shared" si="0"/>
        <v>16</v>
      </c>
      <c r="B23" s="541"/>
      <c r="C23" s="541"/>
      <c r="D23" s="373"/>
      <c r="E23" s="378"/>
      <c r="F23" s="602"/>
      <c r="G23" s="603"/>
      <c r="H23" s="603"/>
      <c r="I23" s="604"/>
    </row>
    <row r="24" spans="1:9" ht="24" customHeight="1" x14ac:dyDescent="0.25">
      <c r="A24" s="99">
        <f t="shared" si="0"/>
        <v>17</v>
      </c>
      <c r="B24" s="541"/>
      <c r="C24" s="541"/>
      <c r="D24" s="373"/>
      <c r="E24" s="378"/>
      <c r="F24" s="602"/>
      <c r="G24" s="603"/>
      <c r="H24" s="603"/>
      <c r="I24" s="604"/>
    </row>
    <row r="25" spans="1:9" ht="24" customHeight="1" x14ac:dyDescent="0.25">
      <c r="A25" s="99">
        <f t="shared" si="0"/>
        <v>18</v>
      </c>
      <c r="B25" s="541"/>
      <c r="C25" s="541"/>
      <c r="D25" s="373"/>
      <c r="E25" s="378"/>
      <c r="F25" s="602"/>
      <c r="G25" s="603"/>
      <c r="H25" s="603"/>
      <c r="I25" s="604"/>
    </row>
    <row r="26" spans="1:9" ht="24" customHeight="1" x14ac:dyDescent="0.25">
      <c r="A26" s="99">
        <f t="shared" si="0"/>
        <v>19</v>
      </c>
      <c r="B26" s="541"/>
      <c r="C26" s="541"/>
      <c r="D26" s="373"/>
      <c r="E26" s="378"/>
      <c r="F26" s="602"/>
      <c r="G26" s="603"/>
      <c r="H26" s="603"/>
      <c r="I26" s="604"/>
    </row>
    <row r="27" spans="1:9" ht="24" customHeight="1" x14ac:dyDescent="0.25">
      <c r="A27" s="99">
        <f t="shared" si="0"/>
        <v>20</v>
      </c>
      <c r="B27" s="541"/>
      <c r="C27" s="541"/>
      <c r="D27" s="373"/>
      <c r="E27" s="378"/>
      <c r="F27" s="602"/>
      <c r="G27" s="603"/>
      <c r="H27" s="603"/>
      <c r="I27" s="604"/>
    </row>
    <row r="28" spans="1:9" ht="24" customHeight="1" x14ac:dyDescent="0.25">
      <c r="A28" s="99">
        <f t="shared" si="0"/>
        <v>21</v>
      </c>
      <c r="B28" s="541"/>
      <c r="C28" s="541"/>
      <c r="D28" s="373"/>
      <c r="E28" s="378"/>
      <c r="F28" s="602"/>
      <c r="G28" s="603"/>
      <c r="H28" s="603"/>
      <c r="I28" s="604"/>
    </row>
    <row r="29" spans="1:9" ht="24" customHeight="1" x14ac:dyDescent="0.25">
      <c r="A29" s="99">
        <f t="shared" si="0"/>
        <v>22</v>
      </c>
      <c r="B29" s="541"/>
      <c r="C29" s="541"/>
      <c r="D29" s="373"/>
      <c r="E29" s="378"/>
      <c r="F29" s="602"/>
      <c r="G29" s="603"/>
      <c r="H29" s="603"/>
      <c r="I29" s="604"/>
    </row>
    <row r="30" spans="1:9" ht="24" customHeight="1" x14ac:dyDescent="0.25">
      <c r="A30" s="99">
        <f t="shared" si="0"/>
        <v>23</v>
      </c>
      <c r="B30" s="541"/>
      <c r="C30" s="541"/>
      <c r="D30" s="373"/>
      <c r="E30" s="378"/>
      <c r="F30" s="602"/>
      <c r="G30" s="603"/>
      <c r="H30" s="603"/>
      <c r="I30" s="604"/>
    </row>
    <row r="31" spans="1:9" ht="24" customHeight="1" x14ac:dyDescent="0.25">
      <c r="A31" s="99">
        <f t="shared" si="0"/>
        <v>24</v>
      </c>
      <c r="B31" s="541"/>
      <c r="C31" s="541"/>
      <c r="D31" s="373"/>
      <c r="E31" s="378"/>
      <c r="F31" s="602"/>
      <c r="G31" s="603"/>
      <c r="H31" s="603"/>
      <c r="I31" s="604"/>
    </row>
    <row r="32" spans="1:9" s="130" customFormat="1" ht="24" customHeight="1" thickBot="1" x14ac:dyDescent="0.3">
      <c r="A32" s="58">
        <f>1+A31</f>
        <v>25</v>
      </c>
      <c r="B32" s="540"/>
      <c r="C32" s="540"/>
      <c r="D32" s="375"/>
      <c r="E32" s="379"/>
      <c r="F32" s="609"/>
      <c r="G32" s="610"/>
      <c r="H32" s="610"/>
      <c r="I32" s="611"/>
    </row>
    <row r="33" spans="1:9" s="130" customFormat="1" ht="3" customHeight="1" x14ac:dyDescent="0.25">
      <c r="A33" s="97"/>
      <c r="B33" s="97"/>
      <c r="C33" s="97"/>
      <c r="D33" s="97"/>
      <c r="E33" s="97"/>
      <c r="F33" s="97"/>
      <c r="G33" s="97"/>
      <c r="H33" s="97"/>
      <c r="I33" s="92"/>
    </row>
  </sheetData>
  <mergeCells count="62">
    <mergeCell ref="C1:F1"/>
    <mergeCell ref="G1:I1"/>
    <mergeCell ref="C2:F2"/>
    <mergeCell ref="G2:I2"/>
    <mergeCell ref="A4:B4"/>
    <mergeCell ref="C4:E4"/>
    <mergeCell ref="F4:G4"/>
    <mergeCell ref="H4:I4"/>
    <mergeCell ref="B9:C9"/>
    <mergeCell ref="F9:I9"/>
    <mergeCell ref="F8:I8"/>
    <mergeCell ref="D6:E6"/>
    <mergeCell ref="F6:I7"/>
    <mergeCell ref="B13:C13"/>
    <mergeCell ref="B14:C14"/>
    <mergeCell ref="B10:C10"/>
    <mergeCell ref="B11:C11"/>
    <mergeCell ref="A6:A7"/>
    <mergeCell ref="B6:C7"/>
    <mergeCell ref="B8:C8"/>
    <mergeCell ref="B31:C31"/>
    <mergeCell ref="B32:C32"/>
    <mergeCell ref="B27:C27"/>
    <mergeCell ref="B28:C28"/>
    <mergeCell ref="B29:C29"/>
    <mergeCell ref="F11:I11"/>
    <mergeCell ref="B30:C30"/>
    <mergeCell ref="B24:C24"/>
    <mergeCell ref="B25:C25"/>
    <mergeCell ref="B26:C26"/>
    <mergeCell ref="B21:C21"/>
    <mergeCell ref="B22:C22"/>
    <mergeCell ref="B23:C23"/>
    <mergeCell ref="B18:C18"/>
    <mergeCell ref="B19:C19"/>
    <mergeCell ref="B20:C20"/>
    <mergeCell ref="B15:C15"/>
    <mergeCell ref="B16:C16"/>
    <mergeCell ref="F23:I23"/>
    <mergeCell ref="B17:C17"/>
    <mergeCell ref="B12:C12"/>
    <mergeCell ref="F10:I10"/>
    <mergeCell ref="F22:I22"/>
    <mergeCell ref="F17:I17"/>
    <mergeCell ref="F30:I30"/>
    <mergeCell ref="F12:I12"/>
    <mergeCell ref="F13:I13"/>
    <mergeCell ref="F14:I14"/>
    <mergeCell ref="F15:I15"/>
    <mergeCell ref="F16:I16"/>
    <mergeCell ref="F24:I24"/>
    <mergeCell ref="F25:I25"/>
    <mergeCell ref="F26:I26"/>
    <mergeCell ref="F18:I18"/>
    <mergeCell ref="F19:I19"/>
    <mergeCell ref="F20:I20"/>
    <mergeCell ref="F21:I21"/>
    <mergeCell ref="F31:I31"/>
    <mergeCell ref="F32:I32"/>
    <mergeCell ref="F27:I27"/>
    <mergeCell ref="F28:I28"/>
    <mergeCell ref="F29:I29"/>
  </mergeCells>
  <pageMargins left="0.78740157480314965" right="0.39370078740157483" top="0.78740157480314965" bottom="0.78740157480314965" header="0" footer="0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5" x14ac:dyDescent="0.25"/>
  <cols>
    <col min="7" max="7" width="9.140625" style="31"/>
  </cols>
  <sheetData>
    <row r="1" spans="1:10" ht="21" customHeight="1" x14ac:dyDescent="0.25">
      <c r="A1" s="358"/>
      <c r="B1" s="359"/>
      <c r="C1" s="451" t="str">
        <f>Общее!$B$1</f>
        <v>Ралли "Кубок Motul - 2017"</v>
      </c>
      <c r="D1" s="451"/>
      <c r="E1" s="451"/>
      <c r="F1" s="451"/>
      <c r="G1" s="451"/>
      <c r="H1" s="452"/>
      <c r="I1" s="453"/>
      <c r="J1" s="454"/>
    </row>
    <row r="2" spans="1:10" ht="21" customHeight="1" thickBot="1" x14ac:dyDescent="0.3">
      <c r="A2" s="358"/>
      <c r="B2" s="359"/>
      <c r="C2" s="451" t="s">
        <v>100</v>
      </c>
      <c r="D2" s="451"/>
      <c r="E2" s="451"/>
      <c r="F2" s="451"/>
      <c r="G2" s="451"/>
      <c r="H2" s="452"/>
      <c r="I2" s="455"/>
      <c r="J2" s="456"/>
    </row>
    <row r="3" spans="1:10" ht="3" customHeight="1" thickBot="1" x14ac:dyDescent="0.3">
      <c r="A3" s="126"/>
      <c r="B3" s="127"/>
      <c r="C3" s="128"/>
      <c r="D3" s="175"/>
      <c r="E3" s="175"/>
      <c r="F3" s="175"/>
      <c r="G3" s="175"/>
      <c r="H3" s="175"/>
      <c r="I3" s="175"/>
      <c r="J3" s="176"/>
    </row>
    <row r="4" spans="1:10" ht="15.75" x14ac:dyDescent="0.25">
      <c r="A4" s="174" t="s">
        <v>101</v>
      </c>
      <c r="B4" s="174"/>
      <c r="C4" s="174"/>
      <c r="D4" s="178"/>
      <c r="E4" s="178"/>
      <c r="F4" s="178"/>
      <c r="G4" s="178"/>
      <c r="H4" s="178"/>
      <c r="I4" s="178"/>
      <c r="J4" s="179"/>
    </row>
    <row r="5" spans="1:10" ht="15.75" x14ac:dyDescent="0.25">
      <c r="A5" s="174" t="s">
        <v>102</v>
      </c>
      <c r="B5" s="174"/>
      <c r="C5" s="174"/>
      <c r="D5" s="180"/>
      <c r="E5" s="180"/>
      <c r="F5" s="180"/>
      <c r="G5" s="180"/>
      <c r="H5" s="180"/>
      <c r="I5" s="180"/>
      <c r="J5" s="181"/>
    </row>
    <row r="6" spans="1:10" ht="16.5" thickBot="1" x14ac:dyDescent="0.3">
      <c r="A6" s="174" t="s">
        <v>103</v>
      </c>
      <c r="B6" s="174"/>
      <c r="C6" s="174"/>
      <c r="D6" s="182"/>
      <c r="E6" s="182"/>
      <c r="F6" s="182"/>
      <c r="G6" s="182"/>
      <c r="H6" s="182"/>
      <c r="I6" s="182"/>
      <c r="J6" s="183"/>
    </row>
    <row r="7" spans="1:10" ht="3" customHeight="1" thickBot="1" x14ac:dyDescent="0.3">
      <c r="A7" s="129"/>
      <c r="B7" s="129"/>
      <c r="C7" s="129"/>
      <c r="D7" s="184"/>
      <c r="E7" s="177"/>
      <c r="F7" s="177"/>
      <c r="G7" s="177"/>
      <c r="H7" s="177"/>
      <c r="I7" s="177"/>
      <c r="J7" s="177"/>
    </row>
    <row r="8" spans="1:10" ht="15.75" x14ac:dyDescent="0.25">
      <c r="A8" s="174" t="s">
        <v>104</v>
      </c>
      <c r="B8" s="174"/>
      <c r="C8" s="174"/>
      <c r="D8" s="185"/>
      <c r="E8" s="185"/>
      <c r="F8" s="185"/>
      <c r="G8" s="185"/>
      <c r="H8" s="185"/>
      <c r="I8" s="185"/>
      <c r="J8" s="186"/>
    </row>
    <row r="9" spans="1:10" ht="15.75" x14ac:dyDescent="0.25">
      <c r="A9" s="174" t="s">
        <v>105</v>
      </c>
      <c r="B9" s="174"/>
      <c r="C9" s="174"/>
      <c r="D9" s="187"/>
      <c r="E9" s="187"/>
      <c r="F9" s="187"/>
      <c r="G9" s="187"/>
      <c r="H9" s="187"/>
      <c r="I9" s="187"/>
      <c r="J9" s="188"/>
    </row>
    <row r="10" spans="1:10" ht="16.5" thickBot="1" x14ac:dyDescent="0.3">
      <c r="A10" s="174" t="s">
        <v>165</v>
      </c>
      <c r="B10" s="174"/>
      <c r="C10" s="174"/>
      <c r="D10" s="182"/>
      <c r="E10" s="182"/>
      <c r="F10" s="182"/>
      <c r="G10" s="182"/>
      <c r="H10" s="182"/>
      <c r="I10" s="182"/>
      <c r="J10" s="183"/>
    </row>
    <row r="11" spans="1:10" ht="3" customHeight="1" thickBot="1" x14ac:dyDescent="0.3">
      <c r="A11" s="129"/>
      <c r="B11" s="129"/>
      <c r="C11" s="129"/>
      <c r="D11" s="184"/>
      <c r="E11" s="177"/>
      <c r="F11" s="177"/>
      <c r="G11" s="177"/>
      <c r="H11" s="177"/>
      <c r="I11" s="177"/>
      <c r="J11" s="177"/>
    </row>
    <row r="12" spans="1:10" ht="15.75" x14ac:dyDescent="0.25">
      <c r="A12" s="174" t="s">
        <v>106</v>
      </c>
      <c r="B12" s="174"/>
      <c r="C12" s="174"/>
      <c r="D12" s="185"/>
      <c r="E12" s="185"/>
      <c r="F12" s="185"/>
      <c r="G12" s="185"/>
      <c r="H12" s="185"/>
      <c r="I12" s="185"/>
      <c r="J12" s="186"/>
    </row>
    <row r="13" spans="1:10" ht="15.75" x14ac:dyDescent="0.25">
      <c r="A13" s="174" t="s">
        <v>105</v>
      </c>
      <c r="B13" s="174"/>
      <c r="C13" s="174"/>
      <c r="D13" s="187"/>
      <c r="E13" s="187"/>
      <c r="F13" s="187"/>
      <c r="G13" s="187"/>
      <c r="H13" s="187"/>
      <c r="I13" s="187"/>
      <c r="J13" s="188"/>
    </row>
    <row r="14" spans="1:10" ht="16.5" thickBot="1" x14ac:dyDescent="0.3">
      <c r="A14" s="174" t="s">
        <v>165</v>
      </c>
      <c r="B14" s="174"/>
      <c r="C14" s="174"/>
      <c r="D14" s="182"/>
      <c r="E14" s="182"/>
      <c r="F14" s="182"/>
      <c r="G14" s="182"/>
      <c r="H14" s="182"/>
      <c r="I14" s="182"/>
      <c r="J14" s="183"/>
    </row>
    <row r="15" spans="1:10" ht="3" customHeight="1" thickBot="1" x14ac:dyDescent="0.3">
      <c r="A15" s="129"/>
      <c r="B15" s="129"/>
      <c r="C15" s="129"/>
      <c r="D15" s="184"/>
      <c r="E15" s="177"/>
      <c r="F15" s="177"/>
      <c r="G15" s="177"/>
      <c r="H15" s="177"/>
      <c r="I15" s="177"/>
      <c r="J15" s="177"/>
    </row>
    <row r="16" spans="1:10" ht="15.75" x14ac:dyDescent="0.25">
      <c r="A16" s="174" t="s">
        <v>25</v>
      </c>
      <c r="B16" s="174"/>
      <c r="C16" s="174"/>
      <c r="D16" s="178"/>
      <c r="E16" s="178"/>
      <c r="F16" s="178"/>
      <c r="G16" s="178"/>
      <c r="H16" s="178"/>
      <c r="I16" s="178"/>
      <c r="J16" s="179"/>
    </row>
    <row r="17" spans="1:10" ht="16.5" thickBot="1" x14ac:dyDescent="0.3">
      <c r="A17" s="174" t="s">
        <v>107</v>
      </c>
      <c r="B17" s="174"/>
      <c r="C17" s="174"/>
      <c r="D17" s="182"/>
      <c r="E17" s="182"/>
      <c r="F17" s="182"/>
      <c r="G17" s="182"/>
      <c r="H17" s="182"/>
      <c r="I17" s="182"/>
      <c r="J17" s="183"/>
    </row>
    <row r="18" spans="1:10" ht="3" customHeight="1" thickBot="1" x14ac:dyDescent="0.3">
      <c r="A18" s="129"/>
      <c r="B18" s="129"/>
      <c r="C18" s="129"/>
      <c r="D18" s="177"/>
      <c r="E18" s="177"/>
      <c r="F18" s="177"/>
      <c r="G18" s="177"/>
      <c r="H18" s="177"/>
      <c r="I18" s="177"/>
      <c r="J18" s="177"/>
    </row>
    <row r="19" spans="1:10" ht="72" customHeight="1" x14ac:dyDescent="0.25">
      <c r="A19" s="445" t="s">
        <v>108</v>
      </c>
      <c r="B19" s="446"/>
      <c r="C19" s="446"/>
      <c r="D19" s="446"/>
      <c r="E19" s="446"/>
      <c r="F19" s="446"/>
      <c r="G19" s="446"/>
      <c r="H19" s="446"/>
      <c r="I19" s="446"/>
      <c r="J19" s="447"/>
    </row>
    <row r="20" spans="1:10" ht="21" customHeight="1" x14ac:dyDescent="0.25">
      <c r="A20" s="448" t="s">
        <v>109</v>
      </c>
      <c r="B20" s="449"/>
      <c r="C20" s="449"/>
      <c r="D20" s="449"/>
      <c r="E20" s="449"/>
      <c r="F20" s="449" t="s">
        <v>110</v>
      </c>
      <c r="G20" s="449"/>
      <c r="H20" s="449"/>
      <c r="I20" s="449"/>
      <c r="J20" s="450"/>
    </row>
    <row r="21" spans="1:10" ht="42" customHeight="1" thickBot="1" x14ac:dyDescent="0.3">
      <c r="A21" s="38"/>
      <c r="B21" s="39"/>
      <c r="C21" s="39"/>
      <c r="D21" s="39"/>
      <c r="E21" s="40"/>
      <c r="F21" s="41"/>
      <c r="G21" s="39"/>
      <c r="H21" s="39"/>
      <c r="I21" s="39"/>
      <c r="J21" s="42"/>
    </row>
  </sheetData>
  <mergeCells count="6">
    <mergeCell ref="A19:J19"/>
    <mergeCell ref="A20:E20"/>
    <mergeCell ref="F20:J20"/>
    <mergeCell ref="C1:H1"/>
    <mergeCell ref="C2:H2"/>
    <mergeCell ref="I1:J2"/>
  </mergeCells>
  <pageMargins left="0.39370078740157483" right="0.39370078740157483" top="0.39370078740157483" bottom="0.39370078740157483" header="0" footer="0"/>
  <pageSetup paperSize="11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BreakPreview" zoomScaleNormal="100" zoomScaleSheetLayoutView="100" workbookViewId="0">
      <selection sqref="A1:XFD3"/>
    </sheetView>
  </sheetViews>
  <sheetFormatPr defaultRowHeight="15" x14ac:dyDescent="0.25"/>
  <cols>
    <col min="1" max="16384" width="9.140625" style="33"/>
  </cols>
  <sheetData>
    <row r="1" spans="1:14" ht="21" customHeight="1" x14ac:dyDescent="0.25">
      <c r="A1" s="90"/>
      <c r="B1" s="90"/>
      <c r="C1" s="546" t="str">
        <f>Общее!$B$1</f>
        <v>Ралли "Кубок Motul - 2017"</v>
      </c>
      <c r="D1" s="546"/>
      <c r="E1" s="546"/>
      <c r="F1" s="546"/>
      <c r="G1" s="546"/>
      <c r="H1" s="546"/>
      <c r="I1" s="546"/>
      <c r="J1" s="546"/>
      <c r="K1" s="571"/>
      <c r="L1" s="551" t="str">
        <f>'Маршрутный лист про'!A8</f>
        <v>ДС-1 СЛ</v>
      </c>
      <c r="M1" s="552"/>
      <c r="N1" s="553"/>
    </row>
    <row r="2" spans="1:14" ht="21" customHeight="1" thickBot="1" x14ac:dyDescent="0.3">
      <c r="A2" s="91"/>
      <c r="B2" s="91"/>
      <c r="C2" s="548" t="s">
        <v>12</v>
      </c>
      <c r="D2" s="548"/>
      <c r="E2" s="548"/>
      <c r="F2" s="548"/>
      <c r="G2" s="548"/>
      <c r="H2" s="548"/>
      <c r="I2" s="548"/>
      <c r="J2" s="548"/>
      <c r="K2" s="549"/>
      <c r="L2" s="554" t="s">
        <v>146</v>
      </c>
      <c r="M2" s="555"/>
      <c r="N2" s="556"/>
    </row>
    <row r="3" spans="1:14" ht="3" customHeight="1" thickBot="1" x14ac:dyDescent="0.3"/>
    <row r="4" spans="1:14" ht="21" customHeight="1" thickBot="1" x14ac:dyDescent="0.3">
      <c r="A4" s="543" t="s">
        <v>13</v>
      </c>
      <c r="B4" s="544"/>
      <c r="C4" s="564"/>
      <c r="D4" s="565"/>
      <c r="E4" s="565"/>
      <c r="F4" s="565"/>
      <c r="G4" s="565"/>
      <c r="H4" s="566" t="s">
        <v>14</v>
      </c>
      <c r="I4" s="567"/>
      <c r="J4" s="568"/>
      <c r="K4" s="569"/>
      <c r="L4" s="569"/>
      <c r="M4" s="569"/>
      <c r="N4" s="570"/>
    </row>
    <row r="5" spans="1:14" ht="3" customHeight="1" thickBot="1" x14ac:dyDescent="0.3">
      <c r="A5" s="80"/>
      <c r="B5" s="80"/>
      <c r="C5" s="80"/>
      <c r="D5" s="80"/>
      <c r="E5" s="80"/>
      <c r="F5" s="80"/>
      <c r="G5" s="80"/>
      <c r="H5" s="80"/>
      <c r="I5" s="80"/>
    </row>
    <row r="6" spans="1:14" ht="21" customHeight="1" x14ac:dyDescent="0.25">
      <c r="A6" s="558"/>
      <c r="B6" s="560" t="s">
        <v>15</v>
      </c>
      <c r="C6" s="560"/>
      <c r="D6" s="562" t="s">
        <v>96</v>
      </c>
      <c r="E6" s="563"/>
      <c r="F6" s="562" t="s">
        <v>55</v>
      </c>
      <c r="G6" s="563"/>
      <c r="H6" s="562" t="s">
        <v>91</v>
      </c>
      <c r="I6" s="605"/>
      <c r="J6" s="605"/>
      <c r="K6" s="605"/>
      <c r="L6" s="605"/>
      <c r="M6" s="605"/>
      <c r="N6" s="615"/>
    </row>
    <row r="7" spans="1:14" ht="21" customHeight="1" x14ac:dyDescent="0.25">
      <c r="A7" s="559"/>
      <c r="B7" s="561"/>
      <c r="C7" s="561"/>
      <c r="D7" s="75" t="s">
        <v>17</v>
      </c>
      <c r="E7" s="76" t="s">
        <v>18</v>
      </c>
      <c r="F7" s="77" t="s">
        <v>17</v>
      </c>
      <c r="G7" s="76" t="s">
        <v>18</v>
      </c>
      <c r="H7" s="78" t="s">
        <v>18</v>
      </c>
      <c r="I7" s="76" t="s">
        <v>21</v>
      </c>
      <c r="J7" s="616" t="s">
        <v>121</v>
      </c>
      <c r="K7" s="617"/>
      <c r="L7" s="617"/>
      <c r="M7" s="618"/>
      <c r="N7" s="79" t="s">
        <v>19</v>
      </c>
    </row>
    <row r="8" spans="1:14" ht="24" customHeight="1" x14ac:dyDescent="0.25">
      <c r="A8" s="93" t="s">
        <v>145</v>
      </c>
      <c r="B8" s="578"/>
      <c r="C8" s="589"/>
      <c r="D8" s="81"/>
      <c r="E8" s="82"/>
      <c r="F8" s="59"/>
      <c r="G8" s="60"/>
      <c r="H8" s="62"/>
      <c r="I8" s="60"/>
      <c r="J8" s="578"/>
      <c r="K8" s="579"/>
      <c r="L8" s="579"/>
      <c r="M8" s="613"/>
      <c r="N8" s="63"/>
    </row>
    <row r="9" spans="1:14" ht="24" customHeight="1" x14ac:dyDescent="0.25">
      <c r="A9" s="94" t="s">
        <v>149</v>
      </c>
      <c r="B9" s="581"/>
      <c r="C9" s="587"/>
      <c r="D9" s="83"/>
      <c r="E9" s="84"/>
      <c r="F9" s="64"/>
      <c r="G9" s="65"/>
      <c r="H9" s="67"/>
      <c r="I9" s="65"/>
      <c r="J9" s="581"/>
      <c r="K9" s="582"/>
      <c r="L9" s="582"/>
      <c r="M9" s="612"/>
      <c r="N9" s="68"/>
    </row>
    <row r="10" spans="1:14" ht="24" customHeight="1" x14ac:dyDescent="0.25">
      <c r="A10" s="94" t="s">
        <v>150</v>
      </c>
      <c r="B10" s="581"/>
      <c r="C10" s="587"/>
      <c r="D10" s="83"/>
      <c r="E10" s="84"/>
      <c r="F10" s="64"/>
      <c r="G10" s="65"/>
      <c r="H10" s="67"/>
      <c r="I10" s="65"/>
      <c r="J10" s="581"/>
      <c r="K10" s="582"/>
      <c r="L10" s="582"/>
      <c r="M10" s="612"/>
      <c r="N10" s="68"/>
    </row>
    <row r="11" spans="1:14" ht="24" customHeight="1" x14ac:dyDescent="0.25">
      <c r="A11" s="94" t="s">
        <v>151</v>
      </c>
      <c r="B11" s="581"/>
      <c r="C11" s="587"/>
      <c r="D11" s="83"/>
      <c r="E11" s="84"/>
      <c r="F11" s="64"/>
      <c r="G11" s="65"/>
      <c r="H11" s="67"/>
      <c r="I11" s="65"/>
      <c r="J11" s="581"/>
      <c r="K11" s="582"/>
      <c r="L11" s="582"/>
      <c r="M11" s="612"/>
      <c r="N11" s="68"/>
    </row>
    <row r="12" spans="1:14" ht="24" customHeight="1" x14ac:dyDescent="0.25">
      <c r="A12" s="94" t="s">
        <v>152</v>
      </c>
      <c r="B12" s="581"/>
      <c r="C12" s="587"/>
      <c r="D12" s="83"/>
      <c r="E12" s="84"/>
      <c r="F12" s="64"/>
      <c r="G12" s="65"/>
      <c r="H12" s="67"/>
      <c r="I12" s="65"/>
      <c r="J12" s="581"/>
      <c r="K12" s="582"/>
      <c r="L12" s="582"/>
      <c r="M12" s="612"/>
      <c r="N12" s="68"/>
    </row>
    <row r="13" spans="1:14" ht="24" customHeight="1" x14ac:dyDescent="0.25">
      <c r="A13" s="94" t="s">
        <v>153</v>
      </c>
      <c r="B13" s="581"/>
      <c r="C13" s="587"/>
      <c r="D13" s="83"/>
      <c r="E13" s="84"/>
      <c r="F13" s="64"/>
      <c r="G13" s="65"/>
      <c r="H13" s="67"/>
      <c r="I13" s="65"/>
      <c r="J13" s="581"/>
      <c r="K13" s="582"/>
      <c r="L13" s="582"/>
      <c r="M13" s="612"/>
      <c r="N13" s="68"/>
    </row>
    <row r="14" spans="1:14" ht="24" customHeight="1" x14ac:dyDescent="0.25">
      <c r="A14" s="94" t="s">
        <v>154</v>
      </c>
      <c r="B14" s="581"/>
      <c r="C14" s="587"/>
      <c r="D14" s="83"/>
      <c r="E14" s="84"/>
      <c r="F14" s="64"/>
      <c r="G14" s="65"/>
      <c r="H14" s="67"/>
      <c r="I14" s="65"/>
      <c r="J14" s="581"/>
      <c r="K14" s="582"/>
      <c r="L14" s="582"/>
      <c r="M14" s="612"/>
      <c r="N14" s="68"/>
    </row>
    <row r="15" spans="1:14" ht="24" customHeight="1" x14ac:dyDescent="0.25">
      <c r="A15" s="94" t="s">
        <v>155</v>
      </c>
      <c r="B15" s="581"/>
      <c r="C15" s="587"/>
      <c r="D15" s="83"/>
      <c r="E15" s="84"/>
      <c r="F15" s="64"/>
      <c r="G15" s="65"/>
      <c r="H15" s="67"/>
      <c r="I15" s="65"/>
      <c r="J15" s="581"/>
      <c r="K15" s="582"/>
      <c r="L15" s="582"/>
      <c r="M15" s="612"/>
      <c r="N15" s="68"/>
    </row>
    <row r="16" spans="1:14" ht="24" customHeight="1" x14ac:dyDescent="0.25">
      <c r="A16" s="94" t="s">
        <v>156</v>
      </c>
      <c r="B16" s="581"/>
      <c r="C16" s="587"/>
      <c r="D16" s="83"/>
      <c r="E16" s="84"/>
      <c r="F16" s="64"/>
      <c r="G16" s="65"/>
      <c r="H16" s="67"/>
      <c r="I16" s="65"/>
      <c r="J16" s="581"/>
      <c r="K16" s="582"/>
      <c r="L16" s="582"/>
      <c r="M16" s="612"/>
      <c r="N16" s="68"/>
    </row>
    <row r="17" spans="1:14" ht="24" customHeight="1" x14ac:dyDescent="0.25">
      <c r="A17" s="94" t="s">
        <v>157</v>
      </c>
      <c r="B17" s="581"/>
      <c r="C17" s="587"/>
      <c r="D17" s="83"/>
      <c r="E17" s="84"/>
      <c r="F17" s="64"/>
      <c r="G17" s="65"/>
      <c r="H17" s="67"/>
      <c r="I17" s="65"/>
      <c r="J17" s="581"/>
      <c r="K17" s="582"/>
      <c r="L17" s="582"/>
      <c r="M17" s="612"/>
      <c r="N17" s="68"/>
    </row>
    <row r="18" spans="1:14" ht="24" customHeight="1" x14ac:dyDescent="0.25">
      <c r="A18" s="94" t="s">
        <v>64</v>
      </c>
      <c r="B18" s="581"/>
      <c r="C18" s="587"/>
      <c r="D18" s="83"/>
      <c r="E18" s="84"/>
      <c r="F18" s="64"/>
      <c r="G18" s="65"/>
      <c r="H18" s="67"/>
      <c r="I18" s="65"/>
      <c r="J18" s="581"/>
      <c r="K18" s="582"/>
      <c r="L18" s="582"/>
      <c r="M18" s="612"/>
      <c r="N18" s="68"/>
    </row>
    <row r="19" spans="1:14" ht="24" customHeight="1" x14ac:dyDescent="0.25">
      <c r="A19" s="94" t="s">
        <v>158</v>
      </c>
      <c r="B19" s="581"/>
      <c r="C19" s="587"/>
      <c r="D19" s="83"/>
      <c r="E19" s="84"/>
      <c r="F19" s="64"/>
      <c r="G19" s="65"/>
      <c r="H19" s="67"/>
      <c r="I19" s="65"/>
      <c r="J19" s="581"/>
      <c r="K19" s="582"/>
      <c r="L19" s="582"/>
      <c r="M19" s="612"/>
      <c r="N19" s="68"/>
    </row>
    <row r="20" spans="1:14" ht="24" customHeight="1" x14ac:dyDescent="0.25">
      <c r="A20" s="94" t="s">
        <v>60</v>
      </c>
      <c r="B20" s="581"/>
      <c r="C20" s="587"/>
      <c r="D20" s="83"/>
      <c r="E20" s="84"/>
      <c r="F20" s="64"/>
      <c r="G20" s="65"/>
      <c r="H20" s="67"/>
      <c r="I20" s="65"/>
      <c r="J20" s="581"/>
      <c r="K20" s="582"/>
      <c r="L20" s="582"/>
      <c r="M20" s="612"/>
      <c r="N20" s="68"/>
    </row>
    <row r="21" spans="1:14" ht="24" customHeight="1" x14ac:dyDescent="0.25">
      <c r="A21" s="94" t="s">
        <v>159</v>
      </c>
      <c r="B21" s="581"/>
      <c r="C21" s="587"/>
      <c r="D21" s="83"/>
      <c r="E21" s="84"/>
      <c r="F21" s="64"/>
      <c r="G21" s="65"/>
      <c r="H21" s="67"/>
      <c r="I21" s="65"/>
      <c r="J21" s="581"/>
      <c r="K21" s="582"/>
      <c r="L21" s="582"/>
      <c r="M21" s="612"/>
      <c r="N21" s="68"/>
    </row>
    <row r="22" spans="1:14" ht="24" customHeight="1" thickBot="1" x14ac:dyDescent="0.3">
      <c r="A22" s="69" t="s">
        <v>160</v>
      </c>
      <c r="B22" s="584"/>
      <c r="C22" s="588"/>
      <c r="D22" s="85"/>
      <c r="E22" s="86"/>
      <c r="F22" s="70"/>
      <c r="G22" s="71"/>
      <c r="H22" s="73"/>
      <c r="I22" s="71"/>
      <c r="J22" s="584"/>
      <c r="K22" s="585"/>
      <c r="L22" s="585"/>
      <c r="M22" s="614"/>
      <c r="N22" s="74"/>
    </row>
    <row r="23" spans="1:14" ht="5.0999999999999996" customHeight="1" thickBot="1" x14ac:dyDescent="0.3">
      <c r="A23" s="56"/>
      <c r="B23" s="57"/>
      <c r="C23" s="57"/>
      <c r="D23" s="47"/>
      <c r="E23" s="47"/>
      <c r="F23" s="47"/>
      <c r="G23" s="47"/>
      <c r="H23" s="47"/>
      <c r="I23" s="47"/>
      <c r="J23" s="57"/>
      <c r="K23" s="57"/>
      <c r="L23" s="57"/>
      <c r="M23" s="57"/>
      <c r="N23" s="47"/>
    </row>
    <row r="24" spans="1:14" ht="21" customHeight="1" x14ac:dyDescent="0.25">
      <c r="A24" s="90"/>
      <c r="B24" s="90"/>
      <c r="C24" s="546" t="str">
        <f>Общее!$B$1</f>
        <v>Ралли "Кубок Motul - 2017"</v>
      </c>
      <c r="D24" s="546"/>
      <c r="E24" s="546"/>
      <c r="F24" s="546"/>
      <c r="G24" s="546"/>
      <c r="H24" s="546"/>
      <c r="I24" s="546"/>
      <c r="J24" s="546"/>
      <c r="K24" s="571"/>
      <c r="L24" s="551" t="str">
        <f>'Маршрутный лист про'!A9</f>
        <v>ДС-2 СЛ</v>
      </c>
      <c r="M24" s="552"/>
      <c r="N24" s="553"/>
    </row>
    <row r="25" spans="1:14" ht="21" customHeight="1" thickBot="1" x14ac:dyDescent="0.3">
      <c r="A25" s="91"/>
      <c r="B25" s="91"/>
      <c r="C25" s="548" t="s">
        <v>12</v>
      </c>
      <c r="D25" s="548"/>
      <c r="E25" s="548"/>
      <c r="F25" s="548"/>
      <c r="G25" s="548"/>
      <c r="H25" s="548"/>
      <c r="I25" s="548"/>
      <c r="J25" s="548"/>
      <c r="K25" s="549"/>
      <c r="L25" s="554" t="s">
        <v>146</v>
      </c>
      <c r="M25" s="555"/>
      <c r="N25" s="556"/>
    </row>
    <row r="26" spans="1:14" ht="3" customHeight="1" thickBot="1" x14ac:dyDescent="0.3"/>
    <row r="27" spans="1:14" ht="21" customHeight="1" thickBot="1" x14ac:dyDescent="0.3">
      <c r="A27" s="543" t="s">
        <v>13</v>
      </c>
      <c r="B27" s="544"/>
      <c r="C27" s="564"/>
      <c r="D27" s="565"/>
      <c r="E27" s="565"/>
      <c r="F27" s="565"/>
      <c r="G27" s="565"/>
      <c r="H27" s="566" t="s">
        <v>14</v>
      </c>
      <c r="I27" s="567"/>
      <c r="J27" s="568"/>
      <c r="K27" s="569"/>
      <c r="L27" s="569"/>
      <c r="M27" s="569"/>
      <c r="N27" s="570"/>
    </row>
    <row r="28" spans="1:14" ht="3" customHeight="1" thickBot="1" x14ac:dyDescent="0.3">
      <c r="A28" s="80"/>
      <c r="B28" s="80"/>
      <c r="C28" s="80"/>
      <c r="D28" s="80"/>
      <c r="E28" s="80"/>
      <c r="F28" s="80"/>
      <c r="G28" s="80"/>
      <c r="H28" s="80"/>
      <c r="I28" s="80"/>
    </row>
    <row r="29" spans="1:14" ht="21" customHeight="1" x14ac:dyDescent="0.25">
      <c r="A29" s="558"/>
      <c r="B29" s="560" t="s">
        <v>15</v>
      </c>
      <c r="C29" s="560"/>
      <c r="D29" s="562" t="s">
        <v>96</v>
      </c>
      <c r="E29" s="563"/>
      <c r="F29" s="562" t="s">
        <v>55</v>
      </c>
      <c r="G29" s="563"/>
      <c r="H29" s="562" t="s">
        <v>91</v>
      </c>
      <c r="I29" s="605"/>
      <c r="J29" s="605"/>
      <c r="K29" s="605"/>
      <c r="L29" s="605"/>
      <c r="M29" s="605"/>
      <c r="N29" s="615"/>
    </row>
    <row r="30" spans="1:14" ht="21" customHeight="1" x14ac:dyDescent="0.25">
      <c r="A30" s="559"/>
      <c r="B30" s="561"/>
      <c r="C30" s="561"/>
      <c r="D30" s="75" t="s">
        <v>17</v>
      </c>
      <c r="E30" s="76" t="s">
        <v>18</v>
      </c>
      <c r="F30" s="77" t="s">
        <v>17</v>
      </c>
      <c r="G30" s="76" t="s">
        <v>18</v>
      </c>
      <c r="H30" s="78" t="s">
        <v>18</v>
      </c>
      <c r="I30" s="76" t="s">
        <v>21</v>
      </c>
      <c r="J30" s="616" t="s">
        <v>121</v>
      </c>
      <c r="K30" s="617"/>
      <c r="L30" s="617"/>
      <c r="M30" s="618"/>
      <c r="N30" s="79" t="s">
        <v>19</v>
      </c>
    </row>
    <row r="31" spans="1:14" ht="24" customHeight="1" x14ac:dyDescent="0.25">
      <c r="A31" s="93" t="s">
        <v>145</v>
      </c>
      <c r="B31" s="578"/>
      <c r="C31" s="589"/>
      <c r="D31" s="59"/>
      <c r="E31" s="60"/>
      <c r="F31" s="61"/>
      <c r="G31" s="60"/>
      <c r="H31" s="62"/>
      <c r="I31" s="60"/>
      <c r="J31" s="578"/>
      <c r="K31" s="579"/>
      <c r="L31" s="579"/>
      <c r="M31" s="613"/>
      <c r="N31" s="63"/>
    </row>
    <row r="32" spans="1:14" ht="24" customHeight="1" x14ac:dyDescent="0.25">
      <c r="A32" s="94" t="s">
        <v>149</v>
      </c>
      <c r="B32" s="581"/>
      <c r="C32" s="587"/>
      <c r="D32" s="64"/>
      <c r="E32" s="65"/>
      <c r="F32" s="66"/>
      <c r="G32" s="65"/>
      <c r="H32" s="67"/>
      <c r="I32" s="65"/>
      <c r="J32" s="581"/>
      <c r="K32" s="582"/>
      <c r="L32" s="582"/>
      <c r="M32" s="612"/>
      <c r="N32" s="68"/>
    </row>
    <row r="33" spans="1:14" ht="24" customHeight="1" x14ac:dyDescent="0.25">
      <c r="A33" s="94" t="s">
        <v>150</v>
      </c>
      <c r="B33" s="581"/>
      <c r="C33" s="587"/>
      <c r="D33" s="64"/>
      <c r="E33" s="65"/>
      <c r="F33" s="66"/>
      <c r="G33" s="65"/>
      <c r="H33" s="67"/>
      <c r="I33" s="65"/>
      <c r="J33" s="581"/>
      <c r="K33" s="582"/>
      <c r="L33" s="582"/>
      <c r="M33" s="612"/>
      <c r="N33" s="68"/>
    </row>
    <row r="34" spans="1:14" ht="24" customHeight="1" x14ac:dyDescent="0.25">
      <c r="A34" s="94" t="s">
        <v>151</v>
      </c>
      <c r="B34" s="581"/>
      <c r="C34" s="587"/>
      <c r="D34" s="64"/>
      <c r="E34" s="65"/>
      <c r="F34" s="66"/>
      <c r="G34" s="65"/>
      <c r="H34" s="67"/>
      <c r="I34" s="65"/>
      <c r="J34" s="581"/>
      <c r="K34" s="582"/>
      <c r="L34" s="582"/>
      <c r="M34" s="612"/>
      <c r="N34" s="68"/>
    </row>
    <row r="35" spans="1:14" ht="24" customHeight="1" x14ac:dyDescent="0.25">
      <c r="A35" s="94" t="s">
        <v>152</v>
      </c>
      <c r="B35" s="581"/>
      <c r="C35" s="587"/>
      <c r="D35" s="64"/>
      <c r="E35" s="65"/>
      <c r="F35" s="66"/>
      <c r="G35" s="65"/>
      <c r="H35" s="67"/>
      <c r="I35" s="65"/>
      <c r="J35" s="581"/>
      <c r="K35" s="582"/>
      <c r="L35" s="582"/>
      <c r="M35" s="612"/>
      <c r="N35" s="68"/>
    </row>
    <row r="36" spans="1:14" ht="24" customHeight="1" x14ac:dyDescent="0.25">
      <c r="A36" s="94" t="s">
        <v>153</v>
      </c>
      <c r="B36" s="581"/>
      <c r="C36" s="587"/>
      <c r="D36" s="64"/>
      <c r="E36" s="65"/>
      <c r="F36" s="66"/>
      <c r="G36" s="65"/>
      <c r="H36" s="67"/>
      <c r="I36" s="65"/>
      <c r="J36" s="581"/>
      <c r="K36" s="582"/>
      <c r="L36" s="582"/>
      <c r="M36" s="612"/>
      <c r="N36" s="68"/>
    </row>
    <row r="37" spans="1:14" ht="24" customHeight="1" x14ac:dyDescent="0.25">
      <c r="A37" s="94" t="s">
        <v>154</v>
      </c>
      <c r="B37" s="581"/>
      <c r="C37" s="587"/>
      <c r="D37" s="64"/>
      <c r="E37" s="65"/>
      <c r="F37" s="66"/>
      <c r="G37" s="65"/>
      <c r="H37" s="67"/>
      <c r="I37" s="65"/>
      <c r="J37" s="581"/>
      <c r="K37" s="582"/>
      <c r="L37" s="582"/>
      <c r="M37" s="612"/>
      <c r="N37" s="68"/>
    </row>
    <row r="38" spans="1:14" ht="24" customHeight="1" x14ac:dyDescent="0.25">
      <c r="A38" s="94" t="s">
        <v>155</v>
      </c>
      <c r="B38" s="581"/>
      <c r="C38" s="587"/>
      <c r="D38" s="64"/>
      <c r="E38" s="65"/>
      <c r="F38" s="66"/>
      <c r="G38" s="65"/>
      <c r="H38" s="67"/>
      <c r="I38" s="65"/>
      <c r="J38" s="581"/>
      <c r="K38" s="582"/>
      <c r="L38" s="582"/>
      <c r="M38" s="612"/>
      <c r="N38" s="68"/>
    </row>
    <row r="39" spans="1:14" ht="24" customHeight="1" x14ac:dyDescent="0.25">
      <c r="A39" s="94" t="s">
        <v>156</v>
      </c>
      <c r="B39" s="581"/>
      <c r="C39" s="587"/>
      <c r="D39" s="64"/>
      <c r="E39" s="65"/>
      <c r="F39" s="66"/>
      <c r="G39" s="65"/>
      <c r="H39" s="67"/>
      <c r="I39" s="65"/>
      <c r="J39" s="581"/>
      <c r="K39" s="582"/>
      <c r="L39" s="582"/>
      <c r="M39" s="612"/>
      <c r="N39" s="68"/>
    </row>
    <row r="40" spans="1:14" ht="24" customHeight="1" x14ac:dyDescent="0.25">
      <c r="A40" s="94" t="s">
        <v>157</v>
      </c>
      <c r="B40" s="581"/>
      <c r="C40" s="587"/>
      <c r="D40" s="64"/>
      <c r="E40" s="65"/>
      <c r="F40" s="66"/>
      <c r="G40" s="65"/>
      <c r="H40" s="67"/>
      <c r="I40" s="65"/>
      <c r="J40" s="581"/>
      <c r="K40" s="582"/>
      <c r="L40" s="582"/>
      <c r="M40" s="612"/>
      <c r="N40" s="68"/>
    </row>
    <row r="41" spans="1:14" ht="24" customHeight="1" x14ac:dyDescent="0.25">
      <c r="A41" s="94" t="s">
        <v>64</v>
      </c>
      <c r="B41" s="581"/>
      <c r="C41" s="587"/>
      <c r="D41" s="64"/>
      <c r="E41" s="65"/>
      <c r="F41" s="66"/>
      <c r="G41" s="65"/>
      <c r="H41" s="67"/>
      <c r="I41" s="65"/>
      <c r="J41" s="581"/>
      <c r="K41" s="582"/>
      <c r="L41" s="582"/>
      <c r="M41" s="612"/>
      <c r="N41" s="68"/>
    </row>
    <row r="42" spans="1:14" ht="24" customHeight="1" x14ac:dyDescent="0.25">
      <c r="A42" s="94" t="s">
        <v>158</v>
      </c>
      <c r="B42" s="581"/>
      <c r="C42" s="587"/>
      <c r="D42" s="64"/>
      <c r="E42" s="65"/>
      <c r="F42" s="66"/>
      <c r="G42" s="65"/>
      <c r="H42" s="67"/>
      <c r="I42" s="65"/>
      <c r="J42" s="581"/>
      <c r="K42" s="582"/>
      <c r="L42" s="582"/>
      <c r="M42" s="612"/>
      <c r="N42" s="68"/>
    </row>
    <row r="43" spans="1:14" ht="24" customHeight="1" x14ac:dyDescent="0.25">
      <c r="A43" s="94" t="s">
        <v>60</v>
      </c>
      <c r="B43" s="581"/>
      <c r="C43" s="587"/>
      <c r="D43" s="64"/>
      <c r="E43" s="65"/>
      <c r="F43" s="66"/>
      <c r="G43" s="65"/>
      <c r="H43" s="67"/>
      <c r="I43" s="65"/>
      <c r="J43" s="581"/>
      <c r="K43" s="582"/>
      <c r="L43" s="582"/>
      <c r="M43" s="612"/>
      <c r="N43" s="68"/>
    </row>
    <row r="44" spans="1:14" ht="24" customHeight="1" x14ac:dyDescent="0.25">
      <c r="A44" s="94" t="s">
        <v>159</v>
      </c>
      <c r="B44" s="581"/>
      <c r="C44" s="587"/>
      <c r="D44" s="64"/>
      <c r="E44" s="65"/>
      <c r="F44" s="66"/>
      <c r="G44" s="65"/>
      <c r="H44" s="67"/>
      <c r="I44" s="65"/>
      <c r="J44" s="581"/>
      <c r="K44" s="582"/>
      <c r="L44" s="582"/>
      <c r="M44" s="612"/>
      <c r="N44" s="68"/>
    </row>
    <row r="45" spans="1:14" ht="24" customHeight="1" thickBot="1" x14ac:dyDescent="0.3">
      <c r="A45" s="69" t="s">
        <v>160</v>
      </c>
      <c r="B45" s="584"/>
      <c r="C45" s="588"/>
      <c r="D45" s="70"/>
      <c r="E45" s="71"/>
      <c r="F45" s="72"/>
      <c r="G45" s="71"/>
      <c r="H45" s="73"/>
      <c r="I45" s="71"/>
      <c r="J45" s="584"/>
      <c r="K45" s="585"/>
      <c r="L45" s="585"/>
      <c r="M45" s="614"/>
      <c r="N45" s="74"/>
    </row>
    <row r="46" spans="1:14" ht="5.0999999999999996" customHeight="1" x14ac:dyDescent="0.25">
      <c r="A46" s="56"/>
      <c r="B46" s="57"/>
      <c r="C46" s="57"/>
      <c r="D46" s="47"/>
      <c r="E46" s="47"/>
      <c r="F46" s="47"/>
      <c r="G46" s="47"/>
      <c r="H46" s="47"/>
      <c r="I46" s="47"/>
      <c r="J46" s="57"/>
      <c r="K46" s="57"/>
      <c r="L46" s="57"/>
      <c r="M46" s="57"/>
      <c r="N46" s="47"/>
    </row>
  </sheetData>
  <mergeCells count="88">
    <mergeCell ref="B37:C37"/>
    <mergeCell ref="B43:C43"/>
    <mergeCell ref="B44:C44"/>
    <mergeCell ref="B45:C45"/>
    <mergeCell ref="B38:C38"/>
    <mergeCell ref="B39:C39"/>
    <mergeCell ref="B40:C40"/>
    <mergeCell ref="B41:C41"/>
    <mergeCell ref="B42:C42"/>
    <mergeCell ref="B21:C21"/>
    <mergeCell ref="B33:C33"/>
    <mergeCell ref="B34:C34"/>
    <mergeCell ref="B35:C35"/>
    <mergeCell ref="B36:C36"/>
    <mergeCell ref="B31:C31"/>
    <mergeCell ref="B32:C32"/>
    <mergeCell ref="L24:N24"/>
    <mergeCell ref="J15:M15"/>
    <mergeCell ref="J14:M14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6:A7"/>
    <mergeCell ref="H4:I4"/>
    <mergeCell ref="A4:B4"/>
    <mergeCell ref="C4:G4"/>
    <mergeCell ref="D6:E6"/>
    <mergeCell ref="F6:G6"/>
    <mergeCell ref="H6:N6"/>
    <mergeCell ref="J7:M7"/>
    <mergeCell ref="J4:N4"/>
    <mergeCell ref="J42:M42"/>
    <mergeCell ref="J43:M43"/>
    <mergeCell ref="J44:M44"/>
    <mergeCell ref="J45:M45"/>
    <mergeCell ref="J37:M37"/>
    <mergeCell ref="J38:M38"/>
    <mergeCell ref="J39:M39"/>
    <mergeCell ref="J40:M40"/>
    <mergeCell ref="J41:M41"/>
    <mergeCell ref="J34:M34"/>
    <mergeCell ref="J35:M35"/>
    <mergeCell ref="J36:M36"/>
    <mergeCell ref="J31:M31"/>
    <mergeCell ref="J32:M32"/>
    <mergeCell ref="J33:M33"/>
    <mergeCell ref="J22:M22"/>
    <mergeCell ref="J21:M21"/>
    <mergeCell ref="B22:C22"/>
    <mergeCell ref="A27:B27"/>
    <mergeCell ref="A29:A30"/>
    <mergeCell ref="B29:C30"/>
    <mergeCell ref="D29:E29"/>
    <mergeCell ref="F29:G29"/>
    <mergeCell ref="H29:N29"/>
    <mergeCell ref="J30:M30"/>
    <mergeCell ref="C25:K25"/>
    <mergeCell ref="L25:N25"/>
    <mergeCell ref="C27:G27"/>
    <mergeCell ref="H27:I27"/>
    <mergeCell ref="J27:N27"/>
    <mergeCell ref="C24:K24"/>
    <mergeCell ref="L1:N1"/>
    <mergeCell ref="L2:N2"/>
    <mergeCell ref="J16:M16"/>
    <mergeCell ref="J20:M20"/>
    <mergeCell ref="J18:M18"/>
    <mergeCell ref="J17:M17"/>
    <mergeCell ref="J9:M9"/>
    <mergeCell ref="J10:M10"/>
    <mergeCell ref="J11:M11"/>
    <mergeCell ref="J12:M12"/>
    <mergeCell ref="J13:M13"/>
    <mergeCell ref="J8:M8"/>
    <mergeCell ref="J19:M19"/>
    <mergeCell ref="C1:K1"/>
    <mergeCell ref="C2:K2"/>
    <mergeCell ref="B6:C7"/>
  </mergeCells>
  <pageMargins left="0.78740157480314965" right="0.39370078740157483" top="0.78740157480314965" bottom="0.78740157480314965" header="0" footer="0"/>
  <pageSetup paperSize="9" orientation="landscape" r:id="rId1"/>
  <rowBreaks count="1" manualBreakCount="1">
    <brk id="23" max="1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sqref="A1:E1"/>
    </sheetView>
  </sheetViews>
  <sheetFormatPr defaultRowHeight="15" x14ac:dyDescent="0.25"/>
  <cols>
    <col min="1" max="1" width="9.140625" style="31"/>
    <col min="2" max="2" width="21.5703125" style="31" customWidth="1"/>
    <col min="3" max="5" width="15.7109375" style="31" customWidth="1"/>
    <col min="6" max="6" width="8.7109375" style="31" customWidth="1"/>
    <col min="7" max="7" width="9.140625" style="31" customWidth="1"/>
    <col min="8" max="165" width="9.140625" style="31"/>
    <col min="166" max="166" width="18.7109375" style="31" customWidth="1"/>
    <col min="167" max="167" width="18.140625" style="31" customWidth="1"/>
    <col min="168" max="168" width="8.7109375" style="31" customWidth="1"/>
    <col min="169" max="169" width="9.140625" style="31"/>
    <col min="170" max="170" width="9.140625" style="31" customWidth="1"/>
    <col min="171" max="171" width="27.28515625" style="31" customWidth="1"/>
    <col min="172" max="207" width="9.140625" style="31" customWidth="1"/>
    <col min="208" max="421" width="9.140625" style="31"/>
    <col min="422" max="422" width="18.7109375" style="31" customWidth="1"/>
    <col min="423" max="423" width="18.140625" style="31" customWidth="1"/>
    <col min="424" max="424" width="8.7109375" style="31" customWidth="1"/>
    <col min="425" max="425" width="9.140625" style="31"/>
    <col min="426" max="426" width="9.140625" style="31" customWidth="1"/>
    <col min="427" max="427" width="27.28515625" style="31" customWidth="1"/>
    <col min="428" max="463" width="9.140625" style="31" customWidth="1"/>
    <col min="464" max="677" width="9.140625" style="31"/>
    <col min="678" max="678" width="18.7109375" style="31" customWidth="1"/>
    <col min="679" max="679" width="18.140625" style="31" customWidth="1"/>
    <col min="680" max="680" width="8.7109375" style="31" customWidth="1"/>
    <col min="681" max="681" width="9.140625" style="31"/>
    <col min="682" max="682" width="9.140625" style="31" customWidth="1"/>
    <col min="683" max="683" width="27.28515625" style="31" customWidth="1"/>
    <col min="684" max="719" width="9.140625" style="31" customWidth="1"/>
    <col min="720" max="933" width="9.140625" style="31"/>
    <col min="934" max="934" width="18.7109375" style="31" customWidth="1"/>
    <col min="935" max="935" width="18.140625" style="31" customWidth="1"/>
    <col min="936" max="936" width="8.7109375" style="31" customWidth="1"/>
    <col min="937" max="937" width="9.140625" style="31"/>
    <col min="938" max="938" width="9.140625" style="31" customWidth="1"/>
    <col min="939" max="939" width="27.28515625" style="31" customWidth="1"/>
    <col min="940" max="975" width="9.140625" style="31" customWidth="1"/>
    <col min="976" max="1189" width="9.140625" style="31"/>
    <col min="1190" max="1190" width="18.7109375" style="31" customWidth="1"/>
    <col min="1191" max="1191" width="18.140625" style="31" customWidth="1"/>
    <col min="1192" max="1192" width="8.7109375" style="31" customWidth="1"/>
    <col min="1193" max="1193" width="9.140625" style="31"/>
    <col min="1194" max="1194" width="9.140625" style="31" customWidth="1"/>
    <col min="1195" max="1195" width="27.28515625" style="31" customWidth="1"/>
    <col min="1196" max="1231" width="9.140625" style="31" customWidth="1"/>
    <col min="1232" max="1445" width="9.140625" style="31"/>
    <col min="1446" max="1446" width="18.7109375" style="31" customWidth="1"/>
    <col min="1447" max="1447" width="18.140625" style="31" customWidth="1"/>
    <col min="1448" max="1448" width="8.7109375" style="31" customWidth="1"/>
    <col min="1449" max="1449" width="9.140625" style="31"/>
    <col min="1450" max="1450" width="9.140625" style="31" customWidth="1"/>
    <col min="1451" max="1451" width="27.28515625" style="31" customWidth="1"/>
    <col min="1452" max="1487" width="9.140625" style="31" customWidth="1"/>
    <col min="1488" max="1701" width="9.140625" style="31"/>
    <col min="1702" max="1702" width="18.7109375" style="31" customWidth="1"/>
    <col min="1703" max="1703" width="18.140625" style="31" customWidth="1"/>
    <col min="1704" max="1704" width="8.7109375" style="31" customWidth="1"/>
    <col min="1705" max="1705" width="9.140625" style="31"/>
    <col min="1706" max="1706" width="9.140625" style="31" customWidth="1"/>
    <col min="1707" max="1707" width="27.28515625" style="31" customWidth="1"/>
    <col min="1708" max="1743" width="9.140625" style="31" customWidth="1"/>
    <col min="1744" max="1957" width="9.140625" style="31"/>
    <col min="1958" max="1958" width="18.7109375" style="31" customWidth="1"/>
    <col min="1959" max="1959" width="18.140625" style="31" customWidth="1"/>
    <col min="1960" max="1960" width="8.7109375" style="31" customWidth="1"/>
    <col min="1961" max="1961" width="9.140625" style="31"/>
    <col min="1962" max="1962" width="9.140625" style="31" customWidth="1"/>
    <col min="1963" max="1963" width="27.28515625" style="31" customWidth="1"/>
    <col min="1964" max="1999" width="9.140625" style="31" customWidth="1"/>
    <col min="2000" max="2213" width="9.140625" style="31"/>
    <col min="2214" max="2214" width="18.7109375" style="31" customWidth="1"/>
    <col min="2215" max="2215" width="18.140625" style="31" customWidth="1"/>
    <col min="2216" max="2216" width="8.7109375" style="31" customWidth="1"/>
    <col min="2217" max="2217" width="9.140625" style="31"/>
    <col min="2218" max="2218" width="9.140625" style="31" customWidth="1"/>
    <col min="2219" max="2219" width="27.28515625" style="31" customWidth="1"/>
    <col min="2220" max="2255" width="9.140625" style="31" customWidth="1"/>
    <col min="2256" max="2469" width="9.140625" style="31"/>
    <col min="2470" max="2470" width="18.7109375" style="31" customWidth="1"/>
    <col min="2471" max="2471" width="18.140625" style="31" customWidth="1"/>
    <col min="2472" max="2472" width="8.7109375" style="31" customWidth="1"/>
    <col min="2473" max="2473" width="9.140625" style="31"/>
    <col min="2474" max="2474" width="9.140625" style="31" customWidth="1"/>
    <col min="2475" max="2475" width="27.28515625" style="31" customWidth="1"/>
    <col min="2476" max="2511" width="9.140625" style="31" customWidth="1"/>
    <col min="2512" max="2725" width="9.140625" style="31"/>
    <col min="2726" max="2726" width="18.7109375" style="31" customWidth="1"/>
    <col min="2727" max="2727" width="18.140625" style="31" customWidth="1"/>
    <col min="2728" max="2728" width="8.7109375" style="31" customWidth="1"/>
    <col min="2729" max="2729" width="9.140625" style="31"/>
    <col min="2730" max="2730" width="9.140625" style="31" customWidth="1"/>
    <col min="2731" max="2731" width="27.28515625" style="31" customWidth="1"/>
    <col min="2732" max="2767" width="9.140625" style="31" customWidth="1"/>
    <col min="2768" max="2981" width="9.140625" style="31"/>
    <col min="2982" max="2982" width="18.7109375" style="31" customWidth="1"/>
    <col min="2983" max="2983" width="18.140625" style="31" customWidth="1"/>
    <col min="2984" max="2984" width="8.7109375" style="31" customWidth="1"/>
    <col min="2985" max="2985" width="9.140625" style="31"/>
    <col min="2986" max="2986" width="9.140625" style="31" customWidth="1"/>
    <col min="2987" max="2987" width="27.28515625" style="31" customWidth="1"/>
    <col min="2988" max="3023" width="9.140625" style="31" customWidth="1"/>
    <col min="3024" max="3237" width="9.140625" style="31"/>
    <col min="3238" max="3238" width="18.7109375" style="31" customWidth="1"/>
    <col min="3239" max="3239" width="18.140625" style="31" customWidth="1"/>
    <col min="3240" max="3240" width="8.7109375" style="31" customWidth="1"/>
    <col min="3241" max="3241" width="9.140625" style="31"/>
    <col min="3242" max="3242" width="9.140625" style="31" customWidth="1"/>
    <col min="3243" max="3243" width="27.28515625" style="31" customWidth="1"/>
    <col min="3244" max="3279" width="9.140625" style="31" customWidth="1"/>
    <col min="3280" max="3493" width="9.140625" style="31"/>
    <col min="3494" max="3494" width="18.7109375" style="31" customWidth="1"/>
    <col min="3495" max="3495" width="18.140625" style="31" customWidth="1"/>
    <col min="3496" max="3496" width="8.7109375" style="31" customWidth="1"/>
    <col min="3497" max="3497" width="9.140625" style="31"/>
    <col min="3498" max="3498" width="9.140625" style="31" customWidth="1"/>
    <col min="3499" max="3499" width="27.28515625" style="31" customWidth="1"/>
    <col min="3500" max="3535" width="9.140625" style="31" customWidth="1"/>
    <col min="3536" max="3749" width="9.140625" style="31"/>
    <col min="3750" max="3750" width="18.7109375" style="31" customWidth="1"/>
    <col min="3751" max="3751" width="18.140625" style="31" customWidth="1"/>
    <col min="3752" max="3752" width="8.7109375" style="31" customWidth="1"/>
    <col min="3753" max="3753" width="9.140625" style="31"/>
    <col min="3754" max="3754" width="9.140625" style="31" customWidth="1"/>
    <col min="3755" max="3755" width="27.28515625" style="31" customWidth="1"/>
    <col min="3756" max="3791" width="9.140625" style="31" customWidth="1"/>
    <col min="3792" max="4005" width="9.140625" style="31"/>
    <col min="4006" max="4006" width="18.7109375" style="31" customWidth="1"/>
    <col min="4007" max="4007" width="18.140625" style="31" customWidth="1"/>
    <col min="4008" max="4008" width="8.7109375" style="31" customWidth="1"/>
    <col min="4009" max="4009" width="9.140625" style="31"/>
    <col min="4010" max="4010" width="9.140625" style="31" customWidth="1"/>
    <col min="4011" max="4011" width="27.28515625" style="31" customWidth="1"/>
    <col min="4012" max="4047" width="9.140625" style="31" customWidth="1"/>
    <col min="4048" max="4261" width="9.140625" style="31"/>
    <col min="4262" max="4262" width="18.7109375" style="31" customWidth="1"/>
    <col min="4263" max="4263" width="18.140625" style="31" customWidth="1"/>
    <col min="4264" max="4264" width="8.7109375" style="31" customWidth="1"/>
    <col min="4265" max="4265" width="9.140625" style="31"/>
    <col min="4266" max="4266" width="9.140625" style="31" customWidth="1"/>
    <col min="4267" max="4267" width="27.28515625" style="31" customWidth="1"/>
    <col min="4268" max="4303" width="9.140625" style="31" customWidth="1"/>
    <col min="4304" max="4517" width="9.140625" style="31"/>
    <col min="4518" max="4518" width="18.7109375" style="31" customWidth="1"/>
    <col min="4519" max="4519" width="18.140625" style="31" customWidth="1"/>
    <col min="4520" max="4520" width="8.7109375" style="31" customWidth="1"/>
    <col min="4521" max="4521" width="9.140625" style="31"/>
    <col min="4522" max="4522" width="9.140625" style="31" customWidth="1"/>
    <col min="4523" max="4523" width="27.28515625" style="31" customWidth="1"/>
    <col min="4524" max="4559" width="9.140625" style="31" customWidth="1"/>
    <col min="4560" max="4773" width="9.140625" style="31"/>
    <col min="4774" max="4774" width="18.7109375" style="31" customWidth="1"/>
    <col min="4775" max="4775" width="18.140625" style="31" customWidth="1"/>
    <col min="4776" max="4776" width="8.7109375" style="31" customWidth="1"/>
    <col min="4777" max="4777" width="9.140625" style="31"/>
    <col min="4778" max="4778" width="9.140625" style="31" customWidth="1"/>
    <col min="4779" max="4779" width="27.28515625" style="31" customWidth="1"/>
    <col min="4780" max="4815" width="9.140625" style="31" customWidth="1"/>
    <col min="4816" max="5029" width="9.140625" style="31"/>
    <col min="5030" max="5030" width="18.7109375" style="31" customWidth="1"/>
    <col min="5031" max="5031" width="18.140625" style="31" customWidth="1"/>
    <col min="5032" max="5032" width="8.7109375" style="31" customWidth="1"/>
    <col min="5033" max="5033" width="9.140625" style="31"/>
    <col min="5034" max="5034" width="9.140625" style="31" customWidth="1"/>
    <col min="5035" max="5035" width="27.28515625" style="31" customWidth="1"/>
    <col min="5036" max="5071" width="9.140625" style="31" customWidth="1"/>
    <col min="5072" max="5285" width="9.140625" style="31"/>
    <col min="5286" max="5286" width="18.7109375" style="31" customWidth="1"/>
    <col min="5287" max="5287" width="18.140625" style="31" customWidth="1"/>
    <col min="5288" max="5288" width="8.7109375" style="31" customWidth="1"/>
    <col min="5289" max="5289" width="9.140625" style="31"/>
    <col min="5290" max="5290" width="9.140625" style="31" customWidth="1"/>
    <col min="5291" max="5291" width="27.28515625" style="31" customWidth="1"/>
    <col min="5292" max="5327" width="9.140625" style="31" customWidth="1"/>
    <col min="5328" max="5541" width="9.140625" style="31"/>
    <col min="5542" max="5542" width="18.7109375" style="31" customWidth="1"/>
    <col min="5543" max="5543" width="18.140625" style="31" customWidth="1"/>
    <col min="5544" max="5544" width="8.7109375" style="31" customWidth="1"/>
    <col min="5545" max="5545" width="9.140625" style="31"/>
    <col min="5546" max="5546" width="9.140625" style="31" customWidth="1"/>
    <col min="5547" max="5547" width="27.28515625" style="31" customWidth="1"/>
    <col min="5548" max="5583" width="9.140625" style="31" customWidth="1"/>
    <col min="5584" max="5797" width="9.140625" style="31"/>
    <col min="5798" max="5798" width="18.7109375" style="31" customWidth="1"/>
    <col min="5799" max="5799" width="18.140625" style="31" customWidth="1"/>
    <col min="5800" max="5800" width="8.7109375" style="31" customWidth="1"/>
    <col min="5801" max="5801" width="9.140625" style="31"/>
    <col min="5802" max="5802" width="9.140625" style="31" customWidth="1"/>
    <col min="5803" max="5803" width="27.28515625" style="31" customWidth="1"/>
    <col min="5804" max="5839" width="9.140625" style="31" customWidth="1"/>
    <col min="5840" max="6053" width="9.140625" style="31"/>
    <col min="6054" max="6054" width="18.7109375" style="31" customWidth="1"/>
    <col min="6055" max="6055" width="18.140625" style="31" customWidth="1"/>
    <col min="6056" max="6056" width="8.7109375" style="31" customWidth="1"/>
    <col min="6057" max="6057" width="9.140625" style="31"/>
    <col min="6058" max="6058" width="9.140625" style="31" customWidth="1"/>
    <col min="6059" max="6059" width="27.28515625" style="31" customWidth="1"/>
    <col min="6060" max="6095" width="9.140625" style="31" customWidth="1"/>
    <col min="6096" max="6309" width="9.140625" style="31"/>
    <col min="6310" max="6310" width="18.7109375" style="31" customWidth="1"/>
    <col min="6311" max="6311" width="18.140625" style="31" customWidth="1"/>
    <col min="6312" max="6312" width="8.7109375" style="31" customWidth="1"/>
    <col min="6313" max="6313" width="9.140625" style="31"/>
    <col min="6314" max="6314" width="9.140625" style="31" customWidth="1"/>
    <col min="6315" max="6315" width="27.28515625" style="31" customWidth="1"/>
    <col min="6316" max="6351" width="9.140625" style="31" customWidth="1"/>
    <col min="6352" max="6565" width="9.140625" style="31"/>
    <col min="6566" max="6566" width="18.7109375" style="31" customWidth="1"/>
    <col min="6567" max="6567" width="18.140625" style="31" customWidth="1"/>
    <col min="6568" max="6568" width="8.7109375" style="31" customWidth="1"/>
    <col min="6569" max="6569" width="9.140625" style="31"/>
    <col min="6570" max="6570" width="9.140625" style="31" customWidth="1"/>
    <col min="6571" max="6571" width="27.28515625" style="31" customWidth="1"/>
    <col min="6572" max="6607" width="9.140625" style="31" customWidth="1"/>
    <col min="6608" max="6821" width="9.140625" style="31"/>
    <col min="6822" max="6822" width="18.7109375" style="31" customWidth="1"/>
    <col min="6823" max="6823" width="18.140625" style="31" customWidth="1"/>
    <col min="6824" max="6824" width="8.7109375" style="31" customWidth="1"/>
    <col min="6825" max="6825" width="9.140625" style="31"/>
    <col min="6826" max="6826" width="9.140625" style="31" customWidth="1"/>
    <col min="6827" max="6827" width="27.28515625" style="31" customWidth="1"/>
    <col min="6828" max="6863" width="9.140625" style="31" customWidth="1"/>
    <col min="6864" max="7077" width="9.140625" style="31"/>
    <col min="7078" max="7078" width="18.7109375" style="31" customWidth="1"/>
    <col min="7079" max="7079" width="18.140625" style="31" customWidth="1"/>
    <col min="7080" max="7080" width="8.7109375" style="31" customWidth="1"/>
    <col min="7081" max="7081" width="9.140625" style="31"/>
    <col min="7082" max="7082" width="9.140625" style="31" customWidth="1"/>
    <col min="7083" max="7083" width="27.28515625" style="31" customWidth="1"/>
    <col min="7084" max="7119" width="9.140625" style="31" customWidth="1"/>
    <col min="7120" max="7333" width="9.140625" style="31"/>
    <col min="7334" max="7334" width="18.7109375" style="31" customWidth="1"/>
    <col min="7335" max="7335" width="18.140625" style="31" customWidth="1"/>
    <col min="7336" max="7336" width="8.7109375" style="31" customWidth="1"/>
    <col min="7337" max="7337" width="9.140625" style="31"/>
    <col min="7338" max="7338" width="9.140625" style="31" customWidth="1"/>
    <col min="7339" max="7339" width="27.28515625" style="31" customWidth="1"/>
    <col min="7340" max="7375" width="9.140625" style="31" customWidth="1"/>
    <col min="7376" max="7589" width="9.140625" style="31"/>
    <col min="7590" max="7590" width="18.7109375" style="31" customWidth="1"/>
    <col min="7591" max="7591" width="18.140625" style="31" customWidth="1"/>
    <col min="7592" max="7592" width="8.7109375" style="31" customWidth="1"/>
    <col min="7593" max="7593" width="9.140625" style="31"/>
    <col min="7594" max="7594" width="9.140625" style="31" customWidth="1"/>
    <col min="7595" max="7595" width="27.28515625" style="31" customWidth="1"/>
    <col min="7596" max="7631" width="9.140625" style="31" customWidth="1"/>
    <col min="7632" max="7845" width="9.140625" style="31"/>
    <col min="7846" max="7846" width="18.7109375" style="31" customWidth="1"/>
    <col min="7847" max="7847" width="18.140625" style="31" customWidth="1"/>
    <col min="7848" max="7848" width="8.7109375" style="31" customWidth="1"/>
    <col min="7849" max="7849" width="9.140625" style="31"/>
    <col min="7850" max="7850" width="9.140625" style="31" customWidth="1"/>
    <col min="7851" max="7851" width="27.28515625" style="31" customWidth="1"/>
    <col min="7852" max="7887" width="9.140625" style="31" customWidth="1"/>
    <col min="7888" max="8101" width="9.140625" style="31"/>
    <col min="8102" max="8102" width="18.7109375" style="31" customWidth="1"/>
    <col min="8103" max="8103" width="18.140625" style="31" customWidth="1"/>
    <col min="8104" max="8104" width="8.7109375" style="31" customWidth="1"/>
    <col min="8105" max="8105" width="9.140625" style="31"/>
    <col min="8106" max="8106" width="9.140625" style="31" customWidth="1"/>
    <col min="8107" max="8107" width="27.28515625" style="31" customWidth="1"/>
    <col min="8108" max="8143" width="9.140625" style="31" customWidth="1"/>
    <col min="8144" max="8357" width="9.140625" style="31"/>
    <col min="8358" max="8358" width="18.7109375" style="31" customWidth="1"/>
    <col min="8359" max="8359" width="18.140625" style="31" customWidth="1"/>
    <col min="8360" max="8360" width="8.7109375" style="31" customWidth="1"/>
    <col min="8361" max="8361" width="9.140625" style="31"/>
    <col min="8362" max="8362" width="9.140625" style="31" customWidth="1"/>
    <col min="8363" max="8363" width="27.28515625" style="31" customWidth="1"/>
    <col min="8364" max="8399" width="9.140625" style="31" customWidth="1"/>
    <col min="8400" max="8613" width="9.140625" style="31"/>
    <col min="8614" max="8614" width="18.7109375" style="31" customWidth="1"/>
    <col min="8615" max="8615" width="18.140625" style="31" customWidth="1"/>
    <col min="8616" max="8616" width="8.7109375" style="31" customWidth="1"/>
    <col min="8617" max="8617" width="9.140625" style="31"/>
    <col min="8618" max="8618" width="9.140625" style="31" customWidth="1"/>
    <col min="8619" max="8619" width="27.28515625" style="31" customWidth="1"/>
    <col min="8620" max="8655" width="9.140625" style="31" customWidth="1"/>
    <col min="8656" max="8869" width="9.140625" style="31"/>
    <col min="8870" max="8870" width="18.7109375" style="31" customWidth="1"/>
    <col min="8871" max="8871" width="18.140625" style="31" customWidth="1"/>
    <col min="8872" max="8872" width="8.7109375" style="31" customWidth="1"/>
    <col min="8873" max="8873" width="9.140625" style="31"/>
    <col min="8874" max="8874" width="9.140625" style="31" customWidth="1"/>
    <col min="8875" max="8875" width="27.28515625" style="31" customWidth="1"/>
    <col min="8876" max="8911" width="9.140625" style="31" customWidth="1"/>
    <col min="8912" max="9125" width="9.140625" style="31"/>
    <col min="9126" max="9126" width="18.7109375" style="31" customWidth="1"/>
    <col min="9127" max="9127" width="18.140625" style="31" customWidth="1"/>
    <col min="9128" max="9128" width="8.7109375" style="31" customWidth="1"/>
    <col min="9129" max="9129" width="9.140625" style="31"/>
    <col min="9130" max="9130" width="9.140625" style="31" customWidth="1"/>
    <col min="9131" max="9131" width="27.28515625" style="31" customWidth="1"/>
    <col min="9132" max="9167" width="9.140625" style="31" customWidth="1"/>
    <col min="9168" max="9381" width="9.140625" style="31"/>
    <col min="9382" max="9382" width="18.7109375" style="31" customWidth="1"/>
    <col min="9383" max="9383" width="18.140625" style="31" customWidth="1"/>
    <col min="9384" max="9384" width="8.7109375" style="31" customWidth="1"/>
    <col min="9385" max="9385" width="9.140625" style="31"/>
    <col min="9386" max="9386" width="9.140625" style="31" customWidth="1"/>
    <col min="9387" max="9387" width="27.28515625" style="31" customWidth="1"/>
    <col min="9388" max="9423" width="9.140625" style="31" customWidth="1"/>
    <col min="9424" max="9637" width="9.140625" style="31"/>
    <col min="9638" max="9638" width="18.7109375" style="31" customWidth="1"/>
    <col min="9639" max="9639" width="18.140625" style="31" customWidth="1"/>
    <col min="9640" max="9640" width="8.7109375" style="31" customWidth="1"/>
    <col min="9641" max="9641" width="9.140625" style="31"/>
    <col min="9642" max="9642" width="9.140625" style="31" customWidth="1"/>
    <col min="9643" max="9643" width="27.28515625" style="31" customWidth="1"/>
    <col min="9644" max="9679" width="9.140625" style="31" customWidth="1"/>
    <col min="9680" max="9893" width="9.140625" style="31"/>
    <col min="9894" max="9894" width="18.7109375" style="31" customWidth="1"/>
    <col min="9895" max="9895" width="18.140625" style="31" customWidth="1"/>
    <col min="9896" max="9896" width="8.7109375" style="31" customWidth="1"/>
    <col min="9897" max="9897" width="9.140625" style="31"/>
    <col min="9898" max="9898" width="9.140625" style="31" customWidth="1"/>
    <col min="9899" max="9899" width="27.28515625" style="31" customWidth="1"/>
    <col min="9900" max="9935" width="9.140625" style="31" customWidth="1"/>
    <col min="9936" max="10149" width="9.140625" style="31"/>
    <col min="10150" max="10150" width="18.7109375" style="31" customWidth="1"/>
    <col min="10151" max="10151" width="18.140625" style="31" customWidth="1"/>
    <col min="10152" max="10152" width="8.7109375" style="31" customWidth="1"/>
    <col min="10153" max="10153" width="9.140625" style="31"/>
    <col min="10154" max="10154" width="9.140625" style="31" customWidth="1"/>
    <col min="10155" max="10155" width="27.28515625" style="31" customWidth="1"/>
    <col min="10156" max="10191" width="9.140625" style="31" customWidth="1"/>
    <col min="10192" max="10405" width="9.140625" style="31"/>
    <col min="10406" max="10406" width="18.7109375" style="31" customWidth="1"/>
    <col min="10407" max="10407" width="18.140625" style="31" customWidth="1"/>
    <col min="10408" max="10408" width="8.7109375" style="31" customWidth="1"/>
    <col min="10409" max="10409" width="9.140625" style="31"/>
    <col min="10410" max="10410" width="9.140625" style="31" customWidth="1"/>
    <col min="10411" max="10411" width="27.28515625" style="31" customWidth="1"/>
    <col min="10412" max="10447" width="9.140625" style="31" customWidth="1"/>
    <col min="10448" max="10661" width="9.140625" style="31"/>
    <col min="10662" max="10662" width="18.7109375" style="31" customWidth="1"/>
    <col min="10663" max="10663" width="18.140625" style="31" customWidth="1"/>
    <col min="10664" max="10664" width="8.7109375" style="31" customWidth="1"/>
    <col min="10665" max="10665" width="9.140625" style="31"/>
    <col min="10666" max="10666" width="9.140625" style="31" customWidth="1"/>
    <col min="10667" max="10667" width="27.28515625" style="31" customWidth="1"/>
    <col min="10668" max="10703" width="9.140625" style="31" customWidth="1"/>
    <col min="10704" max="10917" width="9.140625" style="31"/>
    <col min="10918" max="10918" width="18.7109375" style="31" customWidth="1"/>
    <col min="10919" max="10919" width="18.140625" style="31" customWidth="1"/>
    <col min="10920" max="10920" width="8.7109375" style="31" customWidth="1"/>
    <col min="10921" max="10921" width="9.140625" style="31"/>
    <col min="10922" max="10922" width="9.140625" style="31" customWidth="1"/>
    <col min="10923" max="10923" width="27.28515625" style="31" customWidth="1"/>
    <col min="10924" max="10959" width="9.140625" style="31" customWidth="1"/>
    <col min="10960" max="11173" width="9.140625" style="31"/>
    <col min="11174" max="11174" width="18.7109375" style="31" customWidth="1"/>
    <col min="11175" max="11175" width="18.140625" style="31" customWidth="1"/>
    <col min="11176" max="11176" width="8.7109375" style="31" customWidth="1"/>
    <col min="11177" max="11177" width="9.140625" style="31"/>
    <col min="11178" max="11178" width="9.140625" style="31" customWidth="1"/>
    <col min="11179" max="11179" width="27.28515625" style="31" customWidth="1"/>
    <col min="11180" max="11215" width="9.140625" style="31" customWidth="1"/>
    <col min="11216" max="11429" width="9.140625" style="31"/>
    <col min="11430" max="11430" width="18.7109375" style="31" customWidth="1"/>
    <col min="11431" max="11431" width="18.140625" style="31" customWidth="1"/>
    <col min="11432" max="11432" width="8.7109375" style="31" customWidth="1"/>
    <col min="11433" max="11433" width="9.140625" style="31"/>
    <col min="11434" max="11434" width="9.140625" style="31" customWidth="1"/>
    <col min="11435" max="11435" width="27.28515625" style="31" customWidth="1"/>
    <col min="11436" max="11471" width="9.140625" style="31" customWidth="1"/>
    <col min="11472" max="11685" width="9.140625" style="31"/>
    <col min="11686" max="11686" width="18.7109375" style="31" customWidth="1"/>
    <col min="11687" max="11687" width="18.140625" style="31" customWidth="1"/>
    <col min="11688" max="11688" width="8.7109375" style="31" customWidth="1"/>
    <col min="11689" max="11689" width="9.140625" style="31"/>
    <col min="11690" max="11690" width="9.140625" style="31" customWidth="1"/>
    <col min="11691" max="11691" width="27.28515625" style="31" customWidth="1"/>
    <col min="11692" max="11727" width="9.140625" style="31" customWidth="1"/>
    <col min="11728" max="11941" width="9.140625" style="31"/>
    <col min="11942" max="11942" width="18.7109375" style="31" customWidth="1"/>
    <col min="11943" max="11943" width="18.140625" style="31" customWidth="1"/>
    <col min="11944" max="11944" width="8.7109375" style="31" customWidth="1"/>
    <col min="11945" max="11945" width="9.140625" style="31"/>
    <col min="11946" max="11946" width="9.140625" style="31" customWidth="1"/>
    <col min="11947" max="11947" width="27.28515625" style="31" customWidth="1"/>
    <col min="11948" max="11983" width="9.140625" style="31" customWidth="1"/>
    <col min="11984" max="12197" width="9.140625" style="31"/>
    <col min="12198" max="12198" width="18.7109375" style="31" customWidth="1"/>
    <col min="12199" max="12199" width="18.140625" style="31" customWidth="1"/>
    <col min="12200" max="12200" width="8.7109375" style="31" customWidth="1"/>
    <col min="12201" max="12201" width="9.140625" style="31"/>
    <col min="12202" max="12202" width="9.140625" style="31" customWidth="1"/>
    <col min="12203" max="12203" width="27.28515625" style="31" customWidth="1"/>
    <col min="12204" max="12239" width="9.140625" style="31" customWidth="1"/>
    <col min="12240" max="12453" width="9.140625" style="31"/>
    <col min="12454" max="12454" width="18.7109375" style="31" customWidth="1"/>
    <col min="12455" max="12455" width="18.140625" style="31" customWidth="1"/>
    <col min="12456" max="12456" width="8.7109375" style="31" customWidth="1"/>
    <col min="12457" max="12457" width="9.140625" style="31"/>
    <col min="12458" max="12458" width="9.140625" style="31" customWidth="1"/>
    <col min="12459" max="12459" width="27.28515625" style="31" customWidth="1"/>
    <col min="12460" max="12495" width="9.140625" style="31" customWidth="1"/>
    <col min="12496" max="12709" width="9.140625" style="31"/>
    <col min="12710" max="12710" width="18.7109375" style="31" customWidth="1"/>
    <col min="12711" max="12711" width="18.140625" style="31" customWidth="1"/>
    <col min="12712" max="12712" width="8.7109375" style="31" customWidth="1"/>
    <col min="12713" max="12713" width="9.140625" style="31"/>
    <col min="12714" max="12714" width="9.140625" style="31" customWidth="1"/>
    <col min="12715" max="12715" width="27.28515625" style="31" customWidth="1"/>
    <col min="12716" max="12751" width="9.140625" style="31" customWidth="1"/>
    <col min="12752" max="12965" width="9.140625" style="31"/>
    <col min="12966" max="12966" width="18.7109375" style="31" customWidth="1"/>
    <col min="12967" max="12967" width="18.140625" style="31" customWidth="1"/>
    <col min="12968" max="12968" width="8.7109375" style="31" customWidth="1"/>
    <col min="12969" max="12969" width="9.140625" style="31"/>
    <col min="12970" max="12970" width="9.140625" style="31" customWidth="1"/>
    <col min="12971" max="12971" width="27.28515625" style="31" customWidth="1"/>
    <col min="12972" max="13007" width="9.140625" style="31" customWidth="1"/>
    <col min="13008" max="13221" width="9.140625" style="31"/>
    <col min="13222" max="13222" width="18.7109375" style="31" customWidth="1"/>
    <col min="13223" max="13223" width="18.140625" style="31" customWidth="1"/>
    <col min="13224" max="13224" width="8.7109375" style="31" customWidth="1"/>
    <col min="13225" max="13225" width="9.140625" style="31"/>
    <col min="13226" max="13226" width="9.140625" style="31" customWidth="1"/>
    <col min="13227" max="13227" width="27.28515625" style="31" customWidth="1"/>
    <col min="13228" max="13263" width="9.140625" style="31" customWidth="1"/>
    <col min="13264" max="13477" width="9.140625" style="31"/>
    <col min="13478" max="13478" width="18.7109375" style="31" customWidth="1"/>
    <col min="13479" max="13479" width="18.140625" style="31" customWidth="1"/>
    <col min="13480" max="13480" width="8.7109375" style="31" customWidth="1"/>
    <col min="13481" max="13481" width="9.140625" style="31"/>
    <col min="13482" max="13482" width="9.140625" style="31" customWidth="1"/>
    <col min="13483" max="13483" width="27.28515625" style="31" customWidth="1"/>
    <col min="13484" max="13519" width="9.140625" style="31" customWidth="1"/>
    <col min="13520" max="13733" width="9.140625" style="31"/>
    <col min="13734" max="13734" width="18.7109375" style="31" customWidth="1"/>
    <col min="13735" max="13735" width="18.140625" style="31" customWidth="1"/>
    <col min="13736" max="13736" width="8.7109375" style="31" customWidth="1"/>
    <col min="13737" max="13737" width="9.140625" style="31"/>
    <col min="13738" max="13738" width="9.140625" style="31" customWidth="1"/>
    <col min="13739" max="13739" width="27.28515625" style="31" customWidth="1"/>
    <col min="13740" max="13775" width="9.140625" style="31" customWidth="1"/>
    <col min="13776" max="13989" width="9.140625" style="31"/>
    <col min="13990" max="13990" width="18.7109375" style="31" customWidth="1"/>
    <col min="13991" max="13991" width="18.140625" style="31" customWidth="1"/>
    <col min="13992" max="13992" width="8.7109375" style="31" customWidth="1"/>
    <col min="13993" max="13993" width="9.140625" style="31"/>
    <col min="13994" max="13994" width="9.140625" style="31" customWidth="1"/>
    <col min="13995" max="13995" width="27.28515625" style="31" customWidth="1"/>
    <col min="13996" max="14031" width="9.140625" style="31" customWidth="1"/>
    <col min="14032" max="14245" width="9.140625" style="31"/>
    <col min="14246" max="14246" width="18.7109375" style="31" customWidth="1"/>
    <col min="14247" max="14247" width="18.140625" style="31" customWidth="1"/>
    <col min="14248" max="14248" width="8.7109375" style="31" customWidth="1"/>
    <col min="14249" max="14249" width="9.140625" style="31"/>
    <col min="14250" max="14250" width="9.140625" style="31" customWidth="1"/>
    <col min="14251" max="14251" width="27.28515625" style="31" customWidth="1"/>
    <col min="14252" max="14287" width="9.140625" style="31" customWidth="1"/>
    <col min="14288" max="14501" width="9.140625" style="31"/>
    <col min="14502" max="14502" width="18.7109375" style="31" customWidth="1"/>
    <col min="14503" max="14503" width="18.140625" style="31" customWidth="1"/>
    <col min="14504" max="14504" width="8.7109375" style="31" customWidth="1"/>
    <col min="14505" max="14505" width="9.140625" style="31"/>
    <col min="14506" max="14506" width="9.140625" style="31" customWidth="1"/>
    <col min="14507" max="14507" width="27.28515625" style="31" customWidth="1"/>
    <col min="14508" max="14543" width="9.140625" style="31" customWidth="1"/>
    <col min="14544" max="14757" width="9.140625" style="31"/>
    <col min="14758" max="14758" width="18.7109375" style="31" customWidth="1"/>
    <col min="14759" max="14759" width="18.140625" style="31" customWidth="1"/>
    <col min="14760" max="14760" width="8.7109375" style="31" customWidth="1"/>
    <col min="14761" max="14761" width="9.140625" style="31"/>
    <col min="14762" max="14762" width="9.140625" style="31" customWidth="1"/>
    <col min="14763" max="14763" width="27.28515625" style="31" customWidth="1"/>
    <col min="14764" max="14799" width="9.140625" style="31" customWidth="1"/>
    <col min="14800" max="15013" width="9.140625" style="31"/>
    <col min="15014" max="15014" width="18.7109375" style="31" customWidth="1"/>
    <col min="15015" max="15015" width="18.140625" style="31" customWidth="1"/>
    <col min="15016" max="15016" width="8.7109375" style="31" customWidth="1"/>
    <col min="15017" max="15017" width="9.140625" style="31"/>
    <col min="15018" max="15018" width="9.140625" style="31" customWidth="1"/>
    <col min="15019" max="15019" width="27.28515625" style="31" customWidth="1"/>
    <col min="15020" max="15055" width="9.140625" style="31" customWidth="1"/>
    <col min="15056" max="15269" width="9.140625" style="31"/>
    <col min="15270" max="15270" width="18.7109375" style="31" customWidth="1"/>
    <col min="15271" max="15271" width="18.140625" style="31" customWidth="1"/>
    <col min="15272" max="15272" width="8.7109375" style="31" customWidth="1"/>
    <col min="15273" max="15273" width="9.140625" style="31"/>
    <col min="15274" max="15274" width="9.140625" style="31" customWidth="1"/>
    <col min="15275" max="15275" width="27.28515625" style="31" customWidth="1"/>
    <col min="15276" max="15311" width="9.140625" style="31" customWidth="1"/>
    <col min="15312" max="15525" width="9.140625" style="31"/>
    <col min="15526" max="15526" width="18.7109375" style="31" customWidth="1"/>
    <col min="15527" max="15527" width="18.140625" style="31" customWidth="1"/>
    <col min="15528" max="15528" width="8.7109375" style="31" customWidth="1"/>
    <col min="15529" max="15529" width="9.140625" style="31"/>
    <col min="15530" max="15530" width="9.140625" style="31" customWidth="1"/>
    <col min="15531" max="15531" width="27.28515625" style="31" customWidth="1"/>
    <col min="15532" max="15567" width="9.140625" style="31" customWidth="1"/>
    <col min="15568" max="15781" width="9.140625" style="31"/>
    <col min="15782" max="15782" width="18.7109375" style="31" customWidth="1"/>
    <col min="15783" max="15783" width="18.140625" style="31" customWidth="1"/>
    <col min="15784" max="15784" width="8.7109375" style="31" customWidth="1"/>
    <col min="15785" max="15785" width="9.140625" style="31"/>
    <col min="15786" max="15786" width="9.140625" style="31" customWidth="1"/>
    <col min="15787" max="15787" width="27.28515625" style="31" customWidth="1"/>
    <col min="15788" max="15823" width="9.140625" style="31" customWidth="1"/>
    <col min="15824" max="16037" width="9.140625" style="31"/>
    <col min="16038" max="16038" width="18.7109375" style="31" customWidth="1"/>
    <col min="16039" max="16039" width="18.140625" style="31" customWidth="1"/>
    <col min="16040" max="16040" width="8.7109375" style="31" customWidth="1"/>
    <col min="16041" max="16041" width="9.140625" style="31"/>
    <col min="16042" max="16042" width="9.140625" style="31" customWidth="1"/>
    <col min="16043" max="16043" width="27.28515625" style="31" customWidth="1"/>
    <col min="16044" max="16079" width="9.140625" style="31" customWidth="1"/>
    <col min="16080" max="16384" width="9.140625" style="31"/>
  </cols>
  <sheetData>
    <row r="1" spans="1:7" s="33" customFormat="1" ht="21" customHeight="1" x14ac:dyDescent="0.25">
      <c r="A1" s="546" t="str">
        <f>Общее!$B$1</f>
        <v>Ралли "Кубок Motul - 2017"</v>
      </c>
      <c r="B1" s="546"/>
      <c r="C1" s="546"/>
      <c r="D1" s="546"/>
      <c r="E1" s="546"/>
      <c r="F1" s="90"/>
      <c r="G1" s="90"/>
    </row>
    <row r="2" spans="1:7" s="33" customFormat="1" ht="21" customHeight="1" x14ac:dyDescent="0.25">
      <c r="A2" s="548" t="s">
        <v>413</v>
      </c>
      <c r="B2" s="548"/>
      <c r="C2" s="548"/>
      <c r="D2" s="548"/>
      <c r="E2" s="548"/>
      <c r="F2" s="91"/>
      <c r="G2" s="91"/>
    </row>
    <row r="3" spans="1:7" s="33" customFormat="1" ht="3" customHeight="1" thickBot="1" x14ac:dyDescent="0.3"/>
    <row r="4" spans="1:7" ht="30" x14ac:dyDescent="0.25">
      <c r="A4" s="410" t="s">
        <v>24</v>
      </c>
      <c r="B4" s="411" t="s">
        <v>412</v>
      </c>
      <c r="C4" s="411" t="s">
        <v>25</v>
      </c>
      <c r="D4" s="411" t="s">
        <v>26</v>
      </c>
      <c r="E4" s="411" t="s">
        <v>27</v>
      </c>
      <c r="F4" s="411" t="s">
        <v>28</v>
      </c>
      <c r="G4" s="412" t="s">
        <v>69</v>
      </c>
    </row>
    <row r="5" spans="1:7" x14ac:dyDescent="0.25">
      <c r="A5" s="413">
        <v>10</v>
      </c>
      <c r="B5" s="408"/>
      <c r="C5" s="408" t="s">
        <v>213</v>
      </c>
      <c r="D5" s="408" t="s">
        <v>214</v>
      </c>
      <c r="E5" s="408" t="s">
        <v>215</v>
      </c>
      <c r="F5" s="409" t="s">
        <v>42</v>
      </c>
      <c r="G5" s="414">
        <v>0.41736111111111113</v>
      </c>
    </row>
    <row r="6" spans="1:7" x14ac:dyDescent="0.25">
      <c r="A6" s="415">
        <v>44</v>
      </c>
      <c r="B6" s="407" t="s">
        <v>216</v>
      </c>
      <c r="C6" s="407" t="s">
        <v>217</v>
      </c>
      <c r="D6" s="407" t="s">
        <v>218</v>
      </c>
      <c r="E6" s="407" t="s">
        <v>111</v>
      </c>
      <c r="F6" s="406" t="s">
        <v>42</v>
      </c>
      <c r="G6" s="416">
        <v>0.41805555555555557</v>
      </c>
    </row>
    <row r="7" spans="1:7" x14ac:dyDescent="0.25">
      <c r="A7" s="415">
        <v>17</v>
      </c>
      <c r="B7" s="407" t="s">
        <v>65</v>
      </c>
      <c r="C7" s="407" t="s">
        <v>224</v>
      </c>
      <c r="D7" s="407" t="s">
        <v>66</v>
      </c>
      <c r="E7" s="407" t="s">
        <v>225</v>
      </c>
      <c r="F7" s="406" t="s">
        <v>42</v>
      </c>
      <c r="G7" s="416">
        <v>0.41875000000000001</v>
      </c>
    </row>
    <row r="8" spans="1:7" x14ac:dyDescent="0.25">
      <c r="A8" s="415">
        <v>37</v>
      </c>
      <c r="B8" s="407" t="s">
        <v>229</v>
      </c>
      <c r="C8" s="407" t="s">
        <v>125</v>
      </c>
      <c r="D8" s="407" t="s">
        <v>118</v>
      </c>
      <c r="E8" s="407" t="s">
        <v>117</v>
      </c>
      <c r="F8" s="406" t="s">
        <v>42</v>
      </c>
      <c r="G8" s="416">
        <v>0.41944444444444445</v>
      </c>
    </row>
    <row r="9" spans="1:7" x14ac:dyDescent="0.25">
      <c r="A9" s="415">
        <v>75</v>
      </c>
      <c r="B9" s="407" t="s">
        <v>239</v>
      </c>
      <c r="C9" s="407" t="s">
        <v>240</v>
      </c>
      <c r="D9" s="407" t="s">
        <v>241</v>
      </c>
      <c r="E9" s="407" t="s">
        <v>242</v>
      </c>
      <c r="F9" s="406" t="s">
        <v>42</v>
      </c>
      <c r="G9" s="416">
        <v>0.4201388888888889</v>
      </c>
    </row>
    <row r="10" spans="1:7" x14ac:dyDescent="0.25">
      <c r="A10" s="415">
        <v>12</v>
      </c>
      <c r="B10" s="407" t="s">
        <v>247</v>
      </c>
      <c r="C10" s="407" t="s">
        <v>203</v>
      </c>
      <c r="D10" s="407" t="s">
        <v>248</v>
      </c>
      <c r="E10" s="407" t="s">
        <v>249</v>
      </c>
      <c r="F10" s="406" t="s">
        <v>42</v>
      </c>
      <c r="G10" s="416">
        <v>0.42083333333333334</v>
      </c>
    </row>
    <row r="11" spans="1:7" x14ac:dyDescent="0.25">
      <c r="A11" s="415">
        <v>18</v>
      </c>
      <c r="B11" s="407" t="s">
        <v>254</v>
      </c>
      <c r="C11" s="407" t="s">
        <v>255</v>
      </c>
      <c r="D11" s="407" t="s">
        <v>256</v>
      </c>
      <c r="E11" s="407" t="s">
        <v>257</v>
      </c>
      <c r="F11" s="406" t="s">
        <v>42</v>
      </c>
      <c r="G11" s="416">
        <v>0.42152777777777778</v>
      </c>
    </row>
    <row r="12" spans="1:7" x14ac:dyDescent="0.25">
      <c r="A12" s="415">
        <v>16</v>
      </c>
      <c r="B12" s="407" t="s">
        <v>289</v>
      </c>
      <c r="C12" s="407" t="s">
        <v>290</v>
      </c>
      <c r="D12" s="407" t="s">
        <v>291</v>
      </c>
      <c r="E12" s="407" t="s">
        <v>292</v>
      </c>
      <c r="F12" s="406" t="s">
        <v>42</v>
      </c>
      <c r="G12" s="416">
        <v>0.42222222222222222</v>
      </c>
    </row>
    <row r="13" spans="1:7" x14ac:dyDescent="0.25">
      <c r="A13" s="415">
        <v>88</v>
      </c>
      <c r="B13" s="407" t="s">
        <v>411</v>
      </c>
      <c r="C13" s="407" t="s">
        <v>295</v>
      </c>
      <c r="D13" s="407" t="s">
        <v>293</v>
      </c>
      <c r="E13" s="407" t="s">
        <v>294</v>
      </c>
      <c r="F13" s="406" t="s">
        <v>42</v>
      </c>
      <c r="G13" s="416">
        <v>0.42291666666666666</v>
      </c>
    </row>
    <row r="14" spans="1:7" x14ac:dyDescent="0.25">
      <c r="A14" s="415">
        <v>15</v>
      </c>
      <c r="B14" s="407" t="s">
        <v>348</v>
      </c>
      <c r="C14" s="407" t="s">
        <v>349</v>
      </c>
      <c r="D14" s="407" t="s">
        <v>351</v>
      </c>
      <c r="E14" s="407" t="s">
        <v>352</v>
      </c>
      <c r="F14" s="406" t="s">
        <v>42</v>
      </c>
      <c r="G14" s="416">
        <v>0.4236111111111111</v>
      </c>
    </row>
    <row r="15" spans="1:7" x14ac:dyDescent="0.25">
      <c r="A15" s="415">
        <v>23</v>
      </c>
      <c r="B15" s="407"/>
      <c r="C15" s="407" t="s">
        <v>355</v>
      </c>
      <c r="D15" s="407" t="s">
        <v>357</v>
      </c>
      <c r="E15" s="407" t="s">
        <v>358</v>
      </c>
      <c r="F15" s="406" t="s">
        <v>42</v>
      </c>
      <c r="G15" s="416">
        <v>0.42430555555555555</v>
      </c>
    </row>
    <row r="16" spans="1:7" x14ac:dyDescent="0.25">
      <c r="A16" s="415">
        <v>52</v>
      </c>
      <c r="B16" s="407" t="s">
        <v>368</v>
      </c>
      <c r="C16" s="407" t="s">
        <v>369</v>
      </c>
      <c r="D16" s="407" t="s">
        <v>370</v>
      </c>
      <c r="E16" s="407" t="s">
        <v>371</v>
      </c>
      <c r="F16" s="406" t="s">
        <v>382</v>
      </c>
      <c r="G16" s="416">
        <v>0.42499999999999999</v>
      </c>
    </row>
    <row r="17" spans="1:7" x14ac:dyDescent="0.25">
      <c r="A17" s="415">
        <v>53</v>
      </c>
      <c r="B17" s="407" t="s">
        <v>374</v>
      </c>
      <c r="C17" s="407" t="s">
        <v>384</v>
      </c>
      <c r="D17" s="407" t="s">
        <v>392</v>
      </c>
      <c r="E17" s="407" t="s">
        <v>399</v>
      </c>
      <c r="F17" s="406" t="s">
        <v>382</v>
      </c>
      <c r="G17" s="416">
        <v>0.42569444444444443</v>
      </c>
    </row>
    <row r="18" spans="1:7" x14ac:dyDescent="0.25">
      <c r="A18" s="415">
        <v>54</v>
      </c>
      <c r="B18" s="407" t="s">
        <v>375</v>
      </c>
      <c r="C18" s="407" t="s">
        <v>385</v>
      </c>
      <c r="D18" s="407" t="s">
        <v>393</v>
      </c>
      <c r="E18" s="407" t="s">
        <v>400</v>
      </c>
      <c r="F18" s="406" t="s">
        <v>382</v>
      </c>
      <c r="G18" s="416">
        <v>0.42638888888888887</v>
      </c>
    </row>
    <row r="19" spans="1:7" x14ac:dyDescent="0.25">
      <c r="A19" s="415">
        <v>55</v>
      </c>
      <c r="B19" s="407" t="s">
        <v>376</v>
      </c>
      <c r="C19" s="407" t="s">
        <v>386</v>
      </c>
      <c r="D19" s="407" t="s">
        <v>394</v>
      </c>
      <c r="E19" s="407" t="s">
        <v>401</v>
      </c>
      <c r="F19" s="406" t="s">
        <v>382</v>
      </c>
      <c r="G19" s="416">
        <v>0.42708333333333331</v>
      </c>
    </row>
    <row r="20" spans="1:7" x14ac:dyDescent="0.25">
      <c r="A20" s="415">
        <v>56</v>
      </c>
      <c r="B20" s="407" t="s">
        <v>377</v>
      </c>
      <c r="C20" s="407" t="s">
        <v>387</v>
      </c>
      <c r="D20" s="407" t="s">
        <v>395</v>
      </c>
      <c r="E20" s="407" t="s">
        <v>402</v>
      </c>
      <c r="F20" s="406" t="s">
        <v>382</v>
      </c>
      <c r="G20" s="416">
        <v>0.42777777777777781</v>
      </c>
    </row>
    <row r="21" spans="1:7" x14ac:dyDescent="0.25">
      <c r="A21" s="415">
        <v>57</v>
      </c>
      <c r="B21" s="407" t="s">
        <v>378</v>
      </c>
      <c r="C21" s="407" t="s">
        <v>388</v>
      </c>
      <c r="D21" s="407" t="s">
        <v>396</v>
      </c>
      <c r="E21" s="407" t="s">
        <v>403</v>
      </c>
      <c r="F21" s="406" t="s">
        <v>382</v>
      </c>
      <c r="G21" s="416">
        <v>0.4284722222222222</v>
      </c>
    </row>
    <row r="22" spans="1:7" x14ac:dyDescent="0.25">
      <c r="A22" s="415">
        <v>58</v>
      </c>
      <c r="B22" s="407" t="s">
        <v>379</v>
      </c>
      <c r="C22" s="407" t="s">
        <v>389</v>
      </c>
      <c r="D22" s="407" t="s">
        <v>404</v>
      </c>
      <c r="E22" s="407" t="s">
        <v>407</v>
      </c>
      <c r="F22" s="406" t="s">
        <v>382</v>
      </c>
      <c r="G22" s="416">
        <v>0.4291666666666667</v>
      </c>
    </row>
    <row r="23" spans="1:7" x14ac:dyDescent="0.25">
      <c r="A23" s="415">
        <v>59</v>
      </c>
      <c r="B23" s="407"/>
      <c r="C23" s="407" t="s">
        <v>390</v>
      </c>
      <c r="D23" s="407" t="s">
        <v>405</v>
      </c>
      <c r="E23" s="407" t="s">
        <v>408</v>
      </c>
      <c r="F23" s="406" t="s">
        <v>382</v>
      </c>
      <c r="G23" s="416">
        <v>0.42986111111111108</v>
      </c>
    </row>
    <row r="24" spans="1:7" x14ac:dyDescent="0.25">
      <c r="A24" s="415">
        <v>60</v>
      </c>
      <c r="B24" s="407" t="s">
        <v>381</v>
      </c>
      <c r="C24" s="407" t="s">
        <v>391</v>
      </c>
      <c r="D24" s="407" t="s">
        <v>406</v>
      </c>
      <c r="E24" s="407" t="s">
        <v>409</v>
      </c>
      <c r="F24" s="406" t="s">
        <v>382</v>
      </c>
      <c r="G24" s="416">
        <v>0.43055555555555558</v>
      </c>
    </row>
    <row r="25" spans="1:7" x14ac:dyDescent="0.25">
      <c r="A25" s="415">
        <v>80</v>
      </c>
      <c r="B25" s="407" t="s">
        <v>202</v>
      </c>
      <c r="C25" s="407" t="s">
        <v>203</v>
      </c>
      <c r="D25" s="407" t="s">
        <v>115</v>
      </c>
      <c r="E25" s="407" t="s">
        <v>116</v>
      </c>
      <c r="F25" s="406" t="s">
        <v>41</v>
      </c>
      <c r="G25" s="416">
        <v>0.43124999999999997</v>
      </c>
    </row>
    <row r="26" spans="1:7" x14ac:dyDescent="0.25">
      <c r="A26" s="415">
        <v>33</v>
      </c>
      <c r="B26" s="407" t="s">
        <v>207</v>
      </c>
      <c r="C26" s="407" t="s">
        <v>208</v>
      </c>
      <c r="D26" s="407" t="s">
        <v>209</v>
      </c>
      <c r="E26" s="407" t="s">
        <v>210</v>
      </c>
      <c r="F26" s="406" t="s">
        <v>41</v>
      </c>
      <c r="G26" s="416">
        <v>0.43194444444444446</v>
      </c>
    </row>
    <row r="27" spans="1:7" x14ac:dyDescent="0.25">
      <c r="A27" s="415">
        <v>25</v>
      </c>
      <c r="B27" s="407" t="s">
        <v>67</v>
      </c>
      <c r="C27" s="407" t="s">
        <v>211</v>
      </c>
      <c r="D27" s="407" t="s">
        <v>112</v>
      </c>
      <c r="E27" s="407" t="s">
        <v>68</v>
      </c>
      <c r="F27" s="406" t="s">
        <v>41</v>
      </c>
      <c r="G27" s="416">
        <v>0.43263888888888885</v>
      </c>
    </row>
    <row r="28" spans="1:7" x14ac:dyDescent="0.25">
      <c r="A28" s="415">
        <v>11</v>
      </c>
      <c r="B28" s="407" t="s">
        <v>334</v>
      </c>
      <c r="C28" s="407" t="s">
        <v>335</v>
      </c>
      <c r="D28" s="407" t="s">
        <v>337</v>
      </c>
      <c r="E28" s="407" t="s">
        <v>338</v>
      </c>
      <c r="F28" s="406" t="s">
        <v>41</v>
      </c>
      <c r="G28" s="416">
        <v>0.43333333333333335</v>
      </c>
    </row>
    <row r="29" spans="1:7" x14ac:dyDescent="0.25">
      <c r="A29" s="415">
        <v>51</v>
      </c>
      <c r="B29" s="407" t="s">
        <v>363</v>
      </c>
      <c r="C29" s="407" t="s">
        <v>367</v>
      </c>
      <c r="D29" s="407" t="s">
        <v>365</v>
      </c>
      <c r="E29" s="407" t="s">
        <v>366</v>
      </c>
      <c r="F29" s="406" t="s">
        <v>41</v>
      </c>
      <c r="G29" s="416">
        <v>0.43402777777777773</v>
      </c>
    </row>
    <row r="30" spans="1:7" x14ac:dyDescent="0.25">
      <c r="A30" s="415">
        <v>77</v>
      </c>
      <c r="B30" s="407" t="s">
        <v>212</v>
      </c>
      <c r="C30" s="407" t="s">
        <v>59</v>
      </c>
      <c r="D30" s="407" t="s">
        <v>113</v>
      </c>
      <c r="E30" s="407" t="s">
        <v>114</v>
      </c>
      <c r="F30" s="406" t="s">
        <v>41</v>
      </c>
      <c r="G30" s="416">
        <v>0.43472222222222223</v>
      </c>
    </row>
    <row r="31" spans="1:7" x14ac:dyDescent="0.25">
      <c r="A31" s="415">
        <v>13</v>
      </c>
      <c r="B31" s="407" t="s">
        <v>219</v>
      </c>
      <c r="C31" s="407" t="s">
        <v>220</v>
      </c>
      <c r="D31" s="407" t="s">
        <v>63</v>
      </c>
      <c r="E31" s="407" t="s">
        <v>62</v>
      </c>
      <c r="F31" s="406" t="s">
        <v>41</v>
      </c>
      <c r="G31" s="416">
        <v>0.43541666666666662</v>
      </c>
    </row>
    <row r="32" spans="1:7" x14ac:dyDescent="0.25">
      <c r="A32" s="415">
        <v>31</v>
      </c>
      <c r="B32" s="407" t="s">
        <v>221</v>
      </c>
      <c r="C32" s="407" t="s">
        <v>222</v>
      </c>
      <c r="D32" s="407" t="s">
        <v>61</v>
      </c>
      <c r="E32" s="407" t="s">
        <v>223</v>
      </c>
      <c r="F32" s="406" t="s">
        <v>41</v>
      </c>
      <c r="G32" s="416">
        <v>0.43611111111111112</v>
      </c>
    </row>
    <row r="33" spans="1:7" x14ac:dyDescent="0.25">
      <c r="A33" s="415">
        <v>14</v>
      </c>
      <c r="B33" s="407" t="s">
        <v>230</v>
      </c>
      <c r="C33" s="407" t="s">
        <v>231</v>
      </c>
      <c r="D33" s="407" t="s">
        <v>232</v>
      </c>
      <c r="E33" s="407" t="s">
        <v>233</v>
      </c>
      <c r="F33" s="406" t="s">
        <v>41</v>
      </c>
      <c r="G33" s="416">
        <v>0.4368055555555555</v>
      </c>
    </row>
    <row r="34" spans="1:7" x14ac:dyDescent="0.25">
      <c r="A34" s="415">
        <v>19</v>
      </c>
      <c r="B34" s="407" t="s">
        <v>235</v>
      </c>
      <c r="C34" s="407" t="s">
        <v>236</v>
      </c>
      <c r="D34" s="407" t="s">
        <v>237</v>
      </c>
      <c r="E34" s="407" t="s">
        <v>238</v>
      </c>
      <c r="F34" s="406" t="s">
        <v>41</v>
      </c>
      <c r="G34" s="416">
        <v>0.4375</v>
      </c>
    </row>
    <row r="35" spans="1:7" x14ac:dyDescent="0.25">
      <c r="A35" s="415">
        <v>27</v>
      </c>
      <c r="B35" s="407" t="s">
        <v>250</v>
      </c>
      <c r="C35" s="407" t="s">
        <v>251</v>
      </c>
      <c r="D35" s="407" t="s">
        <v>252</v>
      </c>
      <c r="E35" s="407" t="s">
        <v>253</v>
      </c>
      <c r="F35" s="406" t="s">
        <v>41</v>
      </c>
      <c r="G35" s="416">
        <v>0.4381944444444445</v>
      </c>
    </row>
    <row r="36" spans="1:7" x14ac:dyDescent="0.25">
      <c r="A36" s="415">
        <v>22</v>
      </c>
      <c r="B36" s="407" t="s">
        <v>339</v>
      </c>
      <c r="C36" s="407" t="s">
        <v>340</v>
      </c>
      <c r="D36" s="407" t="s">
        <v>342</v>
      </c>
      <c r="E36" s="407" t="s">
        <v>345</v>
      </c>
      <c r="F36" s="406" t="s">
        <v>41</v>
      </c>
      <c r="G36" s="416">
        <v>0.43888888888888888</v>
      </c>
    </row>
    <row r="37" spans="1:7" x14ac:dyDescent="0.25">
      <c r="A37" s="415">
        <v>61</v>
      </c>
      <c r="B37" s="407" t="s">
        <v>410</v>
      </c>
      <c r="C37" s="407" t="s">
        <v>383</v>
      </c>
      <c r="D37" s="407" t="s">
        <v>397</v>
      </c>
      <c r="E37" s="407" t="s">
        <v>398</v>
      </c>
      <c r="F37" s="406" t="s">
        <v>41</v>
      </c>
      <c r="G37" s="416">
        <v>0.43958333333333338</v>
      </c>
    </row>
    <row r="38" spans="1:7" x14ac:dyDescent="0.25">
      <c r="A38" s="415">
        <v>39</v>
      </c>
      <c r="B38" s="407" t="s">
        <v>243</v>
      </c>
      <c r="C38" s="407" t="s">
        <v>244</v>
      </c>
      <c r="D38" s="407" t="s">
        <v>245</v>
      </c>
      <c r="E38" s="407" t="s">
        <v>246</v>
      </c>
      <c r="F38" s="406" t="s">
        <v>42</v>
      </c>
      <c r="G38" s="416">
        <v>0.44027777777777777</v>
      </c>
    </row>
    <row r="39" spans="1:7" x14ac:dyDescent="0.25">
      <c r="A39" s="415">
        <v>67</v>
      </c>
      <c r="B39" s="407"/>
      <c r="C39" s="407" t="s">
        <v>204</v>
      </c>
      <c r="D39" s="407" t="s">
        <v>205</v>
      </c>
      <c r="E39" s="407" t="s">
        <v>206</v>
      </c>
      <c r="F39" s="406" t="s">
        <v>42</v>
      </c>
      <c r="G39" s="416">
        <v>0.44097222222222227</v>
      </c>
    </row>
    <row r="40" spans="1:7" ht="15.75" thickBot="1" x14ac:dyDescent="0.3">
      <c r="A40" s="417">
        <v>99</v>
      </c>
      <c r="B40" s="418"/>
      <c r="C40" s="418" t="s">
        <v>226</v>
      </c>
      <c r="D40" s="418" t="s">
        <v>227</v>
      </c>
      <c r="E40" s="418" t="s">
        <v>228</v>
      </c>
      <c r="F40" s="419" t="s">
        <v>41</v>
      </c>
      <c r="G40" s="420">
        <v>0.44166666666666665</v>
      </c>
    </row>
  </sheetData>
  <mergeCells count="2">
    <mergeCell ref="A1:E1"/>
    <mergeCell ref="A2:E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8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9" sqref="A19"/>
    </sheetView>
  </sheetViews>
  <sheetFormatPr defaultRowHeight="15" x14ac:dyDescent="0.25"/>
  <cols>
    <col min="1" max="1" width="9" style="31" customWidth="1"/>
    <col min="2" max="2" width="9.140625" style="31"/>
    <col min="3" max="3" width="18.7109375" style="31" customWidth="1"/>
    <col min="4" max="6" width="18.140625" style="31" customWidth="1"/>
    <col min="7" max="8" width="8.7109375" style="31" customWidth="1"/>
    <col min="9" max="9" width="9.140625" style="31"/>
    <col min="10" max="10" width="55.42578125" style="31" bestFit="1" customWidth="1"/>
    <col min="11" max="11" width="8.7109375" style="31" customWidth="1"/>
    <col min="12" max="12" width="19.7109375" style="31" bestFit="1" customWidth="1"/>
    <col min="13" max="13" width="19.7109375" style="31" customWidth="1"/>
    <col min="14" max="14" width="9.140625" style="31"/>
    <col min="15" max="109" width="9.140625" style="31" customWidth="1"/>
    <col min="110" max="282" width="9.140625" style="31"/>
    <col min="283" max="283" width="18.7109375" style="31" customWidth="1"/>
    <col min="284" max="284" width="18.140625" style="31" customWidth="1"/>
    <col min="285" max="285" width="8.7109375" style="31" customWidth="1"/>
    <col min="286" max="286" width="9.140625" style="31"/>
    <col min="287" max="287" width="9.140625" style="31" customWidth="1"/>
    <col min="288" max="288" width="27.28515625" style="31" customWidth="1"/>
    <col min="289" max="324" width="9.140625" style="31" customWidth="1"/>
    <col min="325" max="538" width="9.140625" style="31"/>
    <col min="539" max="539" width="18.7109375" style="31" customWidth="1"/>
    <col min="540" max="540" width="18.140625" style="31" customWidth="1"/>
    <col min="541" max="541" width="8.7109375" style="31" customWidth="1"/>
    <col min="542" max="542" width="9.140625" style="31"/>
    <col min="543" max="543" width="9.140625" style="31" customWidth="1"/>
    <col min="544" max="544" width="27.28515625" style="31" customWidth="1"/>
    <col min="545" max="580" width="9.140625" style="31" customWidth="1"/>
    <col min="581" max="794" width="9.140625" style="31"/>
    <col min="795" max="795" width="18.7109375" style="31" customWidth="1"/>
    <col min="796" max="796" width="18.140625" style="31" customWidth="1"/>
    <col min="797" max="797" width="8.7109375" style="31" customWidth="1"/>
    <col min="798" max="798" width="9.140625" style="31"/>
    <col min="799" max="799" width="9.140625" style="31" customWidth="1"/>
    <col min="800" max="800" width="27.28515625" style="31" customWidth="1"/>
    <col min="801" max="836" width="9.140625" style="31" customWidth="1"/>
    <col min="837" max="1050" width="9.140625" style="31"/>
    <col min="1051" max="1051" width="18.7109375" style="31" customWidth="1"/>
    <col min="1052" max="1052" width="18.140625" style="31" customWidth="1"/>
    <col min="1053" max="1053" width="8.7109375" style="31" customWidth="1"/>
    <col min="1054" max="1054" width="9.140625" style="31"/>
    <col min="1055" max="1055" width="9.140625" style="31" customWidth="1"/>
    <col min="1056" max="1056" width="27.28515625" style="31" customWidth="1"/>
    <col min="1057" max="1092" width="9.140625" style="31" customWidth="1"/>
    <col min="1093" max="1306" width="9.140625" style="31"/>
    <col min="1307" max="1307" width="18.7109375" style="31" customWidth="1"/>
    <col min="1308" max="1308" width="18.140625" style="31" customWidth="1"/>
    <col min="1309" max="1309" width="8.7109375" style="31" customWidth="1"/>
    <col min="1310" max="1310" width="9.140625" style="31"/>
    <col min="1311" max="1311" width="9.140625" style="31" customWidth="1"/>
    <col min="1312" max="1312" width="27.28515625" style="31" customWidth="1"/>
    <col min="1313" max="1348" width="9.140625" style="31" customWidth="1"/>
    <col min="1349" max="1562" width="9.140625" style="31"/>
    <col min="1563" max="1563" width="18.7109375" style="31" customWidth="1"/>
    <col min="1564" max="1564" width="18.140625" style="31" customWidth="1"/>
    <col min="1565" max="1565" width="8.7109375" style="31" customWidth="1"/>
    <col min="1566" max="1566" width="9.140625" style="31"/>
    <col min="1567" max="1567" width="9.140625" style="31" customWidth="1"/>
    <col min="1568" max="1568" width="27.28515625" style="31" customWidth="1"/>
    <col min="1569" max="1604" width="9.140625" style="31" customWidth="1"/>
    <col min="1605" max="1818" width="9.140625" style="31"/>
    <col min="1819" max="1819" width="18.7109375" style="31" customWidth="1"/>
    <col min="1820" max="1820" width="18.140625" style="31" customWidth="1"/>
    <col min="1821" max="1821" width="8.7109375" style="31" customWidth="1"/>
    <col min="1822" max="1822" width="9.140625" style="31"/>
    <col min="1823" max="1823" width="9.140625" style="31" customWidth="1"/>
    <col min="1824" max="1824" width="27.28515625" style="31" customWidth="1"/>
    <col min="1825" max="1860" width="9.140625" style="31" customWidth="1"/>
    <col min="1861" max="2074" width="9.140625" style="31"/>
    <col min="2075" max="2075" width="18.7109375" style="31" customWidth="1"/>
    <col min="2076" max="2076" width="18.140625" style="31" customWidth="1"/>
    <col min="2077" max="2077" width="8.7109375" style="31" customWidth="1"/>
    <col min="2078" max="2078" width="9.140625" style="31"/>
    <col min="2079" max="2079" width="9.140625" style="31" customWidth="1"/>
    <col min="2080" max="2080" width="27.28515625" style="31" customWidth="1"/>
    <col min="2081" max="2116" width="9.140625" style="31" customWidth="1"/>
    <col min="2117" max="2330" width="9.140625" style="31"/>
    <col min="2331" max="2331" width="18.7109375" style="31" customWidth="1"/>
    <col min="2332" max="2332" width="18.140625" style="31" customWidth="1"/>
    <col min="2333" max="2333" width="8.7109375" style="31" customWidth="1"/>
    <col min="2334" max="2334" width="9.140625" style="31"/>
    <col min="2335" max="2335" width="9.140625" style="31" customWidth="1"/>
    <col min="2336" max="2336" width="27.28515625" style="31" customWidth="1"/>
    <col min="2337" max="2372" width="9.140625" style="31" customWidth="1"/>
    <col min="2373" max="2586" width="9.140625" style="31"/>
    <col min="2587" max="2587" width="18.7109375" style="31" customWidth="1"/>
    <col min="2588" max="2588" width="18.140625" style="31" customWidth="1"/>
    <col min="2589" max="2589" width="8.7109375" style="31" customWidth="1"/>
    <col min="2590" max="2590" width="9.140625" style="31"/>
    <col min="2591" max="2591" width="9.140625" style="31" customWidth="1"/>
    <col min="2592" max="2592" width="27.28515625" style="31" customWidth="1"/>
    <col min="2593" max="2628" width="9.140625" style="31" customWidth="1"/>
    <col min="2629" max="2842" width="9.140625" style="31"/>
    <col min="2843" max="2843" width="18.7109375" style="31" customWidth="1"/>
    <col min="2844" max="2844" width="18.140625" style="31" customWidth="1"/>
    <col min="2845" max="2845" width="8.7109375" style="31" customWidth="1"/>
    <col min="2846" max="2846" width="9.140625" style="31"/>
    <col min="2847" max="2847" width="9.140625" style="31" customWidth="1"/>
    <col min="2848" max="2848" width="27.28515625" style="31" customWidth="1"/>
    <col min="2849" max="2884" width="9.140625" style="31" customWidth="1"/>
    <col min="2885" max="3098" width="9.140625" style="31"/>
    <col min="3099" max="3099" width="18.7109375" style="31" customWidth="1"/>
    <col min="3100" max="3100" width="18.140625" style="31" customWidth="1"/>
    <col min="3101" max="3101" width="8.7109375" style="31" customWidth="1"/>
    <col min="3102" max="3102" width="9.140625" style="31"/>
    <col min="3103" max="3103" width="9.140625" style="31" customWidth="1"/>
    <col min="3104" max="3104" width="27.28515625" style="31" customWidth="1"/>
    <col min="3105" max="3140" width="9.140625" style="31" customWidth="1"/>
    <col min="3141" max="3354" width="9.140625" style="31"/>
    <col min="3355" max="3355" width="18.7109375" style="31" customWidth="1"/>
    <col min="3356" max="3356" width="18.140625" style="31" customWidth="1"/>
    <col min="3357" max="3357" width="8.7109375" style="31" customWidth="1"/>
    <col min="3358" max="3358" width="9.140625" style="31"/>
    <col min="3359" max="3359" width="9.140625" style="31" customWidth="1"/>
    <col min="3360" max="3360" width="27.28515625" style="31" customWidth="1"/>
    <col min="3361" max="3396" width="9.140625" style="31" customWidth="1"/>
    <col min="3397" max="3610" width="9.140625" style="31"/>
    <col min="3611" max="3611" width="18.7109375" style="31" customWidth="1"/>
    <col min="3612" max="3612" width="18.140625" style="31" customWidth="1"/>
    <col min="3613" max="3613" width="8.7109375" style="31" customWidth="1"/>
    <col min="3614" max="3614" width="9.140625" style="31"/>
    <col min="3615" max="3615" width="9.140625" style="31" customWidth="1"/>
    <col min="3616" max="3616" width="27.28515625" style="31" customWidth="1"/>
    <col min="3617" max="3652" width="9.140625" style="31" customWidth="1"/>
    <col min="3653" max="3866" width="9.140625" style="31"/>
    <col min="3867" max="3867" width="18.7109375" style="31" customWidth="1"/>
    <col min="3868" max="3868" width="18.140625" style="31" customWidth="1"/>
    <col min="3869" max="3869" width="8.7109375" style="31" customWidth="1"/>
    <col min="3870" max="3870" width="9.140625" style="31"/>
    <col min="3871" max="3871" width="9.140625" style="31" customWidth="1"/>
    <col min="3872" max="3872" width="27.28515625" style="31" customWidth="1"/>
    <col min="3873" max="3908" width="9.140625" style="31" customWidth="1"/>
    <col min="3909" max="4122" width="9.140625" style="31"/>
    <col min="4123" max="4123" width="18.7109375" style="31" customWidth="1"/>
    <col min="4124" max="4124" width="18.140625" style="31" customWidth="1"/>
    <col min="4125" max="4125" width="8.7109375" style="31" customWidth="1"/>
    <col min="4126" max="4126" width="9.140625" style="31"/>
    <col min="4127" max="4127" width="9.140625" style="31" customWidth="1"/>
    <col min="4128" max="4128" width="27.28515625" style="31" customWidth="1"/>
    <col min="4129" max="4164" width="9.140625" style="31" customWidth="1"/>
    <col min="4165" max="4378" width="9.140625" style="31"/>
    <col min="4379" max="4379" width="18.7109375" style="31" customWidth="1"/>
    <col min="4380" max="4380" width="18.140625" style="31" customWidth="1"/>
    <col min="4381" max="4381" width="8.7109375" style="31" customWidth="1"/>
    <col min="4382" max="4382" width="9.140625" style="31"/>
    <col min="4383" max="4383" width="9.140625" style="31" customWidth="1"/>
    <col min="4384" max="4384" width="27.28515625" style="31" customWidth="1"/>
    <col min="4385" max="4420" width="9.140625" style="31" customWidth="1"/>
    <col min="4421" max="4634" width="9.140625" style="31"/>
    <col min="4635" max="4635" width="18.7109375" style="31" customWidth="1"/>
    <col min="4636" max="4636" width="18.140625" style="31" customWidth="1"/>
    <col min="4637" max="4637" width="8.7109375" style="31" customWidth="1"/>
    <col min="4638" max="4638" width="9.140625" style="31"/>
    <col min="4639" max="4639" width="9.140625" style="31" customWidth="1"/>
    <col min="4640" max="4640" width="27.28515625" style="31" customWidth="1"/>
    <col min="4641" max="4676" width="9.140625" style="31" customWidth="1"/>
    <col min="4677" max="4890" width="9.140625" style="31"/>
    <col min="4891" max="4891" width="18.7109375" style="31" customWidth="1"/>
    <col min="4892" max="4892" width="18.140625" style="31" customWidth="1"/>
    <col min="4893" max="4893" width="8.7109375" style="31" customWidth="1"/>
    <col min="4894" max="4894" width="9.140625" style="31"/>
    <col min="4895" max="4895" width="9.140625" style="31" customWidth="1"/>
    <col min="4896" max="4896" width="27.28515625" style="31" customWidth="1"/>
    <col min="4897" max="4932" width="9.140625" style="31" customWidth="1"/>
    <col min="4933" max="5146" width="9.140625" style="31"/>
    <col min="5147" max="5147" width="18.7109375" style="31" customWidth="1"/>
    <col min="5148" max="5148" width="18.140625" style="31" customWidth="1"/>
    <col min="5149" max="5149" width="8.7109375" style="31" customWidth="1"/>
    <col min="5150" max="5150" width="9.140625" style="31"/>
    <col min="5151" max="5151" width="9.140625" style="31" customWidth="1"/>
    <col min="5152" max="5152" width="27.28515625" style="31" customWidth="1"/>
    <col min="5153" max="5188" width="9.140625" style="31" customWidth="1"/>
    <col min="5189" max="5402" width="9.140625" style="31"/>
    <col min="5403" max="5403" width="18.7109375" style="31" customWidth="1"/>
    <col min="5404" max="5404" width="18.140625" style="31" customWidth="1"/>
    <col min="5405" max="5405" width="8.7109375" style="31" customWidth="1"/>
    <col min="5406" max="5406" width="9.140625" style="31"/>
    <col min="5407" max="5407" width="9.140625" style="31" customWidth="1"/>
    <col min="5408" max="5408" width="27.28515625" style="31" customWidth="1"/>
    <col min="5409" max="5444" width="9.140625" style="31" customWidth="1"/>
    <col min="5445" max="5658" width="9.140625" style="31"/>
    <col min="5659" max="5659" width="18.7109375" style="31" customWidth="1"/>
    <col min="5660" max="5660" width="18.140625" style="31" customWidth="1"/>
    <col min="5661" max="5661" width="8.7109375" style="31" customWidth="1"/>
    <col min="5662" max="5662" width="9.140625" style="31"/>
    <col min="5663" max="5663" width="9.140625" style="31" customWidth="1"/>
    <col min="5664" max="5664" width="27.28515625" style="31" customWidth="1"/>
    <col min="5665" max="5700" width="9.140625" style="31" customWidth="1"/>
    <col min="5701" max="5914" width="9.140625" style="31"/>
    <col min="5915" max="5915" width="18.7109375" style="31" customWidth="1"/>
    <col min="5916" max="5916" width="18.140625" style="31" customWidth="1"/>
    <col min="5917" max="5917" width="8.7109375" style="31" customWidth="1"/>
    <col min="5918" max="5918" width="9.140625" style="31"/>
    <col min="5919" max="5919" width="9.140625" style="31" customWidth="1"/>
    <col min="5920" max="5920" width="27.28515625" style="31" customWidth="1"/>
    <col min="5921" max="5956" width="9.140625" style="31" customWidth="1"/>
    <col min="5957" max="6170" width="9.140625" style="31"/>
    <col min="6171" max="6171" width="18.7109375" style="31" customWidth="1"/>
    <col min="6172" max="6172" width="18.140625" style="31" customWidth="1"/>
    <col min="6173" max="6173" width="8.7109375" style="31" customWidth="1"/>
    <col min="6174" max="6174" width="9.140625" style="31"/>
    <col min="6175" max="6175" width="9.140625" style="31" customWidth="1"/>
    <col min="6176" max="6176" width="27.28515625" style="31" customWidth="1"/>
    <col min="6177" max="6212" width="9.140625" style="31" customWidth="1"/>
    <col min="6213" max="6426" width="9.140625" style="31"/>
    <col min="6427" max="6427" width="18.7109375" style="31" customWidth="1"/>
    <col min="6428" max="6428" width="18.140625" style="31" customWidth="1"/>
    <col min="6429" max="6429" width="8.7109375" style="31" customWidth="1"/>
    <col min="6430" max="6430" width="9.140625" style="31"/>
    <col min="6431" max="6431" width="9.140625" style="31" customWidth="1"/>
    <col min="6432" max="6432" width="27.28515625" style="31" customWidth="1"/>
    <col min="6433" max="6468" width="9.140625" style="31" customWidth="1"/>
    <col min="6469" max="6682" width="9.140625" style="31"/>
    <col min="6683" max="6683" width="18.7109375" style="31" customWidth="1"/>
    <col min="6684" max="6684" width="18.140625" style="31" customWidth="1"/>
    <col min="6685" max="6685" width="8.7109375" style="31" customWidth="1"/>
    <col min="6686" max="6686" width="9.140625" style="31"/>
    <col min="6687" max="6687" width="9.140625" style="31" customWidth="1"/>
    <col min="6688" max="6688" width="27.28515625" style="31" customWidth="1"/>
    <col min="6689" max="6724" width="9.140625" style="31" customWidth="1"/>
    <col min="6725" max="6938" width="9.140625" style="31"/>
    <col min="6939" max="6939" width="18.7109375" style="31" customWidth="1"/>
    <col min="6940" max="6940" width="18.140625" style="31" customWidth="1"/>
    <col min="6941" max="6941" width="8.7109375" style="31" customWidth="1"/>
    <col min="6942" max="6942" width="9.140625" style="31"/>
    <col min="6943" max="6943" width="9.140625" style="31" customWidth="1"/>
    <col min="6944" max="6944" width="27.28515625" style="31" customWidth="1"/>
    <col min="6945" max="6980" width="9.140625" style="31" customWidth="1"/>
    <col min="6981" max="7194" width="9.140625" style="31"/>
    <col min="7195" max="7195" width="18.7109375" style="31" customWidth="1"/>
    <col min="7196" max="7196" width="18.140625" style="31" customWidth="1"/>
    <col min="7197" max="7197" width="8.7109375" style="31" customWidth="1"/>
    <col min="7198" max="7198" width="9.140625" style="31"/>
    <col min="7199" max="7199" width="9.140625" style="31" customWidth="1"/>
    <col min="7200" max="7200" width="27.28515625" style="31" customWidth="1"/>
    <col min="7201" max="7236" width="9.140625" style="31" customWidth="1"/>
    <col min="7237" max="7450" width="9.140625" style="31"/>
    <col min="7451" max="7451" width="18.7109375" style="31" customWidth="1"/>
    <col min="7452" max="7452" width="18.140625" style="31" customWidth="1"/>
    <col min="7453" max="7453" width="8.7109375" style="31" customWidth="1"/>
    <col min="7454" max="7454" width="9.140625" style="31"/>
    <col min="7455" max="7455" width="9.140625" style="31" customWidth="1"/>
    <col min="7456" max="7456" width="27.28515625" style="31" customWidth="1"/>
    <col min="7457" max="7492" width="9.140625" style="31" customWidth="1"/>
    <col min="7493" max="7706" width="9.140625" style="31"/>
    <col min="7707" max="7707" width="18.7109375" style="31" customWidth="1"/>
    <col min="7708" max="7708" width="18.140625" style="31" customWidth="1"/>
    <col min="7709" max="7709" width="8.7109375" style="31" customWidth="1"/>
    <col min="7710" max="7710" width="9.140625" style="31"/>
    <col min="7711" max="7711" width="9.140625" style="31" customWidth="1"/>
    <col min="7712" max="7712" width="27.28515625" style="31" customWidth="1"/>
    <col min="7713" max="7748" width="9.140625" style="31" customWidth="1"/>
    <col min="7749" max="7962" width="9.140625" style="31"/>
    <col min="7963" max="7963" width="18.7109375" style="31" customWidth="1"/>
    <col min="7964" max="7964" width="18.140625" style="31" customWidth="1"/>
    <col min="7965" max="7965" width="8.7109375" style="31" customWidth="1"/>
    <col min="7966" max="7966" width="9.140625" style="31"/>
    <col min="7967" max="7967" width="9.140625" style="31" customWidth="1"/>
    <col min="7968" max="7968" width="27.28515625" style="31" customWidth="1"/>
    <col min="7969" max="8004" width="9.140625" style="31" customWidth="1"/>
    <col min="8005" max="8218" width="9.140625" style="31"/>
    <col min="8219" max="8219" width="18.7109375" style="31" customWidth="1"/>
    <col min="8220" max="8220" width="18.140625" style="31" customWidth="1"/>
    <col min="8221" max="8221" width="8.7109375" style="31" customWidth="1"/>
    <col min="8222" max="8222" width="9.140625" style="31"/>
    <col min="8223" max="8223" width="9.140625" style="31" customWidth="1"/>
    <col min="8224" max="8224" width="27.28515625" style="31" customWidth="1"/>
    <col min="8225" max="8260" width="9.140625" style="31" customWidth="1"/>
    <col min="8261" max="8474" width="9.140625" style="31"/>
    <col min="8475" max="8475" width="18.7109375" style="31" customWidth="1"/>
    <col min="8476" max="8476" width="18.140625" style="31" customWidth="1"/>
    <col min="8477" max="8477" width="8.7109375" style="31" customWidth="1"/>
    <col min="8478" max="8478" width="9.140625" style="31"/>
    <col min="8479" max="8479" width="9.140625" style="31" customWidth="1"/>
    <col min="8480" max="8480" width="27.28515625" style="31" customWidth="1"/>
    <col min="8481" max="8516" width="9.140625" style="31" customWidth="1"/>
    <col min="8517" max="8730" width="9.140625" style="31"/>
    <col min="8731" max="8731" width="18.7109375" style="31" customWidth="1"/>
    <col min="8732" max="8732" width="18.140625" style="31" customWidth="1"/>
    <col min="8733" max="8733" width="8.7109375" style="31" customWidth="1"/>
    <col min="8734" max="8734" width="9.140625" style="31"/>
    <col min="8735" max="8735" width="9.140625" style="31" customWidth="1"/>
    <col min="8736" max="8736" width="27.28515625" style="31" customWidth="1"/>
    <col min="8737" max="8772" width="9.140625" style="31" customWidth="1"/>
    <col min="8773" max="8986" width="9.140625" style="31"/>
    <col min="8987" max="8987" width="18.7109375" style="31" customWidth="1"/>
    <col min="8988" max="8988" width="18.140625" style="31" customWidth="1"/>
    <col min="8989" max="8989" width="8.7109375" style="31" customWidth="1"/>
    <col min="8990" max="8990" width="9.140625" style="31"/>
    <col min="8991" max="8991" width="9.140625" style="31" customWidth="1"/>
    <col min="8992" max="8992" width="27.28515625" style="31" customWidth="1"/>
    <col min="8993" max="9028" width="9.140625" style="31" customWidth="1"/>
    <col min="9029" max="9242" width="9.140625" style="31"/>
    <col min="9243" max="9243" width="18.7109375" style="31" customWidth="1"/>
    <col min="9244" max="9244" width="18.140625" style="31" customWidth="1"/>
    <col min="9245" max="9245" width="8.7109375" style="31" customWidth="1"/>
    <col min="9246" max="9246" width="9.140625" style="31"/>
    <col min="9247" max="9247" width="9.140625" style="31" customWidth="1"/>
    <col min="9248" max="9248" width="27.28515625" style="31" customWidth="1"/>
    <col min="9249" max="9284" width="9.140625" style="31" customWidth="1"/>
    <col min="9285" max="9498" width="9.140625" style="31"/>
    <col min="9499" max="9499" width="18.7109375" style="31" customWidth="1"/>
    <col min="9500" max="9500" width="18.140625" style="31" customWidth="1"/>
    <col min="9501" max="9501" width="8.7109375" style="31" customWidth="1"/>
    <col min="9502" max="9502" width="9.140625" style="31"/>
    <col min="9503" max="9503" width="9.140625" style="31" customWidth="1"/>
    <col min="9504" max="9504" width="27.28515625" style="31" customWidth="1"/>
    <col min="9505" max="9540" width="9.140625" style="31" customWidth="1"/>
    <col min="9541" max="9754" width="9.140625" style="31"/>
    <col min="9755" max="9755" width="18.7109375" style="31" customWidth="1"/>
    <col min="9756" max="9756" width="18.140625" style="31" customWidth="1"/>
    <col min="9757" max="9757" width="8.7109375" style="31" customWidth="1"/>
    <col min="9758" max="9758" width="9.140625" style="31"/>
    <col min="9759" max="9759" width="9.140625" style="31" customWidth="1"/>
    <col min="9760" max="9760" width="27.28515625" style="31" customWidth="1"/>
    <col min="9761" max="9796" width="9.140625" style="31" customWidth="1"/>
    <col min="9797" max="10010" width="9.140625" style="31"/>
    <col min="10011" max="10011" width="18.7109375" style="31" customWidth="1"/>
    <col min="10012" max="10012" width="18.140625" style="31" customWidth="1"/>
    <col min="10013" max="10013" width="8.7109375" style="31" customWidth="1"/>
    <col min="10014" max="10014" width="9.140625" style="31"/>
    <col min="10015" max="10015" width="9.140625" style="31" customWidth="1"/>
    <col min="10016" max="10016" width="27.28515625" style="31" customWidth="1"/>
    <col min="10017" max="10052" width="9.140625" style="31" customWidth="1"/>
    <col min="10053" max="10266" width="9.140625" style="31"/>
    <col min="10267" max="10267" width="18.7109375" style="31" customWidth="1"/>
    <col min="10268" max="10268" width="18.140625" style="31" customWidth="1"/>
    <col min="10269" max="10269" width="8.7109375" style="31" customWidth="1"/>
    <col min="10270" max="10270" width="9.140625" style="31"/>
    <col min="10271" max="10271" width="9.140625" style="31" customWidth="1"/>
    <col min="10272" max="10272" width="27.28515625" style="31" customWidth="1"/>
    <col min="10273" max="10308" width="9.140625" style="31" customWidth="1"/>
    <col min="10309" max="10522" width="9.140625" style="31"/>
    <col min="10523" max="10523" width="18.7109375" style="31" customWidth="1"/>
    <col min="10524" max="10524" width="18.140625" style="31" customWidth="1"/>
    <col min="10525" max="10525" width="8.7109375" style="31" customWidth="1"/>
    <col min="10526" max="10526" width="9.140625" style="31"/>
    <col min="10527" max="10527" width="9.140625" style="31" customWidth="1"/>
    <col min="10528" max="10528" width="27.28515625" style="31" customWidth="1"/>
    <col min="10529" max="10564" width="9.140625" style="31" customWidth="1"/>
    <col min="10565" max="10778" width="9.140625" style="31"/>
    <col min="10779" max="10779" width="18.7109375" style="31" customWidth="1"/>
    <col min="10780" max="10780" width="18.140625" style="31" customWidth="1"/>
    <col min="10781" max="10781" width="8.7109375" style="31" customWidth="1"/>
    <col min="10782" max="10782" width="9.140625" style="31"/>
    <col min="10783" max="10783" width="9.140625" style="31" customWidth="1"/>
    <col min="10784" max="10784" width="27.28515625" style="31" customWidth="1"/>
    <col min="10785" max="10820" width="9.140625" style="31" customWidth="1"/>
    <col min="10821" max="11034" width="9.140625" style="31"/>
    <col min="11035" max="11035" width="18.7109375" style="31" customWidth="1"/>
    <col min="11036" max="11036" width="18.140625" style="31" customWidth="1"/>
    <col min="11037" max="11037" width="8.7109375" style="31" customWidth="1"/>
    <col min="11038" max="11038" width="9.140625" style="31"/>
    <col min="11039" max="11039" width="9.140625" style="31" customWidth="1"/>
    <col min="11040" max="11040" width="27.28515625" style="31" customWidth="1"/>
    <col min="11041" max="11076" width="9.140625" style="31" customWidth="1"/>
    <col min="11077" max="11290" width="9.140625" style="31"/>
    <col min="11291" max="11291" width="18.7109375" style="31" customWidth="1"/>
    <col min="11292" max="11292" width="18.140625" style="31" customWidth="1"/>
    <col min="11293" max="11293" width="8.7109375" style="31" customWidth="1"/>
    <col min="11294" max="11294" width="9.140625" style="31"/>
    <col min="11295" max="11295" width="9.140625" style="31" customWidth="1"/>
    <col min="11296" max="11296" width="27.28515625" style="31" customWidth="1"/>
    <col min="11297" max="11332" width="9.140625" style="31" customWidth="1"/>
    <col min="11333" max="11546" width="9.140625" style="31"/>
    <col min="11547" max="11547" width="18.7109375" style="31" customWidth="1"/>
    <col min="11548" max="11548" width="18.140625" style="31" customWidth="1"/>
    <col min="11549" max="11549" width="8.7109375" style="31" customWidth="1"/>
    <col min="11550" max="11550" width="9.140625" style="31"/>
    <col min="11551" max="11551" width="9.140625" style="31" customWidth="1"/>
    <col min="11552" max="11552" width="27.28515625" style="31" customWidth="1"/>
    <col min="11553" max="11588" width="9.140625" style="31" customWidth="1"/>
    <col min="11589" max="11802" width="9.140625" style="31"/>
    <col min="11803" max="11803" width="18.7109375" style="31" customWidth="1"/>
    <col min="11804" max="11804" width="18.140625" style="31" customWidth="1"/>
    <col min="11805" max="11805" width="8.7109375" style="31" customWidth="1"/>
    <col min="11806" max="11806" width="9.140625" style="31"/>
    <col min="11807" max="11807" width="9.140625" style="31" customWidth="1"/>
    <col min="11808" max="11808" width="27.28515625" style="31" customWidth="1"/>
    <col min="11809" max="11844" width="9.140625" style="31" customWidth="1"/>
    <col min="11845" max="12058" width="9.140625" style="31"/>
    <col min="12059" max="12059" width="18.7109375" style="31" customWidth="1"/>
    <col min="12060" max="12060" width="18.140625" style="31" customWidth="1"/>
    <col min="12061" max="12061" width="8.7109375" style="31" customWidth="1"/>
    <col min="12062" max="12062" width="9.140625" style="31"/>
    <col min="12063" max="12063" width="9.140625" style="31" customWidth="1"/>
    <col min="12064" max="12064" width="27.28515625" style="31" customWidth="1"/>
    <col min="12065" max="12100" width="9.140625" style="31" customWidth="1"/>
    <col min="12101" max="12314" width="9.140625" style="31"/>
    <col min="12315" max="12315" width="18.7109375" style="31" customWidth="1"/>
    <col min="12316" max="12316" width="18.140625" style="31" customWidth="1"/>
    <col min="12317" max="12317" width="8.7109375" style="31" customWidth="1"/>
    <col min="12318" max="12318" width="9.140625" style="31"/>
    <col min="12319" max="12319" width="9.140625" style="31" customWidth="1"/>
    <col min="12320" max="12320" width="27.28515625" style="31" customWidth="1"/>
    <col min="12321" max="12356" width="9.140625" style="31" customWidth="1"/>
    <col min="12357" max="12570" width="9.140625" style="31"/>
    <col min="12571" max="12571" width="18.7109375" style="31" customWidth="1"/>
    <col min="12572" max="12572" width="18.140625" style="31" customWidth="1"/>
    <col min="12573" max="12573" width="8.7109375" style="31" customWidth="1"/>
    <col min="12574" max="12574" width="9.140625" style="31"/>
    <col min="12575" max="12575" width="9.140625" style="31" customWidth="1"/>
    <col min="12576" max="12576" width="27.28515625" style="31" customWidth="1"/>
    <col min="12577" max="12612" width="9.140625" style="31" customWidth="1"/>
    <col min="12613" max="12826" width="9.140625" style="31"/>
    <col min="12827" max="12827" width="18.7109375" style="31" customWidth="1"/>
    <col min="12828" max="12828" width="18.140625" style="31" customWidth="1"/>
    <col min="12829" max="12829" width="8.7109375" style="31" customWidth="1"/>
    <col min="12830" max="12830" width="9.140625" style="31"/>
    <col min="12831" max="12831" width="9.140625" style="31" customWidth="1"/>
    <col min="12832" max="12832" width="27.28515625" style="31" customWidth="1"/>
    <col min="12833" max="12868" width="9.140625" style="31" customWidth="1"/>
    <col min="12869" max="13082" width="9.140625" style="31"/>
    <col min="13083" max="13083" width="18.7109375" style="31" customWidth="1"/>
    <col min="13084" max="13084" width="18.140625" style="31" customWidth="1"/>
    <col min="13085" max="13085" width="8.7109375" style="31" customWidth="1"/>
    <col min="13086" max="13086" width="9.140625" style="31"/>
    <col min="13087" max="13087" width="9.140625" style="31" customWidth="1"/>
    <col min="13088" max="13088" width="27.28515625" style="31" customWidth="1"/>
    <col min="13089" max="13124" width="9.140625" style="31" customWidth="1"/>
    <col min="13125" max="13338" width="9.140625" style="31"/>
    <col min="13339" max="13339" width="18.7109375" style="31" customWidth="1"/>
    <col min="13340" max="13340" width="18.140625" style="31" customWidth="1"/>
    <col min="13341" max="13341" width="8.7109375" style="31" customWidth="1"/>
    <col min="13342" max="13342" width="9.140625" style="31"/>
    <col min="13343" max="13343" width="9.140625" style="31" customWidth="1"/>
    <col min="13344" max="13344" width="27.28515625" style="31" customWidth="1"/>
    <col min="13345" max="13380" width="9.140625" style="31" customWidth="1"/>
    <col min="13381" max="13594" width="9.140625" style="31"/>
    <col min="13595" max="13595" width="18.7109375" style="31" customWidth="1"/>
    <col min="13596" max="13596" width="18.140625" style="31" customWidth="1"/>
    <col min="13597" max="13597" width="8.7109375" style="31" customWidth="1"/>
    <col min="13598" max="13598" width="9.140625" style="31"/>
    <col min="13599" max="13599" width="9.140625" style="31" customWidth="1"/>
    <col min="13600" max="13600" width="27.28515625" style="31" customWidth="1"/>
    <col min="13601" max="13636" width="9.140625" style="31" customWidth="1"/>
    <col min="13637" max="13850" width="9.140625" style="31"/>
    <col min="13851" max="13851" width="18.7109375" style="31" customWidth="1"/>
    <col min="13852" max="13852" width="18.140625" style="31" customWidth="1"/>
    <col min="13853" max="13853" width="8.7109375" style="31" customWidth="1"/>
    <col min="13854" max="13854" width="9.140625" style="31"/>
    <col min="13855" max="13855" width="9.140625" style="31" customWidth="1"/>
    <col min="13856" max="13856" width="27.28515625" style="31" customWidth="1"/>
    <col min="13857" max="13892" width="9.140625" style="31" customWidth="1"/>
    <col min="13893" max="14106" width="9.140625" style="31"/>
    <col min="14107" max="14107" width="18.7109375" style="31" customWidth="1"/>
    <col min="14108" max="14108" width="18.140625" style="31" customWidth="1"/>
    <col min="14109" max="14109" width="8.7109375" style="31" customWidth="1"/>
    <col min="14110" max="14110" width="9.140625" style="31"/>
    <col min="14111" max="14111" width="9.140625" style="31" customWidth="1"/>
    <col min="14112" max="14112" width="27.28515625" style="31" customWidth="1"/>
    <col min="14113" max="14148" width="9.140625" style="31" customWidth="1"/>
    <col min="14149" max="14362" width="9.140625" style="31"/>
    <col min="14363" max="14363" width="18.7109375" style="31" customWidth="1"/>
    <col min="14364" max="14364" width="18.140625" style="31" customWidth="1"/>
    <col min="14365" max="14365" width="8.7109375" style="31" customWidth="1"/>
    <col min="14366" max="14366" width="9.140625" style="31"/>
    <col min="14367" max="14367" width="9.140625" style="31" customWidth="1"/>
    <col min="14368" max="14368" width="27.28515625" style="31" customWidth="1"/>
    <col min="14369" max="14404" width="9.140625" style="31" customWidth="1"/>
    <col min="14405" max="14618" width="9.140625" style="31"/>
    <col min="14619" max="14619" width="18.7109375" style="31" customWidth="1"/>
    <col min="14620" max="14620" width="18.140625" style="31" customWidth="1"/>
    <col min="14621" max="14621" width="8.7109375" style="31" customWidth="1"/>
    <col min="14622" max="14622" width="9.140625" style="31"/>
    <col min="14623" max="14623" width="9.140625" style="31" customWidth="1"/>
    <col min="14624" max="14624" width="27.28515625" style="31" customWidth="1"/>
    <col min="14625" max="14660" width="9.140625" style="31" customWidth="1"/>
    <col min="14661" max="14874" width="9.140625" style="31"/>
    <col min="14875" max="14875" width="18.7109375" style="31" customWidth="1"/>
    <col min="14876" max="14876" width="18.140625" style="31" customWidth="1"/>
    <col min="14877" max="14877" width="8.7109375" style="31" customWidth="1"/>
    <col min="14878" max="14878" width="9.140625" style="31"/>
    <col min="14879" max="14879" width="9.140625" style="31" customWidth="1"/>
    <col min="14880" max="14880" width="27.28515625" style="31" customWidth="1"/>
    <col min="14881" max="14916" width="9.140625" style="31" customWidth="1"/>
    <col min="14917" max="15130" width="9.140625" style="31"/>
    <col min="15131" max="15131" width="18.7109375" style="31" customWidth="1"/>
    <col min="15132" max="15132" width="18.140625" style="31" customWidth="1"/>
    <col min="15133" max="15133" width="8.7109375" style="31" customWidth="1"/>
    <col min="15134" max="15134" width="9.140625" style="31"/>
    <col min="15135" max="15135" width="9.140625" style="31" customWidth="1"/>
    <col min="15136" max="15136" width="27.28515625" style="31" customWidth="1"/>
    <col min="15137" max="15172" width="9.140625" style="31" customWidth="1"/>
    <col min="15173" max="15386" width="9.140625" style="31"/>
    <col min="15387" max="15387" width="18.7109375" style="31" customWidth="1"/>
    <col min="15388" max="15388" width="18.140625" style="31" customWidth="1"/>
    <col min="15389" max="15389" width="8.7109375" style="31" customWidth="1"/>
    <col min="15390" max="15390" width="9.140625" style="31"/>
    <col min="15391" max="15391" width="9.140625" style="31" customWidth="1"/>
    <col min="15392" max="15392" width="27.28515625" style="31" customWidth="1"/>
    <col min="15393" max="15428" width="9.140625" style="31" customWidth="1"/>
    <col min="15429" max="15642" width="9.140625" style="31"/>
    <col min="15643" max="15643" width="18.7109375" style="31" customWidth="1"/>
    <col min="15644" max="15644" width="18.140625" style="31" customWidth="1"/>
    <col min="15645" max="15645" width="8.7109375" style="31" customWidth="1"/>
    <col min="15646" max="15646" width="9.140625" style="31"/>
    <col min="15647" max="15647" width="9.140625" style="31" customWidth="1"/>
    <col min="15648" max="15648" width="27.28515625" style="31" customWidth="1"/>
    <col min="15649" max="15684" width="9.140625" style="31" customWidth="1"/>
    <col min="15685" max="15898" width="9.140625" style="31"/>
    <col min="15899" max="15899" width="18.7109375" style="31" customWidth="1"/>
    <col min="15900" max="15900" width="18.140625" style="31" customWidth="1"/>
    <col min="15901" max="15901" width="8.7109375" style="31" customWidth="1"/>
    <col min="15902" max="15902" width="9.140625" style="31"/>
    <col min="15903" max="15903" width="9.140625" style="31" customWidth="1"/>
    <col min="15904" max="15904" width="27.28515625" style="31" customWidth="1"/>
    <col min="15905" max="15940" width="9.140625" style="31" customWidth="1"/>
    <col min="15941" max="16154" width="9.140625" style="31"/>
    <col min="16155" max="16155" width="18.7109375" style="31" customWidth="1"/>
    <col min="16156" max="16156" width="18.140625" style="31" customWidth="1"/>
    <col min="16157" max="16157" width="8.7109375" style="31" customWidth="1"/>
    <col min="16158" max="16158" width="9.140625" style="31"/>
    <col min="16159" max="16159" width="9.140625" style="31" customWidth="1"/>
    <col min="16160" max="16160" width="27.28515625" style="31" customWidth="1"/>
    <col min="16161" max="16196" width="9.140625" style="31" customWidth="1"/>
    <col min="16197" max="16384" width="9.140625" style="31"/>
  </cols>
  <sheetData>
    <row r="1" spans="1:109" ht="18.75" x14ac:dyDescent="0.3">
      <c r="A1" s="436"/>
      <c r="B1" s="437"/>
      <c r="C1" s="424" t="s">
        <v>1</v>
      </c>
      <c r="D1" s="425"/>
      <c r="E1" s="425"/>
      <c r="F1" s="425"/>
      <c r="G1" s="425"/>
      <c r="H1" s="440"/>
      <c r="I1" s="426"/>
      <c r="J1" s="433" t="s">
        <v>98</v>
      </c>
      <c r="K1" s="435"/>
      <c r="L1" s="430" t="s">
        <v>72</v>
      </c>
      <c r="M1" s="431"/>
      <c r="N1" s="432"/>
      <c r="O1" s="433" t="s">
        <v>57</v>
      </c>
      <c r="P1" s="434"/>
      <c r="Q1" s="434"/>
      <c r="R1" s="434"/>
      <c r="S1" s="434"/>
      <c r="T1" s="434"/>
      <c r="U1" s="434"/>
      <c r="V1" s="435"/>
      <c r="W1" s="427" t="s">
        <v>134</v>
      </c>
      <c r="X1" s="428"/>
      <c r="Y1" s="428"/>
      <c r="Z1" s="428"/>
      <c r="AA1" s="428"/>
      <c r="AB1" s="428"/>
      <c r="AC1" s="428"/>
      <c r="AD1" s="428"/>
      <c r="AE1" s="428"/>
      <c r="AF1" s="428"/>
      <c r="AG1" s="429"/>
      <c r="AH1" s="433" t="s">
        <v>138</v>
      </c>
      <c r="AI1" s="434"/>
      <c r="AJ1" s="434"/>
      <c r="AK1" s="434"/>
      <c r="AL1" s="434"/>
      <c r="AM1" s="434"/>
      <c r="AN1" s="434"/>
      <c r="AO1" s="434"/>
      <c r="AP1" s="434"/>
      <c r="AQ1" s="434"/>
      <c r="AR1" s="435"/>
      <c r="AS1" s="427" t="s">
        <v>139</v>
      </c>
      <c r="AT1" s="428"/>
      <c r="AU1" s="428"/>
      <c r="AV1" s="428"/>
      <c r="AW1" s="428"/>
      <c r="AX1" s="428"/>
      <c r="AY1" s="428"/>
      <c r="AZ1" s="428"/>
      <c r="BA1" s="428"/>
      <c r="BB1" s="429"/>
      <c r="BC1" s="433" t="s">
        <v>140</v>
      </c>
      <c r="BD1" s="434"/>
      <c r="BE1" s="434"/>
      <c r="BF1" s="434"/>
      <c r="BG1" s="434"/>
      <c r="BH1" s="434"/>
      <c r="BI1" s="434"/>
      <c r="BJ1" s="434"/>
      <c r="BK1" s="434"/>
      <c r="BL1" s="434"/>
      <c r="BM1" s="435"/>
      <c r="BN1" s="430" t="s">
        <v>180</v>
      </c>
      <c r="BO1" s="431"/>
      <c r="BP1" s="431"/>
      <c r="BQ1" s="431"/>
      <c r="BR1" s="431"/>
      <c r="BS1" s="431"/>
      <c r="BT1" s="431"/>
      <c r="BU1" s="432"/>
      <c r="BV1" s="424" t="s">
        <v>20</v>
      </c>
      <c r="BW1" s="425"/>
      <c r="BX1" s="425"/>
      <c r="BY1" s="425"/>
      <c r="BZ1" s="425"/>
      <c r="CA1" s="425"/>
      <c r="CB1" s="426"/>
      <c r="CC1" s="619" t="s">
        <v>173</v>
      </c>
      <c r="CD1" s="620"/>
      <c r="CE1" s="620"/>
      <c r="CF1" s="620"/>
      <c r="CG1" s="620"/>
      <c r="CH1" s="620"/>
      <c r="CI1" s="620"/>
      <c r="CJ1" s="620"/>
      <c r="CK1" s="620"/>
      <c r="CL1" s="621"/>
      <c r="CM1" s="424" t="s">
        <v>58</v>
      </c>
      <c r="CN1" s="425"/>
      <c r="CO1" s="425"/>
      <c r="CP1" s="425"/>
      <c r="CQ1" s="425"/>
      <c r="CR1" s="425"/>
      <c r="CS1" s="425"/>
      <c r="CT1" s="426"/>
      <c r="CU1" s="427" t="s">
        <v>174</v>
      </c>
      <c r="CV1" s="428"/>
      <c r="CW1" s="428"/>
      <c r="CX1" s="428"/>
      <c r="CY1" s="428"/>
      <c r="CZ1" s="428"/>
      <c r="DA1" s="428"/>
      <c r="DB1" s="428"/>
      <c r="DC1" s="428"/>
      <c r="DD1" s="428"/>
      <c r="DE1" s="429"/>
    </row>
    <row r="2" spans="1:109" ht="60" x14ac:dyDescent="0.25">
      <c r="A2" s="308" t="s">
        <v>23</v>
      </c>
      <c r="B2" s="309" t="s">
        <v>24</v>
      </c>
      <c r="C2" s="273" t="s">
        <v>412</v>
      </c>
      <c r="D2" s="275" t="s">
        <v>25</v>
      </c>
      <c r="E2" s="275" t="s">
        <v>26</v>
      </c>
      <c r="F2" s="275" t="s">
        <v>27</v>
      </c>
      <c r="G2" s="275" t="s">
        <v>28</v>
      </c>
      <c r="H2" s="384"/>
      <c r="I2" s="289" t="s">
        <v>71</v>
      </c>
      <c r="J2" s="273" t="s">
        <v>99</v>
      </c>
      <c r="K2" s="274" t="s">
        <v>190</v>
      </c>
      <c r="L2" s="380" t="s">
        <v>38</v>
      </c>
      <c r="M2" s="381" t="s">
        <v>74</v>
      </c>
      <c r="N2" s="382" t="s">
        <v>73</v>
      </c>
      <c r="O2" s="273" t="s">
        <v>69</v>
      </c>
      <c r="P2" s="275" t="s">
        <v>11</v>
      </c>
      <c r="Q2" s="275" t="s">
        <v>184</v>
      </c>
      <c r="R2" s="275" t="s">
        <v>38</v>
      </c>
      <c r="S2" s="275" t="s">
        <v>182</v>
      </c>
      <c r="T2" s="275" t="s">
        <v>181</v>
      </c>
      <c r="U2" s="275" t="s">
        <v>183</v>
      </c>
      <c r="V2" s="274" t="s">
        <v>30</v>
      </c>
      <c r="W2" s="380" t="s">
        <v>185</v>
      </c>
      <c r="X2" s="381" t="s">
        <v>69</v>
      </c>
      <c r="Y2" s="381" t="s">
        <v>183</v>
      </c>
      <c r="Z2" s="381" t="s">
        <v>32</v>
      </c>
      <c r="AA2" s="381" t="s">
        <v>33</v>
      </c>
      <c r="AB2" s="381" t="s">
        <v>186</v>
      </c>
      <c r="AC2" s="381" t="s">
        <v>31</v>
      </c>
      <c r="AD2" s="381" t="s">
        <v>34</v>
      </c>
      <c r="AE2" s="381" t="s">
        <v>35</v>
      </c>
      <c r="AF2" s="381" t="s">
        <v>36</v>
      </c>
      <c r="AG2" s="382" t="s">
        <v>30</v>
      </c>
      <c r="AH2" s="273" t="s">
        <v>185</v>
      </c>
      <c r="AI2" s="275" t="s">
        <v>69</v>
      </c>
      <c r="AJ2" s="275" t="s">
        <v>183</v>
      </c>
      <c r="AK2" s="275" t="s">
        <v>32</v>
      </c>
      <c r="AL2" s="275" t="s">
        <v>33</v>
      </c>
      <c r="AM2" s="275" t="s">
        <v>186</v>
      </c>
      <c r="AN2" s="275" t="s">
        <v>31</v>
      </c>
      <c r="AO2" s="275" t="s">
        <v>34</v>
      </c>
      <c r="AP2" s="275" t="s">
        <v>35</v>
      </c>
      <c r="AQ2" s="275" t="s">
        <v>36</v>
      </c>
      <c r="AR2" s="274" t="s">
        <v>30</v>
      </c>
      <c r="AS2" s="380" t="s">
        <v>122</v>
      </c>
      <c r="AT2" s="381" t="s">
        <v>123</v>
      </c>
      <c r="AU2" s="381" t="s">
        <v>124</v>
      </c>
      <c r="AV2" s="381" t="s">
        <v>187</v>
      </c>
      <c r="AW2" s="381" t="s">
        <v>37</v>
      </c>
      <c r="AX2" s="381" t="s">
        <v>38</v>
      </c>
      <c r="AY2" s="381" t="s">
        <v>70</v>
      </c>
      <c r="AZ2" s="381" t="s">
        <v>39</v>
      </c>
      <c r="BA2" s="383" t="s">
        <v>188</v>
      </c>
      <c r="BB2" s="382" t="s">
        <v>30</v>
      </c>
      <c r="BC2" s="273" t="s">
        <v>122</v>
      </c>
      <c r="BD2" s="275" t="s">
        <v>123</v>
      </c>
      <c r="BE2" s="275" t="s">
        <v>124</v>
      </c>
      <c r="BF2" s="275" t="s">
        <v>187</v>
      </c>
      <c r="BG2" s="275" t="s">
        <v>37</v>
      </c>
      <c r="BH2" s="275" t="s">
        <v>38</v>
      </c>
      <c r="BI2" s="275" t="s">
        <v>70</v>
      </c>
      <c r="BJ2" s="275" t="s">
        <v>39</v>
      </c>
      <c r="BK2" s="275" t="s">
        <v>189</v>
      </c>
      <c r="BL2" s="384" t="s">
        <v>188</v>
      </c>
      <c r="BM2" s="274" t="s">
        <v>30</v>
      </c>
      <c r="BN2" s="380" t="s">
        <v>69</v>
      </c>
      <c r="BO2" s="381" t="s">
        <v>11</v>
      </c>
      <c r="BP2" s="381" t="s">
        <v>184</v>
      </c>
      <c r="BQ2" s="381" t="s">
        <v>38</v>
      </c>
      <c r="BR2" s="381" t="s">
        <v>182</v>
      </c>
      <c r="BS2" s="381" t="s">
        <v>181</v>
      </c>
      <c r="BT2" s="381" t="s">
        <v>183</v>
      </c>
      <c r="BU2" s="382" t="s">
        <v>30</v>
      </c>
      <c r="BV2" s="273" t="s">
        <v>11</v>
      </c>
      <c r="BW2" s="275" t="s">
        <v>97</v>
      </c>
      <c r="BX2" s="275" t="s">
        <v>184</v>
      </c>
      <c r="BY2" s="275" t="s">
        <v>38</v>
      </c>
      <c r="BZ2" s="275" t="s">
        <v>40</v>
      </c>
      <c r="CA2" s="275" t="s">
        <v>29</v>
      </c>
      <c r="CB2" s="274" t="s">
        <v>30</v>
      </c>
      <c r="CC2" s="380" t="s">
        <v>122</v>
      </c>
      <c r="CD2" s="381" t="s">
        <v>123</v>
      </c>
      <c r="CE2" s="381" t="s">
        <v>124</v>
      </c>
      <c r="CF2" s="381" t="s">
        <v>187</v>
      </c>
      <c r="CG2" s="381" t="s">
        <v>37</v>
      </c>
      <c r="CH2" s="381" t="s">
        <v>38</v>
      </c>
      <c r="CI2" s="381" t="s">
        <v>70</v>
      </c>
      <c r="CJ2" s="381" t="s">
        <v>39</v>
      </c>
      <c r="CK2" s="383" t="s">
        <v>188</v>
      </c>
      <c r="CL2" s="382" t="s">
        <v>30</v>
      </c>
      <c r="CM2" s="273" t="s">
        <v>69</v>
      </c>
      <c r="CN2" s="275" t="s">
        <v>11</v>
      </c>
      <c r="CO2" s="275" t="s">
        <v>184</v>
      </c>
      <c r="CP2" s="275" t="s">
        <v>38</v>
      </c>
      <c r="CQ2" s="275" t="s">
        <v>182</v>
      </c>
      <c r="CR2" s="275" t="s">
        <v>181</v>
      </c>
      <c r="CS2" s="275" t="s">
        <v>183</v>
      </c>
      <c r="CT2" s="274" t="s">
        <v>30</v>
      </c>
      <c r="CU2" s="380" t="s">
        <v>122</v>
      </c>
      <c r="CV2" s="381" t="s">
        <v>123</v>
      </c>
      <c r="CW2" s="381" t="s">
        <v>124</v>
      </c>
      <c r="CX2" s="381" t="s">
        <v>187</v>
      </c>
      <c r="CY2" s="381" t="s">
        <v>37</v>
      </c>
      <c r="CZ2" s="381" t="s">
        <v>38</v>
      </c>
      <c r="DA2" s="381" t="s">
        <v>70</v>
      </c>
      <c r="DB2" s="381" t="s">
        <v>39</v>
      </c>
      <c r="DC2" s="381" t="s">
        <v>189</v>
      </c>
      <c r="DD2" s="383" t="s">
        <v>188</v>
      </c>
      <c r="DE2" s="382" t="s">
        <v>30</v>
      </c>
    </row>
    <row r="3" spans="1:109" x14ac:dyDescent="0.25">
      <c r="A3" s="307">
        <v>1</v>
      </c>
      <c r="B3" s="385">
        <v>67</v>
      </c>
      <c r="C3" s="386"/>
      <c r="D3" s="386" t="s">
        <v>420</v>
      </c>
      <c r="E3" s="386" t="s">
        <v>206</v>
      </c>
      <c r="F3" s="386" t="s">
        <v>415</v>
      </c>
      <c r="G3" s="385" t="s">
        <v>42</v>
      </c>
      <c r="H3" s="441"/>
      <c r="I3" s="276">
        <f t="shared" ref="I3:I34" si="0">K3+N3+V3+AG3+AR3+BB3+BM3+BU3+CB3+CL3+CT3+DE3</f>
        <v>505.3</v>
      </c>
      <c r="J3" s="278"/>
      <c r="K3" s="290"/>
      <c r="L3" s="387"/>
      <c r="M3" s="388" t="s">
        <v>418</v>
      </c>
      <c r="N3" s="389">
        <v>120</v>
      </c>
      <c r="O3" s="390">
        <v>0.44097222222222227</v>
      </c>
      <c r="P3" s="391">
        <f>'Маршрутный лист про'!$C$12</f>
        <v>100</v>
      </c>
      <c r="Q3" s="392">
        <f t="shared" ref="Q3:Q34" si="1">O3+P3/1440</f>
        <v>0.51041666666666674</v>
      </c>
      <c r="R3" s="393">
        <v>0.51250000000000007</v>
      </c>
      <c r="S3" s="391">
        <f t="shared" ref="S3:S34" si="2">ROUND((R3-Q3)*1440,0)</f>
        <v>3</v>
      </c>
      <c r="T3" s="394">
        <v>6</v>
      </c>
      <c r="U3" s="391">
        <f t="shared" ref="U3:U34" si="3">Y3+AJ3+AU3+BE3</f>
        <v>11</v>
      </c>
      <c r="V3" s="395">
        <f t="shared" ref="V3:V20" si="4">ABS(IF(Q3&gt;R3,IF(S3=-1,0,S3*120),IF(S3&gt;(T3+U3),(S3-(T3+U3))*60,0)))</f>
        <v>0</v>
      </c>
      <c r="W3" s="396">
        <f t="shared" ref="W3:W34" si="5">O3</f>
        <v>0.44097222222222227</v>
      </c>
      <c r="X3" s="393">
        <v>0.44097222222222227</v>
      </c>
      <c r="Y3" s="397">
        <f t="shared" ref="Y3:Y34" si="6">IF(ISBLANK(W3),0,ROUND((X3-W3)*1440,0))</f>
        <v>0</v>
      </c>
      <c r="Z3" s="391">
        <f>'Маршрутный лист про'!$G$8</f>
        <v>30</v>
      </c>
      <c r="AA3" s="398">
        <v>35.35</v>
      </c>
      <c r="AB3" s="399">
        <f t="shared" ref="AB3:AB34" si="7">AA3-Z3</f>
        <v>5.3500000000000014</v>
      </c>
      <c r="AC3" s="400"/>
      <c r="AD3" s="400"/>
      <c r="AE3" s="400"/>
      <c r="AF3" s="400"/>
      <c r="AG3" s="401">
        <f t="shared" ref="AG3:AG34" si="8">(AB3+IF(ISBLANK(AC3),0,20)+AD3*10+IF(ISBLANK(AE3),0,20)+AF3*20)*10</f>
        <v>53.500000000000014</v>
      </c>
      <c r="AH3" s="390">
        <v>0.46388888888888885</v>
      </c>
      <c r="AI3" s="393">
        <v>0.47013888888888888</v>
      </c>
      <c r="AJ3" s="397">
        <f t="shared" ref="AJ3:AJ34" si="9">IF(ISBLANK(AH3),0,ROUND((AI3-AH3)*1440,0))</f>
        <v>9</v>
      </c>
      <c r="AK3" s="391">
        <f>'Маршрутный лист про'!$G$9</f>
        <v>40</v>
      </c>
      <c r="AL3" s="398">
        <v>64.28</v>
      </c>
      <c r="AM3" s="399">
        <f t="shared" ref="AM3:AM34" si="10">AL3-AK3</f>
        <v>24.28</v>
      </c>
      <c r="AN3" s="400"/>
      <c r="AO3" s="400"/>
      <c r="AP3" s="400"/>
      <c r="AQ3" s="400"/>
      <c r="AR3" s="401">
        <f t="shared" ref="AR3:AR19" si="11">(AM3+IF(ISBLANK(AN3),0,20)+AO3*10+IF(ISBLANK(AP3),0,20)+AQ3*20)*10</f>
        <v>242.8</v>
      </c>
      <c r="AS3" s="390"/>
      <c r="AT3" s="393">
        <v>0.47152777777777777</v>
      </c>
      <c r="AU3" s="397">
        <f t="shared" ref="AU3:AU34" si="12">IF(ISBLANK(AS3),0,ROUND((AT3-AS3)*1440,0))</f>
        <v>0</v>
      </c>
      <c r="AV3" s="391">
        <f>'Маршрутный лист лайт'!$G$10</f>
        <v>1663</v>
      </c>
      <c r="AW3" s="422">
        <f t="shared" ref="AW3:AW34" si="13">AT3+AV3/86400</f>
        <v>0.49077546296296293</v>
      </c>
      <c r="AX3" s="402">
        <v>0.49265046296296294</v>
      </c>
      <c r="AY3" s="393"/>
      <c r="AZ3" s="399">
        <f t="shared" ref="AZ3:AZ34" si="14">ROUND((AX3-AW3)*86400,0)</f>
        <v>162</v>
      </c>
      <c r="BA3" s="403">
        <v>360</v>
      </c>
      <c r="BB3" s="401">
        <f t="shared" ref="BB3:BB19" si="15">IF(ISBLANK(AY3),IF(AZ3&lt;0,-AZ3,IF(AZ3&lt;BA3,0,AZ3-BA3)),"ВРУЧНУЮ")</f>
        <v>0</v>
      </c>
      <c r="BC3" s="390">
        <v>0.49236111111111108</v>
      </c>
      <c r="BD3" s="393">
        <v>0.49374999999999997</v>
      </c>
      <c r="BE3" s="397">
        <f t="shared" ref="BE3:BE34" si="16">IF(ISBLANK(BC3),0,ROUND((BD3-BC3)*1440,0))</f>
        <v>2</v>
      </c>
      <c r="BF3" s="391">
        <f>'Маршрутный лист лайт'!$G$11</f>
        <v>900</v>
      </c>
      <c r="BG3" s="422">
        <f t="shared" ref="BG3:BG34" si="17">BD3+BF3/86400</f>
        <v>0.50416666666666665</v>
      </c>
      <c r="BH3" s="402">
        <v>0.50365740740740739</v>
      </c>
      <c r="BI3" s="393"/>
      <c r="BJ3" s="399">
        <f t="shared" ref="BJ3:BJ34" si="18">ROUND((BH3-BG3)*86400,0)</f>
        <v>-44</v>
      </c>
      <c r="BK3" s="391">
        <f t="shared" ref="BK3:BK34" si="19">ROUND(BF3*0.1,0)</f>
        <v>90</v>
      </c>
      <c r="BL3" s="403"/>
      <c r="BM3" s="401">
        <f t="shared" ref="BM3:BM19" si="20">IF(ISBLANK(BI3),IF(BJ3&lt;0,IF(-BJ3&lt;BK3,0,-BJ3-BK3),IF(BJ3&lt;BL3,0,BJ3-BL3)),"ВРУЧНУЮ")</f>
        <v>0</v>
      </c>
      <c r="BN3" s="390">
        <v>0.5131944444444444</v>
      </c>
      <c r="BO3" s="391">
        <f>'Маршрутный лист про'!$C$14</f>
        <v>90</v>
      </c>
      <c r="BP3" s="392">
        <f t="shared" ref="BP3:BP34" si="21">BN3+BO3/1440</f>
        <v>0.5756944444444444</v>
      </c>
      <c r="BQ3" s="393">
        <v>0.57638888888888895</v>
      </c>
      <c r="BR3" s="391">
        <f t="shared" ref="BR3:BR34" si="22">ROUND((BQ3-BP3)*1440,0)</f>
        <v>1</v>
      </c>
      <c r="BS3" s="394">
        <v>0</v>
      </c>
      <c r="BT3" s="391">
        <f t="shared" ref="BT3:BT34" si="23">CE3</f>
        <v>0</v>
      </c>
      <c r="BU3" s="395">
        <f t="shared" ref="BU3:BU34" si="24">ABS(IF(BP3&gt;BQ3,IF(BR3=-1,0,BR3*120),IF(BR3&gt;(BS3+BT3),(BR3-(BS3+BT3))*60,0)))</f>
        <v>60</v>
      </c>
      <c r="BV3" s="404">
        <f>ROUND('ДК про'!$B$63/'Маршрутный лист про'!$D$14*60,0)</f>
        <v>19</v>
      </c>
      <c r="BW3" s="391">
        <f t="shared" ref="BW3:BW34" si="25">ROUNDUP(BV3/10,0)</f>
        <v>2</v>
      </c>
      <c r="BX3" s="392">
        <f t="shared" ref="BX3:BX34" si="26">BN3+BV3/1440</f>
        <v>0.5263888888888888</v>
      </c>
      <c r="BY3" s="405">
        <v>0.53333333333333333</v>
      </c>
      <c r="BZ3" s="400"/>
      <c r="CA3" s="391">
        <f t="shared" ref="CA3:CA34" si="27">ROUND((BY3-BX3)*1440,0)</f>
        <v>10</v>
      </c>
      <c r="CB3" s="395">
        <f t="shared" ref="CB3:CB20" si="28">IF(ISBLANK(BZ3),IF(CA3&gt;=0,0,IF(-CA3&lt;=BW3,0,-(CA3+BW3)*120)),"РУЧНОЙ")</f>
        <v>0</v>
      </c>
      <c r="CC3" s="390"/>
      <c r="CD3" s="393">
        <v>0.53472222222222221</v>
      </c>
      <c r="CE3" s="397">
        <f t="shared" ref="CE3:CE34" si="29">IF(ISBLANK(CC3),0,ROUND((CD3-CC3)*1440,0))</f>
        <v>0</v>
      </c>
      <c r="CF3" s="391">
        <f>'Маршрутный лист лайт'!$G$13</f>
        <v>2006</v>
      </c>
      <c r="CG3" s="422">
        <f t="shared" ref="CG3:CG34" si="30">CD3+CF3/86400</f>
        <v>0.55793981481481481</v>
      </c>
      <c r="CH3" s="402">
        <v>0.55813657407407413</v>
      </c>
      <c r="CI3" s="393"/>
      <c r="CJ3" s="399">
        <f t="shared" ref="CJ3:CJ34" si="31">ROUND((CH3-CG3)*86400,0)</f>
        <v>17</v>
      </c>
      <c r="CK3" s="403">
        <v>0</v>
      </c>
      <c r="CL3" s="401">
        <f t="shared" ref="CL3:CL20" si="32">IF(ISBLANK(CI3),IF(CJ3&lt;0,-CJ3,IF(CJ3&lt;CK3,0,CJ3-CK3)),"ВРУЧНУЮ")</f>
        <v>17</v>
      </c>
      <c r="CM3" s="438">
        <v>0.57847222222222217</v>
      </c>
      <c r="CN3" s="391">
        <f>'Маршрутный лист про'!$C$16</f>
        <v>60</v>
      </c>
      <c r="CO3" s="392">
        <f t="shared" ref="CO3:CO34" si="33">CM3+CN3/1440</f>
        <v>0.6201388888888888</v>
      </c>
      <c r="CP3" s="393">
        <v>0.61041666666666672</v>
      </c>
      <c r="CQ3" s="391">
        <f t="shared" ref="CQ3:CQ34" si="34">ROUND((CP3-CO3)*1440,0)</f>
        <v>-14</v>
      </c>
      <c r="CR3" s="394"/>
      <c r="CS3" s="391">
        <f t="shared" ref="CS3:CS34" si="35">CW3</f>
        <v>1</v>
      </c>
      <c r="CT3" s="395">
        <f t="shared" ref="CT3:CT34" si="36">ABS(IF(CO3&gt;CP3,0,IF(CQ3&gt;(CR3+CS3),(CQ3-(CR3+CS3))*60,0)))</f>
        <v>0</v>
      </c>
      <c r="CU3" s="390">
        <v>0.60277777777777775</v>
      </c>
      <c r="CV3" s="393">
        <v>0.60347222222222219</v>
      </c>
      <c r="CW3" s="397">
        <f t="shared" ref="CW3:CW34" si="37">IF(ISBLANK(CU3),0,ROUND((CV3-CU3)*1440,0))</f>
        <v>1</v>
      </c>
      <c r="CX3" s="391">
        <f>'Маршрутный лист лайт'!$G$15</f>
        <v>460</v>
      </c>
      <c r="CY3" s="422">
        <f t="shared" ref="CY3:CY34" si="38">CV3+CX3/86400</f>
        <v>0.60879629629629628</v>
      </c>
      <c r="CZ3" s="402">
        <v>0.60893518518518519</v>
      </c>
      <c r="DA3" s="393"/>
      <c r="DB3" s="399">
        <f t="shared" ref="DB3:DB34" si="39">ROUND((CZ3-CY3)*86400,0)</f>
        <v>12</v>
      </c>
      <c r="DC3" s="391">
        <f t="shared" ref="DC3:DC34" si="40">ROUND(CX3*0.1,0)</f>
        <v>46</v>
      </c>
      <c r="DD3" s="403"/>
      <c r="DE3" s="401">
        <f t="shared" ref="DE3:DE34" si="41">IF(ISBLANK(DA3),IF(DB3&lt;0,IF(-DB3&lt;DC3,0,-DB3-DC3),IF(DB3&lt;DD3,0,DB3-DD3)),"ВРУЧНУЮ")</f>
        <v>12</v>
      </c>
    </row>
    <row r="4" spans="1:109" x14ac:dyDescent="0.25">
      <c r="A4" s="306">
        <v>2</v>
      </c>
      <c r="B4" s="301">
        <v>12</v>
      </c>
      <c r="C4" s="302" t="s">
        <v>247</v>
      </c>
      <c r="D4" s="302" t="s">
        <v>203</v>
      </c>
      <c r="E4" s="302" t="s">
        <v>248</v>
      </c>
      <c r="F4" s="302" t="s">
        <v>249</v>
      </c>
      <c r="G4" s="301" t="s">
        <v>42</v>
      </c>
      <c r="H4" s="442"/>
      <c r="I4" s="277">
        <f t="shared" si="0"/>
        <v>981</v>
      </c>
      <c r="J4" s="279"/>
      <c r="K4" s="303"/>
      <c r="L4" s="285"/>
      <c r="M4" s="388" t="s">
        <v>418</v>
      </c>
      <c r="N4" s="288">
        <v>240</v>
      </c>
      <c r="O4" s="280">
        <v>0.42083333333333334</v>
      </c>
      <c r="P4" s="263">
        <f>'Маршрутный лист про'!$C$12</f>
        <v>100</v>
      </c>
      <c r="Q4" s="264">
        <f t="shared" si="1"/>
        <v>0.49027777777777781</v>
      </c>
      <c r="R4" s="265">
        <v>0.4916666666666667</v>
      </c>
      <c r="S4" s="263">
        <f t="shared" si="2"/>
        <v>2</v>
      </c>
      <c r="T4" s="272">
        <v>6</v>
      </c>
      <c r="U4" s="263">
        <f t="shared" si="3"/>
        <v>5</v>
      </c>
      <c r="V4" s="281">
        <f t="shared" si="4"/>
        <v>0</v>
      </c>
      <c r="W4" s="282">
        <f t="shared" si="5"/>
        <v>0.42083333333333334</v>
      </c>
      <c r="X4" s="265">
        <v>0.42083333333333334</v>
      </c>
      <c r="Y4" s="266">
        <f t="shared" si="6"/>
        <v>0</v>
      </c>
      <c r="Z4" s="263">
        <f>'Маршрутный лист про'!$G$8</f>
        <v>30</v>
      </c>
      <c r="AA4" s="268">
        <v>36.979999999999997</v>
      </c>
      <c r="AB4" s="269">
        <f t="shared" si="7"/>
        <v>6.9799999999999969</v>
      </c>
      <c r="AC4" s="267"/>
      <c r="AD4" s="267"/>
      <c r="AE4" s="267"/>
      <c r="AF4" s="267"/>
      <c r="AG4" s="283">
        <f t="shared" si="8"/>
        <v>69.799999999999969</v>
      </c>
      <c r="AH4" s="280">
        <v>0.44444444444444442</v>
      </c>
      <c r="AI4" s="265">
        <v>0.44722222222222219</v>
      </c>
      <c r="AJ4" s="266">
        <f t="shared" si="9"/>
        <v>4</v>
      </c>
      <c r="AK4" s="263">
        <f>'Маршрутный лист про'!$G$9</f>
        <v>40</v>
      </c>
      <c r="AL4" s="268">
        <v>59.82</v>
      </c>
      <c r="AM4" s="269">
        <f t="shared" si="10"/>
        <v>19.82</v>
      </c>
      <c r="AN4" s="267"/>
      <c r="AO4" s="267"/>
      <c r="AP4" s="267"/>
      <c r="AQ4" s="267"/>
      <c r="AR4" s="283">
        <f t="shared" si="11"/>
        <v>198.2</v>
      </c>
      <c r="AS4" s="280"/>
      <c r="AT4" s="265">
        <v>0.44861111111111113</v>
      </c>
      <c r="AU4" s="266">
        <f t="shared" si="12"/>
        <v>0</v>
      </c>
      <c r="AV4" s="263">
        <f>'Маршрутный лист лайт'!$G$10</f>
        <v>1663</v>
      </c>
      <c r="AW4" s="422">
        <f t="shared" si="13"/>
        <v>0.46785879629629629</v>
      </c>
      <c r="AX4" s="271">
        <v>0.47239583333333335</v>
      </c>
      <c r="AY4" s="265"/>
      <c r="AZ4" s="269">
        <f t="shared" si="14"/>
        <v>392</v>
      </c>
      <c r="BA4" s="287">
        <v>360</v>
      </c>
      <c r="BB4" s="283">
        <f t="shared" si="15"/>
        <v>32</v>
      </c>
      <c r="BC4" s="280">
        <v>0.47222222222222227</v>
      </c>
      <c r="BD4" s="265">
        <v>0.47291666666666665</v>
      </c>
      <c r="BE4" s="266">
        <f t="shared" si="16"/>
        <v>1</v>
      </c>
      <c r="BF4" s="263">
        <f>'Маршрутный лист лайт'!$G$11</f>
        <v>900</v>
      </c>
      <c r="BG4" s="422">
        <f t="shared" si="17"/>
        <v>0.48333333333333334</v>
      </c>
      <c r="BH4" s="271">
        <v>0.48380787037037037</v>
      </c>
      <c r="BI4" s="265"/>
      <c r="BJ4" s="269">
        <f t="shared" si="18"/>
        <v>41</v>
      </c>
      <c r="BK4" s="263">
        <f t="shared" si="19"/>
        <v>90</v>
      </c>
      <c r="BL4" s="287"/>
      <c r="BM4" s="283">
        <f t="shared" si="20"/>
        <v>41</v>
      </c>
      <c r="BN4" s="280">
        <v>0.49236111111111108</v>
      </c>
      <c r="BO4" s="263">
        <f>'Маршрутный лист про'!$C$14</f>
        <v>90</v>
      </c>
      <c r="BP4" s="264">
        <f t="shared" si="21"/>
        <v>0.55486111111111103</v>
      </c>
      <c r="BQ4" s="265">
        <v>0.55486111111111114</v>
      </c>
      <c r="BR4" s="263">
        <f t="shared" si="22"/>
        <v>0</v>
      </c>
      <c r="BS4" s="272">
        <v>0</v>
      </c>
      <c r="BT4" s="263">
        <f t="shared" si="23"/>
        <v>0</v>
      </c>
      <c r="BU4" s="281">
        <f t="shared" si="24"/>
        <v>0</v>
      </c>
      <c r="BV4" s="284">
        <f>ROUND('ДК про'!$B$63/'Маршрутный лист про'!$D$14*60,0)</f>
        <v>19</v>
      </c>
      <c r="BW4" s="263">
        <f t="shared" si="25"/>
        <v>2</v>
      </c>
      <c r="BX4" s="264">
        <f t="shared" si="26"/>
        <v>0.50555555555555554</v>
      </c>
      <c r="BY4" s="270">
        <v>0.5083333333333333</v>
      </c>
      <c r="BZ4" s="267"/>
      <c r="CA4" s="263">
        <f t="shared" si="27"/>
        <v>4</v>
      </c>
      <c r="CB4" s="281">
        <f t="shared" si="28"/>
        <v>0</v>
      </c>
      <c r="CC4" s="280"/>
      <c r="CD4" s="265">
        <v>0.50902777777777775</v>
      </c>
      <c r="CE4" s="266">
        <f t="shared" si="29"/>
        <v>0</v>
      </c>
      <c r="CF4" s="263">
        <f>'Маршрутный лист лайт'!$G$13</f>
        <v>2006</v>
      </c>
      <c r="CG4" s="422">
        <f t="shared" si="30"/>
        <v>0.53224537037037034</v>
      </c>
      <c r="CH4" s="271">
        <v>0.53012731481481479</v>
      </c>
      <c r="CI4" s="265"/>
      <c r="CJ4" s="269">
        <f t="shared" si="31"/>
        <v>-183</v>
      </c>
      <c r="CK4" s="287">
        <v>0</v>
      </c>
      <c r="CL4" s="283">
        <f t="shared" si="32"/>
        <v>183</v>
      </c>
      <c r="CM4" s="265">
        <v>0.55486111111111114</v>
      </c>
      <c r="CN4" s="263">
        <f>'Маршрутный лист про'!$C$16</f>
        <v>60</v>
      </c>
      <c r="CO4" s="264">
        <f t="shared" si="33"/>
        <v>0.59652777777777777</v>
      </c>
      <c r="CP4" s="265">
        <v>0.6</v>
      </c>
      <c r="CQ4" s="263">
        <f t="shared" si="34"/>
        <v>5</v>
      </c>
      <c r="CR4" s="272"/>
      <c r="CS4" s="263">
        <f t="shared" si="35"/>
        <v>2</v>
      </c>
      <c r="CT4" s="281">
        <f t="shared" si="36"/>
        <v>180</v>
      </c>
      <c r="CU4" s="280">
        <v>0.59166666666666667</v>
      </c>
      <c r="CV4" s="265">
        <v>0.59305555555555556</v>
      </c>
      <c r="CW4" s="266">
        <f t="shared" si="37"/>
        <v>2</v>
      </c>
      <c r="CX4" s="263">
        <f>'Маршрутный лист лайт'!$G$15</f>
        <v>460</v>
      </c>
      <c r="CY4" s="422">
        <f t="shared" si="38"/>
        <v>0.59837962962962965</v>
      </c>
      <c r="CZ4" s="271">
        <v>0.59880787037037042</v>
      </c>
      <c r="DA4" s="265"/>
      <c r="DB4" s="269">
        <f t="shared" si="39"/>
        <v>37</v>
      </c>
      <c r="DC4" s="263">
        <f t="shared" si="40"/>
        <v>46</v>
      </c>
      <c r="DD4" s="287"/>
      <c r="DE4" s="283">
        <f t="shared" si="41"/>
        <v>37</v>
      </c>
    </row>
    <row r="5" spans="1:109" x14ac:dyDescent="0.25">
      <c r="A5" s="306">
        <v>3</v>
      </c>
      <c r="B5" s="301">
        <v>56</v>
      </c>
      <c r="C5" s="302" t="s">
        <v>377</v>
      </c>
      <c r="D5" s="302" t="s">
        <v>387</v>
      </c>
      <c r="E5" s="302" t="s">
        <v>395</v>
      </c>
      <c r="F5" s="302" t="s">
        <v>402</v>
      </c>
      <c r="G5" s="301" t="s">
        <v>42</v>
      </c>
      <c r="H5" s="442" t="s">
        <v>427</v>
      </c>
      <c r="I5" s="277">
        <f t="shared" si="0"/>
        <v>992.89999999999986</v>
      </c>
      <c r="J5" s="279" t="s">
        <v>428</v>
      </c>
      <c r="K5" s="303">
        <v>70</v>
      </c>
      <c r="L5" s="285"/>
      <c r="M5" s="388" t="s">
        <v>418</v>
      </c>
      <c r="N5" s="288">
        <v>480</v>
      </c>
      <c r="O5" s="280">
        <v>0.42777777777777781</v>
      </c>
      <c r="P5" s="263">
        <f>'Маршрутный лист про'!$C$12</f>
        <v>100</v>
      </c>
      <c r="Q5" s="264">
        <f t="shared" si="1"/>
        <v>0.49722222222222223</v>
      </c>
      <c r="R5" s="265">
        <v>0.49652777777777773</v>
      </c>
      <c r="S5" s="263">
        <f t="shared" si="2"/>
        <v>-1</v>
      </c>
      <c r="T5" s="272">
        <v>6</v>
      </c>
      <c r="U5" s="263">
        <f t="shared" si="3"/>
        <v>8</v>
      </c>
      <c r="V5" s="281">
        <f t="shared" si="4"/>
        <v>0</v>
      </c>
      <c r="W5" s="282">
        <f t="shared" si="5"/>
        <v>0.42777777777777781</v>
      </c>
      <c r="X5" s="265">
        <v>0.42777777777777781</v>
      </c>
      <c r="Y5" s="266">
        <f t="shared" si="6"/>
        <v>0</v>
      </c>
      <c r="Z5" s="263">
        <f>'Маршрутный лист про'!$G$8</f>
        <v>30</v>
      </c>
      <c r="AA5" s="268">
        <v>36.69</v>
      </c>
      <c r="AB5" s="269">
        <f t="shared" si="7"/>
        <v>6.6899999999999977</v>
      </c>
      <c r="AC5" s="267"/>
      <c r="AD5" s="267"/>
      <c r="AE5" s="267"/>
      <c r="AF5" s="267"/>
      <c r="AG5" s="283">
        <f t="shared" si="8"/>
        <v>66.899999999999977</v>
      </c>
      <c r="AH5" s="280">
        <v>0.45069444444444445</v>
      </c>
      <c r="AI5" s="265">
        <v>0.45347222222222222</v>
      </c>
      <c r="AJ5" s="266">
        <f t="shared" si="9"/>
        <v>4</v>
      </c>
      <c r="AK5" s="263">
        <f>'Маршрутный лист про'!$G$9</f>
        <v>40</v>
      </c>
      <c r="AL5" s="268">
        <v>66.099999999999994</v>
      </c>
      <c r="AM5" s="269">
        <f t="shared" si="10"/>
        <v>26.099999999999994</v>
      </c>
      <c r="AN5" s="267"/>
      <c r="AO5" s="267"/>
      <c r="AP5" s="267"/>
      <c r="AQ5" s="267"/>
      <c r="AR5" s="283">
        <f t="shared" si="11"/>
        <v>260.99999999999994</v>
      </c>
      <c r="AS5" s="280"/>
      <c r="AT5" s="265">
        <v>0.4548611111111111</v>
      </c>
      <c r="AU5" s="266">
        <f t="shared" si="12"/>
        <v>0</v>
      </c>
      <c r="AV5" s="263">
        <f>'Маршрутный лист лайт'!$G$10</f>
        <v>1663</v>
      </c>
      <c r="AW5" s="422">
        <f t="shared" si="13"/>
        <v>0.47410879629629626</v>
      </c>
      <c r="AX5" s="271">
        <v>0.4755671296296296</v>
      </c>
      <c r="AY5" s="265"/>
      <c r="AZ5" s="269">
        <f t="shared" si="14"/>
        <v>126</v>
      </c>
      <c r="BA5" s="287">
        <v>360</v>
      </c>
      <c r="BB5" s="283">
        <f t="shared" si="15"/>
        <v>0</v>
      </c>
      <c r="BC5" s="280">
        <v>0.47500000000000003</v>
      </c>
      <c r="BD5" s="265">
        <v>0.4777777777777778</v>
      </c>
      <c r="BE5" s="266">
        <f t="shared" si="16"/>
        <v>4</v>
      </c>
      <c r="BF5" s="263">
        <f>'Маршрутный лист лайт'!$G$11</f>
        <v>900</v>
      </c>
      <c r="BG5" s="422">
        <f t="shared" si="17"/>
        <v>0.48819444444444449</v>
      </c>
      <c r="BH5" s="271">
        <v>0.48859953703703707</v>
      </c>
      <c r="BI5" s="265"/>
      <c r="BJ5" s="269">
        <f t="shared" si="18"/>
        <v>35</v>
      </c>
      <c r="BK5" s="263">
        <f t="shared" si="19"/>
        <v>90</v>
      </c>
      <c r="BL5" s="287"/>
      <c r="BM5" s="283">
        <f t="shared" si="20"/>
        <v>35</v>
      </c>
      <c r="BN5" s="280">
        <v>0.49722222222222223</v>
      </c>
      <c r="BO5" s="263">
        <f>'Маршрутный лист про'!$C$14</f>
        <v>90</v>
      </c>
      <c r="BP5" s="264">
        <f t="shared" si="21"/>
        <v>0.55972222222222223</v>
      </c>
      <c r="BQ5" s="265">
        <v>0.55972222222222223</v>
      </c>
      <c r="BR5" s="263">
        <f t="shared" si="22"/>
        <v>0</v>
      </c>
      <c r="BS5" s="272">
        <v>0</v>
      </c>
      <c r="BT5" s="263">
        <f t="shared" si="23"/>
        <v>0</v>
      </c>
      <c r="BU5" s="281">
        <f t="shared" si="24"/>
        <v>0</v>
      </c>
      <c r="BV5" s="284">
        <f>ROUND('ДК про'!$B$63/'Маршрутный лист про'!$D$14*60,0)</f>
        <v>19</v>
      </c>
      <c r="BW5" s="263">
        <f t="shared" si="25"/>
        <v>2</v>
      </c>
      <c r="BX5" s="264">
        <f t="shared" si="26"/>
        <v>0.51041666666666663</v>
      </c>
      <c r="BY5" s="270">
        <v>0.51666666666666672</v>
      </c>
      <c r="BZ5" s="267"/>
      <c r="CA5" s="263">
        <f t="shared" si="27"/>
        <v>9</v>
      </c>
      <c r="CB5" s="281">
        <f t="shared" si="28"/>
        <v>0</v>
      </c>
      <c r="CC5" s="280"/>
      <c r="CD5" s="265">
        <v>0.51736111111111105</v>
      </c>
      <c r="CE5" s="266">
        <f t="shared" si="29"/>
        <v>0</v>
      </c>
      <c r="CF5" s="263">
        <f>'Маршрутный лист лайт'!$G$13</f>
        <v>2006</v>
      </c>
      <c r="CG5" s="422">
        <f t="shared" si="30"/>
        <v>0.54057870370370364</v>
      </c>
      <c r="CH5" s="271">
        <v>0.54035879629629624</v>
      </c>
      <c r="CI5" s="265"/>
      <c r="CJ5" s="269">
        <f t="shared" si="31"/>
        <v>-19</v>
      </c>
      <c r="CK5" s="287">
        <v>0</v>
      </c>
      <c r="CL5" s="283">
        <f t="shared" si="32"/>
        <v>19</v>
      </c>
      <c r="CM5" s="280">
        <v>0.56111111111111112</v>
      </c>
      <c r="CN5" s="263">
        <f>'Маршрутный лист про'!$C$16</f>
        <v>60</v>
      </c>
      <c r="CO5" s="264">
        <f t="shared" si="33"/>
        <v>0.60277777777777775</v>
      </c>
      <c r="CP5" s="265">
        <v>0.6020833333333333</v>
      </c>
      <c r="CQ5" s="263">
        <f t="shared" si="34"/>
        <v>-1</v>
      </c>
      <c r="CR5" s="272"/>
      <c r="CS5" s="263">
        <f t="shared" si="35"/>
        <v>1</v>
      </c>
      <c r="CT5" s="281">
        <f t="shared" si="36"/>
        <v>0</v>
      </c>
      <c r="CU5" s="280">
        <v>0.59513888888888888</v>
      </c>
      <c r="CV5" s="265">
        <v>0.59583333333333333</v>
      </c>
      <c r="CW5" s="266">
        <f t="shared" si="37"/>
        <v>1</v>
      </c>
      <c r="CX5" s="263">
        <f>'Маршрутный лист лайт'!$G$15</f>
        <v>460</v>
      </c>
      <c r="CY5" s="422">
        <f t="shared" si="38"/>
        <v>0.60115740740740742</v>
      </c>
      <c r="CZ5" s="271">
        <v>0.6018634259259259</v>
      </c>
      <c r="DA5" s="265"/>
      <c r="DB5" s="269">
        <f t="shared" si="39"/>
        <v>61</v>
      </c>
      <c r="DC5" s="263">
        <f t="shared" si="40"/>
        <v>46</v>
      </c>
      <c r="DD5" s="287"/>
      <c r="DE5" s="283">
        <f t="shared" si="41"/>
        <v>61</v>
      </c>
    </row>
    <row r="6" spans="1:109" x14ac:dyDescent="0.25">
      <c r="A6" s="306">
        <v>4</v>
      </c>
      <c r="B6" s="301">
        <v>18</v>
      </c>
      <c r="C6" s="302" t="s">
        <v>254</v>
      </c>
      <c r="D6" s="302" t="s">
        <v>255</v>
      </c>
      <c r="E6" s="302" t="s">
        <v>256</v>
      </c>
      <c r="F6" s="302" t="s">
        <v>257</v>
      </c>
      <c r="G6" s="301" t="s">
        <v>42</v>
      </c>
      <c r="H6" s="442"/>
      <c r="I6" s="277">
        <f t="shared" si="0"/>
        <v>1077.2</v>
      </c>
      <c r="J6" s="279"/>
      <c r="K6" s="303"/>
      <c r="L6" s="285"/>
      <c r="M6" s="388" t="s">
        <v>418</v>
      </c>
      <c r="N6" s="288">
        <v>240</v>
      </c>
      <c r="O6" s="280">
        <v>0.42152777777777778</v>
      </c>
      <c r="P6" s="263">
        <f>'Маршрутный лист про'!$C$12</f>
        <v>100</v>
      </c>
      <c r="Q6" s="264">
        <f t="shared" si="1"/>
        <v>0.49097222222222225</v>
      </c>
      <c r="R6" s="265">
        <v>0.4909722222222222</v>
      </c>
      <c r="S6" s="263">
        <f t="shared" si="2"/>
        <v>0</v>
      </c>
      <c r="T6" s="272">
        <v>6</v>
      </c>
      <c r="U6" s="263">
        <f t="shared" si="3"/>
        <v>5</v>
      </c>
      <c r="V6" s="281">
        <f t="shared" si="4"/>
        <v>0</v>
      </c>
      <c r="W6" s="282">
        <f t="shared" si="5"/>
        <v>0.42152777777777778</v>
      </c>
      <c r="X6" s="265">
        <v>0.42152777777777778</v>
      </c>
      <c r="Y6" s="266">
        <f t="shared" si="6"/>
        <v>0</v>
      </c>
      <c r="Z6" s="263">
        <f>'Маршрутный лист про'!$G$8</f>
        <v>30</v>
      </c>
      <c r="AA6" s="268">
        <v>34.049999999999997</v>
      </c>
      <c r="AB6" s="269">
        <f t="shared" si="7"/>
        <v>4.0499999999999972</v>
      </c>
      <c r="AC6" s="267"/>
      <c r="AD6" s="267"/>
      <c r="AE6" s="267"/>
      <c r="AF6" s="267"/>
      <c r="AG6" s="283">
        <f t="shared" si="8"/>
        <v>40.499999999999972</v>
      </c>
      <c r="AH6" s="280">
        <v>0.44305555555555554</v>
      </c>
      <c r="AI6" s="265">
        <v>0.44513888888888892</v>
      </c>
      <c r="AJ6" s="266">
        <f t="shared" si="9"/>
        <v>3</v>
      </c>
      <c r="AK6" s="263">
        <f>'Маршрутный лист про'!$G$9</f>
        <v>40</v>
      </c>
      <c r="AL6" s="268">
        <v>61.47</v>
      </c>
      <c r="AM6" s="269">
        <f t="shared" si="10"/>
        <v>21.47</v>
      </c>
      <c r="AN6" s="267"/>
      <c r="AO6" s="267"/>
      <c r="AP6" s="267"/>
      <c r="AQ6" s="267"/>
      <c r="AR6" s="283">
        <f t="shared" si="11"/>
        <v>214.7</v>
      </c>
      <c r="AS6" s="280"/>
      <c r="AT6" s="265">
        <v>0.4465277777777778</v>
      </c>
      <c r="AU6" s="266">
        <f t="shared" si="12"/>
        <v>0</v>
      </c>
      <c r="AV6" s="263">
        <f>'Маршрутный лист лайт'!$G$10</f>
        <v>1663</v>
      </c>
      <c r="AW6" s="422">
        <f t="shared" si="13"/>
        <v>0.46577546296296296</v>
      </c>
      <c r="AX6" s="271">
        <v>0.46693287037037035</v>
      </c>
      <c r="AY6" s="265"/>
      <c r="AZ6" s="269">
        <f t="shared" si="14"/>
        <v>100</v>
      </c>
      <c r="BA6" s="287">
        <v>360</v>
      </c>
      <c r="BB6" s="283">
        <f t="shared" si="15"/>
        <v>0</v>
      </c>
      <c r="BC6" s="280">
        <v>0.46666666666666662</v>
      </c>
      <c r="BD6" s="265">
        <v>0.4680555555555555</v>
      </c>
      <c r="BE6" s="266">
        <f t="shared" si="16"/>
        <v>2</v>
      </c>
      <c r="BF6" s="263">
        <f>'Маршрутный лист лайт'!$G$11</f>
        <v>900</v>
      </c>
      <c r="BG6" s="422">
        <f t="shared" si="17"/>
        <v>0.47847222222222219</v>
      </c>
      <c r="BH6" s="271">
        <v>0.47857638888888893</v>
      </c>
      <c r="BI6" s="265"/>
      <c r="BJ6" s="269">
        <f t="shared" si="18"/>
        <v>9</v>
      </c>
      <c r="BK6" s="263">
        <f t="shared" si="19"/>
        <v>90</v>
      </c>
      <c r="BL6" s="287"/>
      <c r="BM6" s="283">
        <f t="shared" si="20"/>
        <v>9</v>
      </c>
      <c r="BN6" s="280">
        <v>0.4916666666666667</v>
      </c>
      <c r="BO6" s="263">
        <f>'Маршрутный лист про'!$C$14</f>
        <v>90</v>
      </c>
      <c r="BP6" s="264">
        <f t="shared" si="21"/>
        <v>0.5541666666666667</v>
      </c>
      <c r="BQ6" s="265">
        <v>0.5541666666666667</v>
      </c>
      <c r="BR6" s="263">
        <f t="shared" si="22"/>
        <v>0</v>
      </c>
      <c r="BS6" s="272">
        <v>0</v>
      </c>
      <c r="BT6" s="263">
        <f t="shared" si="23"/>
        <v>0</v>
      </c>
      <c r="BU6" s="281">
        <f t="shared" si="24"/>
        <v>0</v>
      </c>
      <c r="BV6" s="284">
        <f>ROUND('ДК про'!$B$63/'Маршрутный лист про'!$D$14*60,0)</f>
        <v>19</v>
      </c>
      <c r="BW6" s="263">
        <f t="shared" si="25"/>
        <v>2</v>
      </c>
      <c r="BX6" s="264">
        <f t="shared" si="26"/>
        <v>0.50486111111111109</v>
      </c>
      <c r="BY6" s="270">
        <v>0.50138888888888888</v>
      </c>
      <c r="BZ6" s="267"/>
      <c r="CA6" s="263">
        <f t="shared" si="27"/>
        <v>-5</v>
      </c>
      <c r="CB6" s="281">
        <f t="shared" si="28"/>
        <v>360</v>
      </c>
      <c r="CC6" s="280"/>
      <c r="CD6" s="265">
        <v>0.50208333333333333</v>
      </c>
      <c r="CE6" s="266">
        <f t="shared" si="29"/>
        <v>0</v>
      </c>
      <c r="CF6" s="263">
        <f>'Маршрутный лист лайт'!$G$13</f>
        <v>2006</v>
      </c>
      <c r="CG6" s="422">
        <f t="shared" si="30"/>
        <v>0.52530092592592592</v>
      </c>
      <c r="CH6" s="271">
        <v>0.52731481481481479</v>
      </c>
      <c r="CI6" s="265"/>
      <c r="CJ6" s="269">
        <f t="shared" si="31"/>
        <v>174</v>
      </c>
      <c r="CK6" s="287">
        <v>0</v>
      </c>
      <c r="CL6" s="283">
        <f t="shared" si="32"/>
        <v>174</v>
      </c>
      <c r="CM6" s="265">
        <v>0.5541666666666667</v>
      </c>
      <c r="CN6" s="263">
        <f>'Маршрутный лист про'!$C$16</f>
        <v>60</v>
      </c>
      <c r="CO6" s="264">
        <f t="shared" si="33"/>
        <v>0.59583333333333333</v>
      </c>
      <c r="CP6" s="265">
        <v>0.58472222222222225</v>
      </c>
      <c r="CQ6" s="263">
        <f t="shared" si="34"/>
        <v>-16</v>
      </c>
      <c r="CR6" s="272"/>
      <c r="CS6" s="263">
        <f t="shared" si="35"/>
        <v>1</v>
      </c>
      <c r="CT6" s="281">
        <f t="shared" si="36"/>
        <v>0</v>
      </c>
      <c r="CU6" s="280">
        <v>0.58750000000000002</v>
      </c>
      <c r="CV6" s="265">
        <v>0.58819444444444446</v>
      </c>
      <c r="CW6" s="266">
        <f t="shared" si="37"/>
        <v>1</v>
      </c>
      <c r="CX6" s="263">
        <f>'Маршрутный лист лайт'!$G$15</f>
        <v>460</v>
      </c>
      <c r="CY6" s="422">
        <f t="shared" si="38"/>
        <v>0.59351851851851856</v>
      </c>
      <c r="CZ6" s="271">
        <v>0.5939699074074074</v>
      </c>
      <c r="DA6" s="265"/>
      <c r="DB6" s="269">
        <f t="shared" si="39"/>
        <v>39</v>
      </c>
      <c r="DC6" s="263">
        <f t="shared" si="40"/>
        <v>46</v>
      </c>
      <c r="DD6" s="287"/>
      <c r="DE6" s="283">
        <f t="shared" si="41"/>
        <v>39</v>
      </c>
    </row>
    <row r="7" spans="1:109" x14ac:dyDescent="0.25">
      <c r="A7" s="306">
        <v>5</v>
      </c>
      <c r="B7" s="301">
        <v>54</v>
      </c>
      <c r="C7" s="302" t="s">
        <v>375</v>
      </c>
      <c r="D7" s="302" t="s">
        <v>385</v>
      </c>
      <c r="E7" s="302" t="s">
        <v>393</v>
      </c>
      <c r="F7" s="302" t="s">
        <v>400</v>
      </c>
      <c r="G7" s="301" t="s">
        <v>42</v>
      </c>
      <c r="H7" s="442" t="s">
        <v>427</v>
      </c>
      <c r="I7" s="277">
        <f t="shared" si="0"/>
        <v>1399.1999999999998</v>
      </c>
      <c r="J7" s="279"/>
      <c r="K7" s="303"/>
      <c r="L7" s="285"/>
      <c r="M7" s="388" t="s">
        <v>418</v>
      </c>
      <c r="N7" s="288">
        <v>600</v>
      </c>
      <c r="O7" s="280">
        <v>0.42638888888888887</v>
      </c>
      <c r="P7" s="263">
        <f>'Маршрутный лист про'!$C$12</f>
        <v>100</v>
      </c>
      <c r="Q7" s="264">
        <f t="shared" si="1"/>
        <v>0.49583333333333335</v>
      </c>
      <c r="R7" s="265">
        <v>0.49583333333333335</v>
      </c>
      <c r="S7" s="263">
        <f t="shared" si="2"/>
        <v>0</v>
      </c>
      <c r="T7" s="272">
        <v>6</v>
      </c>
      <c r="U7" s="263">
        <f t="shared" si="3"/>
        <v>4</v>
      </c>
      <c r="V7" s="281">
        <f t="shared" si="4"/>
        <v>0</v>
      </c>
      <c r="W7" s="282">
        <f t="shared" si="5"/>
        <v>0.42638888888888887</v>
      </c>
      <c r="X7" s="265">
        <v>0.42638888888888887</v>
      </c>
      <c r="Y7" s="266">
        <f t="shared" si="6"/>
        <v>0</v>
      </c>
      <c r="Z7" s="263">
        <f>'Маршрутный лист про'!$G$8</f>
        <v>30</v>
      </c>
      <c r="AA7" s="268">
        <v>41.44</v>
      </c>
      <c r="AB7" s="269">
        <f t="shared" si="7"/>
        <v>11.439999999999998</v>
      </c>
      <c r="AC7" s="267"/>
      <c r="AD7" s="267"/>
      <c r="AE7" s="267"/>
      <c r="AF7" s="267"/>
      <c r="AG7" s="283">
        <f t="shared" si="8"/>
        <v>114.39999999999998</v>
      </c>
      <c r="AH7" s="280">
        <v>0.45</v>
      </c>
      <c r="AI7" s="265">
        <v>0.4513888888888889</v>
      </c>
      <c r="AJ7" s="266">
        <f t="shared" si="9"/>
        <v>2</v>
      </c>
      <c r="AK7" s="263">
        <f>'Маршрутный лист про'!$G$9</f>
        <v>40</v>
      </c>
      <c r="AL7" s="268">
        <v>60.98</v>
      </c>
      <c r="AM7" s="269">
        <f t="shared" si="10"/>
        <v>20.979999999999997</v>
      </c>
      <c r="AN7" s="267"/>
      <c r="AO7" s="267"/>
      <c r="AP7" s="267"/>
      <c r="AQ7" s="267"/>
      <c r="AR7" s="283">
        <f t="shared" si="11"/>
        <v>209.79999999999995</v>
      </c>
      <c r="AS7" s="280"/>
      <c r="AT7" s="265">
        <v>0.45277777777777778</v>
      </c>
      <c r="AU7" s="266">
        <f t="shared" si="12"/>
        <v>0</v>
      </c>
      <c r="AV7" s="263">
        <f>'Маршрутный лист лайт'!$G$10</f>
        <v>1663</v>
      </c>
      <c r="AW7" s="422">
        <f t="shared" si="13"/>
        <v>0.47202546296296294</v>
      </c>
      <c r="AX7" s="271">
        <v>0.47532407407407407</v>
      </c>
      <c r="AY7" s="265"/>
      <c r="AZ7" s="269">
        <f t="shared" si="14"/>
        <v>285</v>
      </c>
      <c r="BA7" s="287">
        <v>360</v>
      </c>
      <c r="BB7" s="283">
        <f t="shared" si="15"/>
        <v>0</v>
      </c>
      <c r="BC7" s="280">
        <v>0.47500000000000003</v>
      </c>
      <c r="BD7" s="265">
        <v>0.47638888888888892</v>
      </c>
      <c r="BE7" s="266">
        <f t="shared" si="16"/>
        <v>2</v>
      </c>
      <c r="BF7" s="263">
        <f>'Маршрутный лист лайт'!$G$11</f>
        <v>900</v>
      </c>
      <c r="BG7" s="422">
        <f t="shared" si="17"/>
        <v>0.4868055555555556</v>
      </c>
      <c r="BH7" s="271">
        <v>0.48594907407407412</v>
      </c>
      <c r="BI7" s="265"/>
      <c r="BJ7" s="269">
        <f t="shared" si="18"/>
        <v>-74</v>
      </c>
      <c r="BK7" s="263">
        <f t="shared" si="19"/>
        <v>90</v>
      </c>
      <c r="BL7" s="287"/>
      <c r="BM7" s="283">
        <f t="shared" si="20"/>
        <v>0</v>
      </c>
      <c r="BN7" s="280">
        <v>0.49652777777777773</v>
      </c>
      <c r="BO7" s="263">
        <f>'Маршрутный лист про'!$C$14</f>
        <v>90</v>
      </c>
      <c r="BP7" s="264">
        <f t="shared" si="21"/>
        <v>0.55902777777777768</v>
      </c>
      <c r="BQ7" s="265">
        <v>0.55833333333333335</v>
      </c>
      <c r="BR7" s="263">
        <f t="shared" si="22"/>
        <v>-1</v>
      </c>
      <c r="BS7" s="272">
        <v>0</v>
      </c>
      <c r="BT7" s="263">
        <f t="shared" si="23"/>
        <v>0</v>
      </c>
      <c r="BU7" s="281">
        <f t="shared" si="24"/>
        <v>0</v>
      </c>
      <c r="BV7" s="284">
        <f>ROUND('ДК про'!$B$63/'Маршрутный лист про'!$D$14*60,0)</f>
        <v>19</v>
      </c>
      <c r="BW7" s="263">
        <f t="shared" si="25"/>
        <v>2</v>
      </c>
      <c r="BX7" s="264">
        <f t="shared" si="26"/>
        <v>0.50972222222222219</v>
      </c>
      <c r="BY7" s="270">
        <v>0.50763888888888886</v>
      </c>
      <c r="BZ7" s="267"/>
      <c r="CA7" s="263">
        <f t="shared" si="27"/>
        <v>-3</v>
      </c>
      <c r="CB7" s="281">
        <f t="shared" si="28"/>
        <v>120</v>
      </c>
      <c r="CC7" s="280"/>
      <c r="CD7" s="265">
        <v>0.5083333333333333</v>
      </c>
      <c r="CE7" s="266">
        <f t="shared" si="29"/>
        <v>0</v>
      </c>
      <c r="CF7" s="263">
        <f>'Маршрутный лист лайт'!$G$13</f>
        <v>2006</v>
      </c>
      <c r="CG7" s="422">
        <f t="shared" si="30"/>
        <v>0.5315509259259259</v>
      </c>
      <c r="CH7" s="271">
        <v>0.53221064814814811</v>
      </c>
      <c r="CI7" s="265"/>
      <c r="CJ7" s="269">
        <f t="shared" si="31"/>
        <v>57</v>
      </c>
      <c r="CK7" s="287">
        <v>0</v>
      </c>
      <c r="CL7" s="283">
        <f t="shared" si="32"/>
        <v>57</v>
      </c>
      <c r="CM7" s="444">
        <v>0.55833333333333335</v>
      </c>
      <c r="CN7" s="263">
        <f>'Маршрутный лист про'!$C$16</f>
        <v>60</v>
      </c>
      <c r="CO7" s="264">
        <f t="shared" si="33"/>
        <v>0.6</v>
      </c>
      <c r="CP7" s="265">
        <v>0.60347222222222219</v>
      </c>
      <c r="CQ7" s="263">
        <f t="shared" si="34"/>
        <v>5</v>
      </c>
      <c r="CR7" s="272"/>
      <c r="CS7" s="263">
        <f t="shared" si="35"/>
        <v>1</v>
      </c>
      <c r="CT7" s="281">
        <f t="shared" si="36"/>
        <v>240</v>
      </c>
      <c r="CU7" s="280">
        <v>0.58402777777777781</v>
      </c>
      <c r="CV7" s="265">
        <v>0.58472222222222225</v>
      </c>
      <c r="CW7" s="266">
        <f t="shared" si="37"/>
        <v>1</v>
      </c>
      <c r="CX7" s="263">
        <f>'Маршрутный лист лайт'!$G$15</f>
        <v>460</v>
      </c>
      <c r="CY7" s="422">
        <f t="shared" si="38"/>
        <v>0.59004629629629635</v>
      </c>
      <c r="CZ7" s="271">
        <v>0.5907175925925926</v>
      </c>
      <c r="DA7" s="265"/>
      <c r="DB7" s="269">
        <f t="shared" si="39"/>
        <v>58</v>
      </c>
      <c r="DC7" s="263">
        <f t="shared" si="40"/>
        <v>46</v>
      </c>
      <c r="DD7" s="287"/>
      <c r="DE7" s="283">
        <f t="shared" si="41"/>
        <v>58</v>
      </c>
    </row>
    <row r="8" spans="1:109" x14ac:dyDescent="0.25">
      <c r="A8" s="306">
        <v>6</v>
      </c>
      <c r="B8" s="301">
        <v>17</v>
      </c>
      <c r="C8" s="302" t="s">
        <v>65</v>
      </c>
      <c r="D8" s="302" t="s">
        <v>224</v>
      </c>
      <c r="E8" s="302" t="s">
        <v>66</v>
      </c>
      <c r="F8" s="302" t="s">
        <v>225</v>
      </c>
      <c r="G8" s="301" t="s">
        <v>42</v>
      </c>
      <c r="H8" s="442"/>
      <c r="I8" s="277">
        <f t="shared" si="0"/>
        <v>1413</v>
      </c>
      <c r="J8" s="279"/>
      <c r="K8" s="303"/>
      <c r="L8" s="285"/>
      <c r="M8" s="388" t="s">
        <v>418</v>
      </c>
      <c r="N8" s="288">
        <v>360</v>
      </c>
      <c r="O8" s="280">
        <v>0.41875000000000001</v>
      </c>
      <c r="P8" s="263">
        <f>'Маршрутный лист про'!$C$12</f>
        <v>100</v>
      </c>
      <c r="Q8" s="264">
        <f t="shared" si="1"/>
        <v>0.48819444444444449</v>
      </c>
      <c r="R8" s="265">
        <v>0.49027777777777781</v>
      </c>
      <c r="S8" s="263">
        <f t="shared" si="2"/>
        <v>3</v>
      </c>
      <c r="T8" s="272">
        <v>6</v>
      </c>
      <c r="U8" s="263">
        <f t="shared" si="3"/>
        <v>7</v>
      </c>
      <c r="V8" s="281">
        <f t="shared" si="4"/>
        <v>0</v>
      </c>
      <c r="W8" s="282">
        <f t="shared" si="5"/>
        <v>0.41875000000000001</v>
      </c>
      <c r="X8" s="265">
        <v>0.41875000000000001</v>
      </c>
      <c r="Y8" s="266">
        <f t="shared" si="6"/>
        <v>0</v>
      </c>
      <c r="Z8" s="263">
        <f>'Маршрутный лист про'!$G$8</f>
        <v>30</v>
      </c>
      <c r="AA8" s="268">
        <v>37.76</v>
      </c>
      <c r="AB8" s="269">
        <f t="shared" si="7"/>
        <v>7.759999999999998</v>
      </c>
      <c r="AC8" s="267"/>
      <c r="AD8" s="267"/>
      <c r="AE8" s="267"/>
      <c r="AF8" s="267"/>
      <c r="AG8" s="283">
        <f t="shared" si="8"/>
        <v>77.59999999999998</v>
      </c>
      <c r="AH8" s="280">
        <v>0.44027777777777777</v>
      </c>
      <c r="AI8" s="265">
        <v>0.44375000000000003</v>
      </c>
      <c r="AJ8" s="266">
        <f t="shared" si="9"/>
        <v>5</v>
      </c>
      <c r="AK8" s="263">
        <f>'Маршрутный лист про'!$G$9</f>
        <v>40</v>
      </c>
      <c r="AL8" s="268">
        <v>72.14</v>
      </c>
      <c r="AM8" s="269">
        <f t="shared" si="10"/>
        <v>32.14</v>
      </c>
      <c r="AN8" s="267"/>
      <c r="AO8" s="267"/>
      <c r="AP8" s="267"/>
      <c r="AQ8" s="267"/>
      <c r="AR8" s="283">
        <f t="shared" si="11"/>
        <v>321.39999999999998</v>
      </c>
      <c r="AS8" s="280"/>
      <c r="AT8" s="265">
        <v>0.44513888888888892</v>
      </c>
      <c r="AU8" s="266">
        <f t="shared" si="12"/>
        <v>0</v>
      </c>
      <c r="AV8" s="263">
        <f>'Маршрутный лист лайт'!$G$10</f>
        <v>1663</v>
      </c>
      <c r="AW8" s="422">
        <f t="shared" si="13"/>
        <v>0.46438657407407408</v>
      </c>
      <c r="AX8" s="271">
        <v>0.46750000000000003</v>
      </c>
      <c r="AY8" s="265"/>
      <c r="AZ8" s="269">
        <f t="shared" si="14"/>
        <v>269</v>
      </c>
      <c r="BA8" s="287">
        <v>360</v>
      </c>
      <c r="BB8" s="283">
        <f t="shared" si="15"/>
        <v>0</v>
      </c>
      <c r="BC8" s="280">
        <v>0.46736111111111112</v>
      </c>
      <c r="BD8" s="265">
        <v>0.46875</v>
      </c>
      <c r="BE8" s="266">
        <f t="shared" si="16"/>
        <v>2</v>
      </c>
      <c r="BF8" s="263">
        <f>'Маршрутный лист лайт'!$G$11</f>
        <v>900</v>
      </c>
      <c r="BG8" s="422">
        <f t="shared" si="17"/>
        <v>0.47916666666666669</v>
      </c>
      <c r="BH8" s="271">
        <v>0.4798263888888889</v>
      </c>
      <c r="BI8" s="265"/>
      <c r="BJ8" s="269">
        <f t="shared" si="18"/>
        <v>57</v>
      </c>
      <c r="BK8" s="263">
        <f t="shared" si="19"/>
        <v>90</v>
      </c>
      <c r="BL8" s="287"/>
      <c r="BM8" s="283">
        <f t="shared" si="20"/>
        <v>57</v>
      </c>
      <c r="BN8" s="280">
        <v>0.4909722222222222</v>
      </c>
      <c r="BO8" s="263">
        <f>'Маршрутный лист про'!$C$14</f>
        <v>90</v>
      </c>
      <c r="BP8" s="264">
        <f t="shared" si="21"/>
        <v>0.55347222222222214</v>
      </c>
      <c r="BQ8" s="265">
        <v>0.55347222222222225</v>
      </c>
      <c r="BR8" s="263">
        <f t="shared" si="22"/>
        <v>0</v>
      </c>
      <c r="BS8" s="272">
        <v>0</v>
      </c>
      <c r="BT8" s="263">
        <f t="shared" si="23"/>
        <v>0</v>
      </c>
      <c r="BU8" s="281">
        <f t="shared" si="24"/>
        <v>0</v>
      </c>
      <c r="BV8" s="284">
        <f>ROUND('ДК про'!$B$63/'Маршрутный лист про'!$D$14*60,0)</f>
        <v>19</v>
      </c>
      <c r="BW8" s="263">
        <f t="shared" si="25"/>
        <v>2</v>
      </c>
      <c r="BX8" s="264">
        <f t="shared" si="26"/>
        <v>0.50416666666666665</v>
      </c>
      <c r="BY8" s="270">
        <v>0.5</v>
      </c>
      <c r="BZ8" s="267"/>
      <c r="CA8" s="263">
        <f t="shared" si="27"/>
        <v>-6</v>
      </c>
      <c r="CB8" s="281">
        <f t="shared" si="28"/>
        <v>480</v>
      </c>
      <c r="CC8" s="280"/>
      <c r="CD8" s="265">
        <v>0.50069444444444444</v>
      </c>
      <c r="CE8" s="266">
        <f t="shared" si="29"/>
        <v>0</v>
      </c>
      <c r="CF8" s="263">
        <f>'Маршрутный лист лайт'!$G$13</f>
        <v>2006</v>
      </c>
      <c r="CG8" s="422">
        <f t="shared" si="30"/>
        <v>0.52391203703703704</v>
      </c>
      <c r="CH8" s="271">
        <v>0.52410879629629636</v>
      </c>
      <c r="CI8" s="265"/>
      <c r="CJ8" s="269">
        <f t="shared" si="31"/>
        <v>17</v>
      </c>
      <c r="CK8" s="287">
        <v>0</v>
      </c>
      <c r="CL8" s="283">
        <f t="shared" si="32"/>
        <v>17</v>
      </c>
      <c r="CM8" s="265">
        <v>0.55347222222222225</v>
      </c>
      <c r="CN8" s="263">
        <f>'Маршрутный лист про'!$C$16</f>
        <v>60</v>
      </c>
      <c r="CO8" s="264">
        <f t="shared" si="33"/>
        <v>0.59513888888888888</v>
      </c>
      <c r="CP8" s="265">
        <v>0.58750000000000002</v>
      </c>
      <c r="CQ8" s="263">
        <f t="shared" si="34"/>
        <v>-11</v>
      </c>
      <c r="CR8" s="272"/>
      <c r="CS8" s="263">
        <f t="shared" si="35"/>
        <v>1</v>
      </c>
      <c r="CT8" s="281">
        <f t="shared" si="36"/>
        <v>0</v>
      </c>
      <c r="CU8" s="280">
        <v>0.57847222222222217</v>
      </c>
      <c r="CV8" s="265">
        <v>0.57916666666666672</v>
      </c>
      <c r="CW8" s="266">
        <f t="shared" si="37"/>
        <v>1</v>
      </c>
      <c r="CX8" s="263">
        <f>'Маршрутный лист лайт'!$G$15</f>
        <v>460</v>
      </c>
      <c r="CY8" s="422">
        <f t="shared" si="38"/>
        <v>0.58449074074074081</v>
      </c>
      <c r="CZ8" s="271">
        <v>0.58564814814814814</v>
      </c>
      <c r="DA8" s="265"/>
      <c r="DB8" s="269">
        <f t="shared" si="39"/>
        <v>100</v>
      </c>
      <c r="DC8" s="263">
        <f t="shared" si="40"/>
        <v>46</v>
      </c>
      <c r="DD8" s="287"/>
      <c r="DE8" s="283">
        <f t="shared" si="41"/>
        <v>100</v>
      </c>
    </row>
    <row r="9" spans="1:109" x14ac:dyDescent="0.25">
      <c r="A9" s="306">
        <v>7</v>
      </c>
      <c r="B9" s="301">
        <v>10</v>
      </c>
      <c r="C9" s="302"/>
      <c r="D9" s="302" t="s">
        <v>213</v>
      </c>
      <c r="E9" s="302" t="s">
        <v>214</v>
      </c>
      <c r="F9" s="302" t="s">
        <v>215</v>
      </c>
      <c r="G9" s="301" t="s">
        <v>42</v>
      </c>
      <c r="H9" s="442"/>
      <c r="I9" s="277">
        <f t="shared" si="0"/>
        <v>1493.5</v>
      </c>
      <c r="J9" s="279"/>
      <c r="K9" s="303"/>
      <c r="L9" s="285"/>
      <c r="M9" s="388" t="s">
        <v>418</v>
      </c>
      <c r="N9" s="288">
        <v>120</v>
      </c>
      <c r="O9" s="280">
        <v>0.41736111111111113</v>
      </c>
      <c r="P9" s="263">
        <f>'Маршрутный лист про'!$C$12</f>
        <v>100</v>
      </c>
      <c r="Q9" s="264">
        <f t="shared" si="1"/>
        <v>0.4868055555555556</v>
      </c>
      <c r="R9" s="265">
        <v>0.48749999999999999</v>
      </c>
      <c r="S9" s="263">
        <f t="shared" si="2"/>
        <v>1</v>
      </c>
      <c r="T9" s="272">
        <v>6</v>
      </c>
      <c r="U9" s="263">
        <f t="shared" si="3"/>
        <v>5</v>
      </c>
      <c r="V9" s="281">
        <f t="shared" si="4"/>
        <v>0</v>
      </c>
      <c r="W9" s="282">
        <f t="shared" si="5"/>
        <v>0.41736111111111113</v>
      </c>
      <c r="X9" s="265">
        <v>0.41736111111111113</v>
      </c>
      <c r="Y9" s="266">
        <f t="shared" si="6"/>
        <v>0</v>
      </c>
      <c r="Z9" s="263">
        <f>'Маршрутный лист про'!$G$8</f>
        <v>30</v>
      </c>
      <c r="AA9" s="268">
        <v>48.66</v>
      </c>
      <c r="AB9" s="269">
        <f t="shared" si="7"/>
        <v>18.659999999999997</v>
      </c>
      <c r="AC9" s="267"/>
      <c r="AD9" s="267"/>
      <c r="AE9" s="267"/>
      <c r="AF9" s="267">
        <v>1</v>
      </c>
      <c r="AG9" s="283">
        <f t="shared" si="8"/>
        <v>386.59999999999997</v>
      </c>
      <c r="AH9" s="280">
        <v>0.44027777777777777</v>
      </c>
      <c r="AI9" s="265">
        <v>0.44236111111111115</v>
      </c>
      <c r="AJ9" s="266">
        <f t="shared" si="9"/>
        <v>3</v>
      </c>
      <c r="AK9" s="263">
        <f>'Маршрутный лист про'!$G$9</f>
        <v>40</v>
      </c>
      <c r="AL9" s="268">
        <v>59.29</v>
      </c>
      <c r="AM9" s="269">
        <f t="shared" si="10"/>
        <v>19.29</v>
      </c>
      <c r="AN9" s="267"/>
      <c r="AO9" s="267"/>
      <c r="AP9" s="267"/>
      <c r="AQ9" s="267"/>
      <c r="AR9" s="283">
        <f t="shared" si="11"/>
        <v>192.89999999999998</v>
      </c>
      <c r="AS9" s="280"/>
      <c r="AT9" s="265">
        <v>0.44444444444444442</v>
      </c>
      <c r="AU9" s="266">
        <f t="shared" si="12"/>
        <v>0</v>
      </c>
      <c r="AV9" s="263">
        <f>'Маршрутный лист лайт'!$G$10</f>
        <v>1663</v>
      </c>
      <c r="AW9" s="422">
        <f t="shared" si="13"/>
        <v>0.46369212962962958</v>
      </c>
      <c r="AX9" s="271">
        <v>0.46561342592592592</v>
      </c>
      <c r="AY9" s="265"/>
      <c r="AZ9" s="269">
        <f t="shared" si="14"/>
        <v>166</v>
      </c>
      <c r="BA9" s="287">
        <v>360</v>
      </c>
      <c r="BB9" s="283">
        <f t="shared" si="15"/>
        <v>0</v>
      </c>
      <c r="BC9" s="280">
        <v>0.46527777777777773</v>
      </c>
      <c r="BD9" s="265">
        <v>0.46666666666666662</v>
      </c>
      <c r="BE9" s="266">
        <f t="shared" si="16"/>
        <v>2</v>
      </c>
      <c r="BF9" s="263">
        <f>'Маршрутный лист лайт'!$G$11</f>
        <v>900</v>
      </c>
      <c r="BG9" s="422">
        <f t="shared" si="17"/>
        <v>0.4770833333333333</v>
      </c>
      <c r="BH9" s="271">
        <v>0.4770833333333333</v>
      </c>
      <c r="BI9" s="265"/>
      <c r="BJ9" s="269">
        <f t="shared" si="18"/>
        <v>0</v>
      </c>
      <c r="BK9" s="263">
        <f t="shared" si="19"/>
        <v>90</v>
      </c>
      <c r="BL9" s="287"/>
      <c r="BM9" s="283">
        <f t="shared" si="20"/>
        <v>0</v>
      </c>
      <c r="BN9" s="280">
        <v>0.48819444444444443</v>
      </c>
      <c r="BO9" s="263">
        <f>'Маршрутный лист про'!$C$14</f>
        <v>90</v>
      </c>
      <c r="BP9" s="264">
        <f t="shared" si="21"/>
        <v>0.55069444444444438</v>
      </c>
      <c r="BQ9" s="265">
        <v>0.55069444444444449</v>
      </c>
      <c r="BR9" s="263">
        <f t="shared" si="22"/>
        <v>0</v>
      </c>
      <c r="BS9" s="272">
        <v>0</v>
      </c>
      <c r="BT9" s="263">
        <f t="shared" si="23"/>
        <v>0</v>
      </c>
      <c r="BU9" s="281">
        <f t="shared" si="24"/>
        <v>0</v>
      </c>
      <c r="BV9" s="284">
        <f>ROUND('ДК про'!$B$63/'Маршрутный лист про'!$D$14*60,0)</f>
        <v>19</v>
      </c>
      <c r="BW9" s="263">
        <f t="shared" si="25"/>
        <v>2</v>
      </c>
      <c r="BX9" s="264">
        <f t="shared" si="26"/>
        <v>0.50138888888888888</v>
      </c>
      <c r="BY9" s="270">
        <v>0.49583333333333335</v>
      </c>
      <c r="BZ9" s="267"/>
      <c r="CA9" s="263">
        <f t="shared" si="27"/>
        <v>-8</v>
      </c>
      <c r="CB9" s="281">
        <f t="shared" si="28"/>
        <v>720</v>
      </c>
      <c r="CC9" s="280"/>
      <c r="CD9" s="265">
        <v>0.50069444444444444</v>
      </c>
      <c r="CE9" s="266">
        <f t="shared" si="29"/>
        <v>0</v>
      </c>
      <c r="CF9" s="263">
        <f>'Маршрутный лист лайт'!$G$13</f>
        <v>2006</v>
      </c>
      <c r="CG9" s="422">
        <f t="shared" si="30"/>
        <v>0.52391203703703704</v>
      </c>
      <c r="CH9" s="271">
        <v>0.52407407407407403</v>
      </c>
      <c r="CI9" s="265"/>
      <c r="CJ9" s="269">
        <f t="shared" si="31"/>
        <v>14</v>
      </c>
      <c r="CK9" s="287">
        <v>0</v>
      </c>
      <c r="CL9" s="283">
        <f t="shared" si="32"/>
        <v>14</v>
      </c>
      <c r="CM9" s="265">
        <v>0.55069444444444449</v>
      </c>
      <c r="CN9" s="263">
        <f>'Маршрутный лист про'!$C$16</f>
        <v>60</v>
      </c>
      <c r="CO9" s="264">
        <f t="shared" si="33"/>
        <v>0.59236111111111112</v>
      </c>
      <c r="CP9" s="265">
        <v>0.58819444444444446</v>
      </c>
      <c r="CQ9" s="263">
        <f t="shared" si="34"/>
        <v>-6</v>
      </c>
      <c r="CR9" s="272"/>
      <c r="CS9" s="263">
        <f t="shared" si="35"/>
        <v>1</v>
      </c>
      <c r="CT9" s="281">
        <f t="shared" si="36"/>
        <v>0</v>
      </c>
      <c r="CU9" s="280">
        <v>0.57916666666666672</v>
      </c>
      <c r="CV9" s="265">
        <v>0.57986111111111105</v>
      </c>
      <c r="CW9" s="266">
        <f t="shared" si="37"/>
        <v>1</v>
      </c>
      <c r="CX9" s="263">
        <f>'Маршрутный лист лайт'!$G$15</f>
        <v>460</v>
      </c>
      <c r="CY9" s="422">
        <f t="shared" si="38"/>
        <v>0.58518518518518514</v>
      </c>
      <c r="CZ9" s="271">
        <v>0.58587962962962969</v>
      </c>
      <c r="DA9" s="265"/>
      <c r="DB9" s="269">
        <f t="shared" si="39"/>
        <v>60</v>
      </c>
      <c r="DC9" s="263">
        <f t="shared" si="40"/>
        <v>46</v>
      </c>
      <c r="DD9" s="287"/>
      <c r="DE9" s="283">
        <f t="shared" si="41"/>
        <v>60</v>
      </c>
    </row>
    <row r="10" spans="1:109" x14ac:dyDescent="0.25">
      <c r="A10" s="306">
        <v>8</v>
      </c>
      <c r="B10" s="301">
        <v>75</v>
      </c>
      <c r="C10" s="302" t="s">
        <v>239</v>
      </c>
      <c r="D10" s="302" t="s">
        <v>240</v>
      </c>
      <c r="E10" s="302" t="s">
        <v>241</v>
      </c>
      <c r="F10" s="302" t="s">
        <v>242</v>
      </c>
      <c r="G10" s="301" t="s">
        <v>42</v>
      </c>
      <c r="H10" s="442"/>
      <c r="I10" s="277">
        <f t="shared" si="0"/>
        <v>1647.5</v>
      </c>
      <c r="J10" s="279"/>
      <c r="K10" s="303"/>
      <c r="L10" s="285"/>
      <c r="M10" s="388" t="s">
        <v>418</v>
      </c>
      <c r="N10" s="288">
        <v>480</v>
      </c>
      <c r="O10" s="280">
        <v>0.4201388888888889</v>
      </c>
      <c r="P10" s="263">
        <f>'Маршрутный лист про'!$C$12</f>
        <v>100</v>
      </c>
      <c r="Q10" s="264">
        <f t="shared" si="1"/>
        <v>0.48958333333333337</v>
      </c>
      <c r="R10" s="265">
        <v>0.48958333333333331</v>
      </c>
      <c r="S10" s="263">
        <f t="shared" si="2"/>
        <v>0</v>
      </c>
      <c r="T10" s="272">
        <v>6</v>
      </c>
      <c r="U10" s="263">
        <f t="shared" si="3"/>
        <v>1</v>
      </c>
      <c r="V10" s="281">
        <f t="shared" si="4"/>
        <v>0</v>
      </c>
      <c r="W10" s="282">
        <f t="shared" si="5"/>
        <v>0.4201388888888889</v>
      </c>
      <c r="X10" s="265">
        <v>0.4201388888888889</v>
      </c>
      <c r="Y10" s="266">
        <f t="shared" si="6"/>
        <v>0</v>
      </c>
      <c r="Z10" s="263">
        <f>'Маршрутный лист про'!$G$8</f>
        <v>30</v>
      </c>
      <c r="AA10" s="268">
        <v>38.200000000000003</v>
      </c>
      <c r="AB10" s="269">
        <f t="shared" si="7"/>
        <v>8.2000000000000028</v>
      </c>
      <c r="AC10" s="267"/>
      <c r="AD10" s="267"/>
      <c r="AE10" s="267"/>
      <c r="AF10" s="267"/>
      <c r="AG10" s="283">
        <f t="shared" si="8"/>
        <v>82.000000000000028</v>
      </c>
      <c r="AH10" s="280">
        <v>0.44027777777777777</v>
      </c>
      <c r="AI10" s="265">
        <v>0.44097222222222227</v>
      </c>
      <c r="AJ10" s="266">
        <f t="shared" si="9"/>
        <v>1</v>
      </c>
      <c r="AK10" s="263">
        <f>'Маршрутный лист про'!$G$9</f>
        <v>40</v>
      </c>
      <c r="AL10" s="268">
        <v>69.150000000000006</v>
      </c>
      <c r="AM10" s="269">
        <f t="shared" si="10"/>
        <v>29.150000000000006</v>
      </c>
      <c r="AN10" s="267"/>
      <c r="AO10" s="267"/>
      <c r="AP10" s="267"/>
      <c r="AQ10" s="267"/>
      <c r="AR10" s="283">
        <f t="shared" si="11"/>
        <v>291.50000000000006</v>
      </c>
      <c r="AS10" s="280"/>
      <c r="AT10" s="265">
        <v>0.44305555555555554</v>
      </c>
      <c r="AU10" s="266">
        <f t="shared" si="12"/>
        <v>0</v>
      </c>
      <c r="AV10" s="263">
        <f>'Маршрутный лист лайт'!$G$10</f>
        <v>1663</v>
      </c>
      <c r="AW10" s="422">
        <f t="shared" si="13"/>
        <v>0.4623032407407407</v>
      </c>
      <c r="AX10" s="271">
        <v>0.46724537037037034</v>
      </c>
      <c r="AY10" s="265"/>
      <c r="AZ10" s="269">
        <f t="shared" si="14"/>
        <v>427</v>
      </c>
      <c r="BA10" s="287">
        <v>360</v>
      </c>
      <c r="BB10" s="283">
        <f t="shared" si="15"/>
        <v>67</v>
      </c>
      <c r="BC10" s="280"/>
      <c r="BD10" s="265">
        <v>0.46736111111111112</v>
      </c>
      <c r="BE10" s="266">
        <f t="shared" si="16"/>
        <v>0</v>
      </c>
      <c r="BF10" s="263">
        <f>'Маршрутный лист лайт'!$G$11</f>
        <v>900</v>
      </c>
      <c r="BG10" s="422">
        <f t="shared" si="17"/>
        <v>0.4777777777777778</v>
      </c>
      <c r="BH10" s="271">
        <v>0.47869212962962965</v>
      </c>
      <c r="BI10" s="265"/>
      <c r="BJ10" s="269">
        <f t="shared" si="18"/>
        <v>79</v>
      </c>
      <c r="BK10" s="263">
        <f t="shared" si="19"/>
        <v>90</v>
      </c>
      <c r="BL10" s="287"/>
      <c r="BM10" s="283">
        <f t="shared" si="20"/>
        <v>79</v>
      </c>
      <c r="BN10" s="280">
        <v>0.49027777777777781</v>
      </c>
      <c r="BO10" s="263">
        <f>'Маршрутный лист про'!$C$14</f>
        <v>90</v>
      </c>
      <c r="BP10" s="264">
        <f t="shared" si="21"/>
        <v>0.55277777777777781</v>
      </c>
      <c r="BQ10" s="265">
        <v>0.55277777777777781</v>
      </c>
      <c r="BR10" s="263">
        <f t="shared" si="22"/>
        <v>0</v>
      </c>
      <c r="BS10" s="272">
        <v>0</v>
      </c>
      <c r="BT10" s="263">
        <f t="shared" si="23"/>
        <v>0</v>
      </c>
      <c r="BU10" s="281">
        <f t="shared" si="24"/>
        <v>0</v>
      </c>
      <c r="BV10" s="284">
        <f>ROUND('ДК про'!$B$63/'Маршрутный лист про'!$D$14*60,0)</f>
        <v>19</v>
      </c>
      <c r="BW10" s="263">
        <f t="shared" si="25"/>
        <v>2</v>
      </c>
      <c r="BX10" s="264">
        <f t="shared" si="26"/>
        <v>0.50347222222222221</v>
      </c>
      <c r="BY10" s="270">
        <v>0.4993055555555555</v>
      </c>
      <c r="BZ10" s="267"/>
      <c r="CA10" s="263">
        <f t="shared" si="27"/>
        <v>-6</v>
      </c>
      <c r="CB10" s="281">
        <f t="shared" si="28"/>
        <v>480</v>
      </c>
      <c r="CC10" s="280"/>
      <c r="CD10" s="265">
        <v>0.5</v>
      </c>
      <c r="CE10" s="266">
        <f t="shared" si="29"/>
        <v>0</v>
      </c>
      <c r="CF10" s="263">
        <f>'Маршрутный лист лайт'!$G$13</f>
        <v>2006</v>
      </c>
      <c r="CG10" s="422">
        <f t="shared" si="30"/>
        <v>0.5232175925925926</v>
      </c>
      <c r="CH10" s="271">
        <v>0.52437500000000004</v>
      </c>
      <c r="CI10" s="265"/>
      <c r="CJ10" s="269">
        <f t="shared" si="31"/>
        <v>100</v>
      </c>
      <c r="CK10" s="287">
        <v>0</v>
      </c>
      <c r="CL10" s="283">
        <f t="shared" si="32"/>
        <v>100</v>
      </c>
      <c r="CM10" s="439">
        <v>0.55277777777777781</v>
      </c>
      <c r="CN10" s="263">
        <f>'Маршрутный лист про'!$C$16</f>
        <v>60</v>
      </c>
      <c r="CO10" s="264">
        <f t="shared" si="33"/>
        <v>0.59444444444444444</v>
      </c>
      <c r="CP10" s="265">
        <v>0.59236111111111112</v>
      </c>
      <c r="CQ10" s="263">
        <f t="shared" si="34"/>
        <v>-3</v>
      </c>
      <c r="CR10" s="272"/>
      <c r="CS10" s="263">
        <f t="shared" si="35"/>
        <v>1</v>
      </c>
      <c r="CT10" s="281">
        <f t="shared" si="36"/>
        <v>0</v>
      </c>
      <c r="CU10" s="280">
        <v>0.58194444444444449</v>
      </c>
      <c r="CV10" s="265">
        <v>0.58263888888888882</v>
      </c>
      <c r="CW10" s="266">
        <f t="shared" si="37"/>
        <v>1</v>
      </c>
      <c r="CX10" s="263">
        <f>'Маршрутный лист лайт'!$G$15</f>
        <v>460</v>
      </c>
      <c r="CY10" s="422">
        <f t="shared" si="38"/>
        <v>0.58796296296296291</v>
      </c>
      <c r="CZ10" s="271">
        <v>0.58875</v>
      </c>
      <c r="DA10" s="265"/>
      <c r="DB10" s="269">
        <f t="shared" si="39"/>
        <v>68</v>
      </c>
      <c r="DC10" s="263">
        <f t="shared" si="40"/>
        <v>46</v>
      </c>
      <c r="DD10" s="287"/>
      <c r="DE10" s="283">
        <f t="shared" si="41"/>
        <v>68</v>
      </c>
    </row>
    <row r="11" spans="1:109" x14ac:dyDescent="0.25">
      <c r="A11" s="306">
        <v>9</v>
      </c>
      <c r="B11" s="301">
        <v>55</v>
      </c>
      <c r="C11" s="302" t="s">
        <v>376</v>
      </c>
      <c r="D11" s="302" t="s">
        <v>386</v>
      </c>
      <c r="E11" s="302" t="s">
        <v>394</v>
      </c>
      <c r="F11" s="302" t="s">
        <v>401</v>
      </c>
      <c r="G11" s="301" t="s">
        <v>42</v>
      </c>
      <c r="H11" s="442" t="s">
        <v>427</v>
      </c>
      <c r="I11" s="277">
        <f t="shared" si="0"/>
        <v>1648.1</v>
      </c>
      <c r="J11" s="279"/>
      <c r="K11" s="303"/>
      <c r="L11" s="285"/>
      <c r="M11" s="388" t="s">
        <v>418</v>
      </c>
      <c r="N11" s="288">
        <v>480</v>
      </c>
      <c r="O11" s="280">
        <v>0.42708333333333331</v>
      </c>
      <c r="P11" s="263">
        <f>'Маршрутный лист про'!$C$12</f>
        <v>100</v>
      </c>
      <c r="Q11" s="264">
        <f t="shared" si="1"/>
        <v>0.49652777777777779</v>
      </c>
      <c r="R11" s="265">
        <v>0.49791666666666662</v>
      </c>
      <c r="S11" s="263">
        <f t="shared" si="2"/>
        <v>2</v>
      </c>
      <c r="T11" s="272">
        <v>6</v>
      </c>
      <c r="U11" s="263">
        <f t="shared" si="3"/>
        <v>5</v>
      </c>
      <c r="V11" s="281">
        <f t="shared" si="4"/>
        <v>0</v>
      </c>
      <c r="W11" s="282">
        <f t="shared" si="5"/>
        <v>0.42708333333333331</v>
      </c>
      <c r="X11" s="265">
        <v>0.42708333333333331</v>
      </c>
      <c r="Y11" s="266">
        <f t="shared" si="6"/>
        <v>0</v>
      </c>
      <c r="Z11" s="263">
        <f>'Маршрутный лист про'!$G$8</f>
        <v>30</v>
      </c>
      <c r="AA11" s="268">
        <v>34.39</v>
      </c>
      <c r="AB11" s="269">
        <f t="shared" si="7"/>
        <v>4.3900000000000006</v>
      </c>
      <c r="AC11" s="267"/>
      <c r="AD11" s="267"/>
      <c r="AE11" s="267"/>
      <c r="AF11" s="267"/>
      <c r="AG11" s="283">
        <f t="shared" si="8"/>
        <v>43.900000000000006</v>
      </c>
      <c r="AH11" s="280">
        <v>0.45069444444444445</v>
      </c>
      <c r="AI11" s="265">
        <v>0.45208333333333334</v>
      </c>
      <c r="AJ11" s="266">
        <f t="shared" si="9"/>
        <v>2</v>
      </c>
      <c r="AK11" s="263">
        <f>'Маршрутный лист про'!$G$9</f>
        <v>40</v>
      </c>
      <c r="AL11" s="268">
        <v>66.92</v>
      </c>
      <c r="AM11" s="269">
        <f t="shared" si="10"/>
        <v>26.92</v>
      </c>
      <c r="AN11" s="267"/>
      <c r="AO11" s="267"/>
      <c r="AP11" s="267"/>
      <c r="AQ11" s="267">
        <v>1</v>
      </c>
      <c r="AR11" s="283">
        <f t="shared" si="11"/>
        <v>469.20000000000005</v>
      </c>
      <c r="AS11" s="280"/>
      <c r="AT11" s="265">
        <v>0.45416666666666666</v>
      </c>
      <c r="AU11" s="266">
        <f t="shared" si="12"/>
        <v>0</v>
      </c>
      <c r="AV11" s="263">
        <f>'Маршрутный лист лайт'!$G$10</f>
        <v>1663</v>
      </c>
      <c r="AW11" s="422">
        <f t="shared" si="13"/>
        <v>0.47341435185185182</v>
      </c>
      <c r="AX11" s="271">
        <v>0.47553240740740743</v>
      </c>
      <c r="AY11" s="265"/>
      <c r="AZ11" s="269">
        <f t="shared" si="14"/>
        <v>183</v>
      </c>
      <c r="BA11" s="287">
        <v>360</v>
      </c>
      <c r="BB11" s="283">
        <f t="shared" si="15"/>
        <v>0</v>
      </c>
      <c r="BC11" s="280">
        <v>0.47500000000000003</v>
      </c>
      <c r="BD11" s="265">
        <v>0.4770833333333333</v>
      </c>
      <c r="BE11" s="266">
        <f t="shared" si="16"/>
        <v>3</v>
      </c>
      <c r="BF11" s="263">
        <f>'Маршрутный лист лайт'!$G$11</f>
        <v>900</v>
      </c>
      <c r="BG11" s="422">
        <f t="shared" si="17"/>
        <v>0.48749999999999999</v>
      </c>
      <c r="BH11" s="271">
        <v>0.48857638888888894</v>
      </c>
      <c r="BI11" s="265"/>
      <c r="BJ11" s="269">
        <f t="shared" si="18"/>
        <v>93</v>
      </c>
      <c r="BK11" s="263">
        <f t="shared" si="19"/>
        <v>90</v>
      </c>
      <c r="BL11" s="287"/>
      <c r="BM11" s="283">
        <f t="shared" si="20"/>
        <v>93</v>
      </c>
      <c r="BN11" s="280">
        <v>0.49861111111111112</v>
      </c>
      <c r="BO11" s="263">
        <f>'Маршрутный лист про'!$C$14</f>
        <v>90</v>
      </c>
      <c r="BP11" s="264">
        <f t="shared" si="21"/>
        <v>0.56111111111111112</v>
      </c>
      <c r="BQ11" s="265">
        <v>0.55902777777777779</v>
      </c>
      <c r="BR11" s="263">
        <f t="shared" si="22"/>
        <v>-3</v>
      </c>
      <c r="BS11" s="272">
        <v>0</v>
      </c>
      <c r="BT11" s="263">
        <f t="shared" si="23"/>
        <v>0</v>
      </c>
      <c r="BU11" s="281">
        <f t="shared" si="24"/>
        <v>360</v>
      </c>
      <c r="BV11" s="284">
        <f>ROUND('ДК про'!$B$63/'Маршрутный лист про'!$D$14*60,0)</f>
        <v>19</v>
      </c>
      <c r="BW11" s="263">
        <f t="shared" si="25"/>
        <v>2</v>
      </c>
      <c r="BX11" s="264">
        <f t="shared" si="26"/>
        <v>0.51180555555555551</v>
      </c>
      <c r="BY11" s="270">
        <v>0.51666666666666672</v>
      </c>
      <c r="BZ11" s="267"/>
      <c r="CA11" s="263">
        <f t="shared" si="27"/>
        <v>7</v>
      </c>
      <c r="CB11" s="281">
        <f t="shared" si="28"/>
        <v>0</v>
      </c>
      <c r="CC11" s="280"/>
      <c r="CD11" s="265">
        <v>0.51736111111111105</v>
      </c>
      <c r="CE11" s="266">
        <f t="shared" si="29"/>
        <v>0</v>
      </c>
      <c r="CF11" s="263">
        <f>'Маршрутный лист лайт'!$G$13</f>
        <v>2006</v>
      </c>
      <c r="CG11" s="422">
        <f t="shared" si="30"/>
        <v>0.54057870370370364</v>
      </c>
      <c r="CH11" s="271">
        <v>0.54032407407407412</v>
      </c>
      <c r="CI11" s="265"/>
      <c r="CJ11" s="269">
        <f t="shared" si="31"/>
        <v>-22</v>
      </c>
      <c r="CK11" s="287">
        <v>0</v>
      </c>
      <c r="CL11" s="283">
        <f t="shared" si="32"/>
        <v>22</v>
      </c>
      <c r="CM11" s="280">
        <v>0.55972222222222223</v>
      </c>
      <c r="CN11" s="263">
        <f>'Маршрутный лист про'!$C$16</f>
        <v>60</v>
      </c>
      <c r="CO11" s="264">
        <f t="shared" si="33"/>
        <v>0.60138888888888886</v>
      </c>
      <c r="CP11" s="265">
        <v>0.60486111111111118</v>
      </c>
      <c r="CQ11" s="263">
        <f t="shared" si="34"/>
        <v>5</v>
      </c>
      <c r="CR11" s="272"/>
      <c r="CS11" s="263">
        <f t="shared" si="35"/>
        <v>2</v>
      </c>
      <c r="CT11" s="281">
        <f t="shared" si="36"/>
        <v>180</v>
      </c>
      <c r="CU11" s="280">
        <v>0.59513888888888888</v>
      </c>
      <c r="CV11" s="265">
        <v>0.59652777777777777</v>
      </c>
      <c r="CW11" s="266">
        <f t="shared" si="37"/>
        <v>2</v>
      </c>
      <c r="CX11" s="263">
        <f>'Маршрутный лист лайт'!$G$15</f>
        <v>460</v>
      </c>
      <c r="CY11" s="422">
        <f t="shared" si="38"/>
        <v>0.60185185185185186</v>
      </c>
      <c r="CZ11" s="271">
        <v>0.60177083333333337</v>
      </c>
      <c r="DA11" s="265"/>
      <c r="DB11" s="269">
        <f t="shared" si="39"/>
        <v>-7</v>
      </c>
      <c r="DC11" s="263">
        <f t="shared" si="40"/>
        <v>46</v>
      </c>
      <c r="DD11" s="287"/>
      <c r="DE11" s="283">
        <f t="shared" si="41"/>
        <v>0</v>
      </c>
    </row>
    <row r="12" spans="1:109" x14ac:dyDescent="0.25">
      <c r="A12" s="306">
        <v>10</v>
      </c>
      <c r="B12" s="301">
        <v>37</v>
      </c>
      <c r="C12" s="302" t="s">
        <v>229</v>
      </c>
      <c r="D12" s="302" t="s">
        <v>125</v>
      </c>
      <c r="E12" s="302" t="s">
        <v>118</v>
      </c>
      <c r="F12" s="302" t="s">
        <v>117</v>
      </c>
      <c r="G12" s="301" t="s">
        <v>42</v>
      </c>
      <c r="H12" s="442"/>
      <c r="I12" s="277">
        <f t="shared" si="0"/>
        <v>1679.3</v>
      </c>
      <c r="J12" s="279"/>
      <c r="K12" s="303"/>
      <c r="L12" s="285"/>
      <c r="M12" s="388" t="s">
        <v>418</v>
      </c>
      <c r="N12" s="288">
        <v>240</v>
      </c>
      <c r="O12" s="280">
        <v>0.41944444444444445</v>
      </c>
      <c r="P12" s="263">
        <f>'Маршрутный лист про'!$C$12</f>
        <v>100</v>
      </c>
      <c r="Q12" s="264">
        <f t="shared" si="1"/>
        <v>0.48888888888888893</v>
      </c>
      <c r="R12" s="265">
        <v>0.48888888888888887</v>
      </c>
      <c r="S12" s="263">
        <f t="shared" si="2"/>
        <v>0</v>
      </c>
      <c r="T12" s="272">
        <v>6</v>
      </c>
      <c r="U12" s="263">
        <f t="shared" si="3"/>
        <v>1</v>
      </c>
      <c r="V12" s="281">
        <f t="shared" si="4"/>
        <v>0</v>
      </c>
      <c r="W12" s="282">
        <f t="shared" si="5"/>
        <v>0.41944444444444445</v>
      </c>
      <c r="X12" s="265">
        <v>0.41944444444444445</v>
      </c>
      <c r="Y12" s="266">
        <f t="shared" si="6"/>
        <v>0</v>
      </c>
      <c r="Z12" s="263">
        <f>'Маршрутный лист про'!$G$8</f>
        <v>30</v>
      </c>
      <c r="AA12" s="268">
        <v>47.7</v>
      </c>
      <c r="AB12" s="269">
        <f t="shared" si="7"/>
        <v>17.700000000000003</v>
      </c>
      <c r="AC12" s="267"/>
      <c r="AD12" s="267"/>
      <c r="AE12" s="267"/>
      <c r="AF12" s="267"/>
      <c r="AG12" s="283">
        <f t="shared" si="8"/>
        <v>177.00000000000003</v>
      </c>
      <c r="AH12" s="280">
        <v>0.4375</v>
      </c>
      <c r="AI12" s="265">
        <v>0.4381944444444445</v>
      </c>
      <c r="AJ12" s="266">
        <f t="shared" si="9"/>
        <v>1</v>
      </c>
      <c r="AK12" s="263">
        <f>'Маршрутный лист про'!$G$9</f>
        <v>40</v>
      </c>
      <c r="AL12" s="268">
        <v>86.03</v>
      </c>
      <c r="AM12" s="269">
        <f t="shared" si="10"/>
        <v>46.03</v>
      </c>
      <c r="AN12" s="267"/>
      <c r="AO12" s="267"/>
      <c r="AP12" s="267"/>
      <c r="AQ12" s="267"/>
      <c r="AR12" s="283">
        <f t="shared" si="11"/>
        <v>460.3</v>
      </c>
      <c r="AS12" s="280"/>
      <c r="AT12" s="265">
        <v>0.44027777777777777</v>
      </c>
      <c r="AU12" s="266">
        <f t="shared" si="12"/>
        <v>0</v>
      </c>
      <c r="AV12" s="263">
        <f>'Маршрутный лист лайт'!$G$10</f>
        <v>1663</v>
      </c>
      <c r="AW12" s="422">
        <f t="shared" si="13"/>
        <v>0.45952546296296293</v>
      </c>
      <c r="AX12" s="271">
        <v>0.46276620370370369</v>
      </c>
      <c r="AY12" s="265"/>
      <c r="AZ12" s="269">
        <f t="shared" si="14"/>
        <v>280</v>
      </c>
      <c r="BA12" s="287">
        <v>360</v>
      </c>
      <c r="BB12" s="283">
        <f t="shared" si="15"/>
        <v>0</v>
      </c>
      <c r="BC12" s="280"/>
      <c r="BD12" s="265">
        <v>0.46249999999999997</v>
      </c>
      <c r="BE12" s="266">
        <f t="shared" si="16"/>
        <v>0</v>
      </c>
      <c r="BF12" s="263">
        <f>'Маршрутный лист лайт'!$G$11</f>
        <v>900</v>
      </c>
      <c r="BG12" s="422">
        <f t="shared" si="17"/>
        <v>0.47291666666666665</v>
      </c>
      <c r="BH12" s="271">
        <v>0.47390046296296301</v>
      </c>
      <c r="BI12" s="265"/>
      <c r="BJ12" s="269">
        <f t="shared" si="18"/>
        <v>85</v>
      </c>
      <c r="BK12" s="263">
        <f t="shared" si="19"/>
        <v>90</v>
      </c>
      <c r="BL12" s="287"/>
      <c r="BM12" s="283">
        <f t="shared" si="20"/>
        <v>85</v>
      </c>
      <c r="BN12" s="280">
        <v>0.48958333333333331</v>
      </c>
      <c r="BO12" s="263">
        <f>'Маршрутный лист про'!$C$14</f>
        <v>90</v>
      </c>
      <c r="BP12" s="264">
        <f t="shared" si="21"/>
        <v>0.55208333333333326</v>
      </c>
      <c r="BQ12" s="265">
        <v>0.55208333333333337</v>
      </c>
      <c r="BR12" s="263">
        <f t="shared" si="22"/>
        <v>0</v>
      </c>
      <c r="BS12" s="272">
        <v>0</v>
      </c>
      <c r="BT12" s="263">
        <f t="shared" si="23"/>
        <v>0</v>
      </c>
      <c r="BU12" s="281">
        <f t="shared" si="24"/>
        <v>0</v>
      </c>
      <c r="BV12" s="284">
        <f>ROUND('ДК про'!$B$63/'Маршрутный лист про'!$D$14*60,0)</f>
        <v>19</v>
      </c>
      <c r="BW12" s="263">
        <f t="shared" si="25"/>
        <v>2</v>
      </c>
      <c r="BX12" s="264">
        <f t="shared" si="26"/>
        <v>0.50277777777777777</v>
      </c>
      <c r="BY12" s="270">
        <v>0.49791666666666662</v>
      </c>
      <c r="BZ12" s="267"/>
      <c r="CA12" s="263">
        <f t="shared" si="27"/>
        <v>-7</v>
      </c>
      <c r="CB12" s="281">
        <f t="shared" si="28"/>
        <v>600</v>
      </c>
      <c r="CC12" s="280"/>
      <c r="CD12" s="265">
        <v>0.4993055555555555</v>
      </c>
      <c r="CE12" s="266">
        <f t="shared" si="29"/>
        <v>0</v>
      </c>
      <c r="CF12" s="263">
        <f>'Маршрутный лист лайт'!$G$13</f>
        <v>2006</v>
      </c>
      <c r="CG12" s="422">
        <f t="shared" si="30"/>
        <v>0.52252314814814804</v>
      </c>
      <c r="CH12" s="271">
        <v>0.52282407407407405</v>
      </c>
      <c r="CI12" s="265"/>
      <c r="CJ12" s="269">
        <f t="shared" si="31"/>
        <v>26</v>
      </c>
      <c r="CK12" s="287">
        <v>0</v>
      </c>
      <c r="CL12" s="283">
        <f t="shared" si="32"/>
        <v>26</v>
      </c>
      <c r="CM12" s="439">
        <v>0.55208333333333337</v>
      </c>
      <c r="CN12" s="263">
        <f>'Маршрутный лист про'!$C$16</f>
        <v>60</v>
      </c>
      <c r="CO12" s="264">
        <f t="shared" si="33"/>
        <v>0.59375</v>
      </c>
      <c r="CP12" s="265">
        <v>0.5854166666666667</v>
      </c>
      <c r="CQ12" s="263">
        <f t="shared" si="34"/>
        <v>-12</v>
      </c>
      <c r="CR12" s="272"/>
      <c r="CS12" s="263">
        <f t="shared" si="35"/>
        <v>2</v>
      </c>
      <c r="CT12" s="281">
        <f t="shared" si="36"/>
        <v>0</v>
      </c>
      <c r="CU12" s="280">
        <v>0.5756944444444444</v>
      </c>
      <c r="CV12" s="265">
        <v>0.57708333333333328</v>
      </c>
      <c r="CW12" s="266">
        <f t="shared" si="37"/>
        <v>2</v>
      </c>
      <c r="CX12" s="263">
        <f>'Маршрутный лист лайт'!$G$15</f>
        <v>460</v>
      </c>
      <c r="CY12" s="422">
        <f t="shared" si="38"/>
        <v>0.58240740740740737</v>
      </c>
      <c r="CZ12" s="271">
        <v>0.58346064814814813</v>
      </c>
      <c r="DA12" s="265"/>
      <c r="DB12" s="269">
        <f t="shared" si="39"/>
        <v>91</v>
      </c>
      <c r="DC12" s="263">
        <f t="shared" si="40"/>
        <v>46</v>
      </c>
      <c r="DD12" s="287"/>
      <c r="DE12" s="283">
        <f t="shared" si="41"/>
        <v>91</v>
      </c>
    </row>
    <row r="13" spans="1:109" x14ac:dyDescent="0.25">
      <c r="A13" s="306">
        <v>11</v>
      </c>
      <c r="B13" s="301">
        <v>88</v>
      </c>
      <c r="C13" s="302" t="s">
        <v>411</v>
      </c>
      <c r="D13" s="302" t="s">
        <v>295</v>
      </c>
      <c r="E13" s="302" t="s">
        <v>293</v>
      </c>
      <c r="F13" s="302" t="s">
        <v>294</v>
      </c>
      <c r="G13" s="301" t="s">
        <v>42</v>
      </c>
      <c r="H13" s="442"/>
      <c r="I13" s="277">
        <f t="shared" si="0"/>
        <v>2033.5</v>
      </c>
      <c r="J13" s="279"/>
      <c r="K13" s="303"/>
      <c r="L13" s="285"/>
      <c r="M13" s="388" t="s">
        <v>418</v>
      </c>
      <c r="N13" s="288">
        <v>240</v>
      </c>
      <c r="O13" s="280">
        <v>0.42291666666666666</v>
      </c>
      <c r="P13" s="263">
        <f>'Маршрутный лист про'!$C$12</f>
        <v>100</v>
      </c>
      <c r="Q13" s="264">
        <f t="shared" si="1"/>
        <v>0.49236111111111114</v>
      </c>
      <c r="R13" s="265">
        <v>0.4909722222222222</v>
      </c>
      <c r="S13" s="263">
        <f t="shared" si="2"/>
        <v>-2</v>
      </c>
      <c r="T13" s="272">
        <v>6</v>
      </c>
      <c r="U13" s="263">
        <f t="shared" si="3"/>
        <v>2</v>
      </c>
      <c r="V13" s="281">
        <f t="shared" si="4"/>
        <v>240</v>
      </c>
      <c r="W13" s="282">
        <f t="shared" si="5"/>
        <v>0.42291666666666666</v>
      </c>
      <c r="X13" s="265">
        <v>0.42291666666666666</v>
      </c>
      <c r="Y13" s="266">
        <f t="shared" si="6"/>
        <v>0</v>
      </c>
      <c r="Z13" s="263">
        <f>'Маршрутный лист про'!$G$8</f>
        <v>30</v>
      </c>
      <c r="AA13" s="268">
        <v>35.729999999999997</v>
      </c>
      <c r="AB13" s="269">
        <f t="shared" si="7"/>
        <v>5.7299999999999969</v>
      </c>
      <c r="AC13" s="267"/>
      <c r="AD13" s="267"/>
      <c r="AE13" s="267"/>
      <c r="AF13" s="267"/>
      <c r="AG13" s="283">
        <f t="shared" si="8"/>
        <v>57.299999999999969</v>
      </c>
      <c r="AH13" s="280">
        <v>0.43888888888888888</v>
      </c>
      <c r="AI13" s="265">
        <v>0.44027777777777777</v>
      </c>
      <c r="AJ13" s="266">
        <f t="shared" si="9"/>
        <v>2</v>
      </c>
      <c r="AK13" s="263">
        <f>'Маршрутный лист про'!$G$9</f>
        <v>40</v>
      </c>
      <c r="AL13" s="268">
        <v>71.22</v>
      </c>
      <c r="AM13" s="269">
        <f t="shared" si="10"/>
        <v>31.22</v>
      </c>
      <c r="AN13" s="267"/>
      <c r="AO13" s="267"/>
      <c r="AP13" s="267"/>
      <c r="AQ13" s="267"/>
      <c r="AR13" s="283">
        <f t="shared" si="11"/>
        <v>312.2</v>
      </c>
      <c r="AS13" s="280"/>
      <c r="AT13" s="265">
        <v>0.44166666666666665</v>
      </c>
      <c r="AU13" s="266">
        <f t="shared" si="12"/>
        <v>0</v>
      </c>
      <c r="AV13" s="263">
        <f>'Маршрутный лист лайт'!$G$10</f>
        <v>1663</v>
      </c>
      <c r="AW13" s="422">
        <f t="shared" si="13"/>
        <v>0.46091435185185181</v>
      </c>
      <c r="AX13" s="271">
        <v>0.46243055555555551</v>
      </c>
      <c r="AY13" s="265"/>
      <c r="AZ13" s="269">
        <f t="shared" si="14"/>
        <v>131</v>
      </c>
      <c r="BA13" s="287">
        <v>360</v>
      </c>
      <c r="BB13" s="283">
        <f t="shared" si="15"/>
        <v>0</v>
      </c>
      <c r="BC13" s="280"/>
      <c r="BD13" s="265">
        <v>0.46249999999999997</v>
      </c>
      <c r="BE13" s="266">
        <f t="shared" si="16"/>
        <v>0</v>
      </c>
      <c r="BF13" s="263">
        <f>'Маршрутный лист лайт'!$G$11</f>
        <v>900</v>
      </c>
      <c r="BG13" s="422">
        <f t="shared" si="17"/>
        <v>0.47291666666666665</v>
      </c>
      <c r="BH13" s="271">
        <v>0.47244212962962967</v>
      </c>
      <c r="BI13" s="265"/>
      <c r="BJ13" s="269">
        <f t="shared" si="18"/>
        <v>-41</v>
      </c>
      <c r="BK13" s="263">
        <f t="shared" si="19"/>
        <v>90</v>
      </c>
      <c r="BL13" s="287"/>
      <c r="BM13" s="283">
        <f t="shared" si="20"/>
        <v>0</v>
      </c>
      <c r="BN13" s="280">
        <v>0.4916666666666667</v>
      </c>
      <c r="BO13" s="263">
        <f>'Маршрутный лист про'!$C$14</f>
        <v>90</v>
      </c>
      <c r="BP13" s="264">
        <f t="shared" si="21"/>
        <v>0.5541666666666667</v>
      </c>
      <c r="BQ13" s="265">
        <v>0.5541666666666667</v>
      </c>
      <c r="BR13" s="263">
        <f t="shared" si="22"/>
        <v>0</v>
      </c>
      <c r="BS13" s="272">
        <v>0</v>
      </c>
      <c r="BT13" s="263">
        <f t="shared" si="23"/>
        <v>0</v>
      </c>
      <c r="BU13" s="281">
        <f t="shared" si="24"/>
        <v>0</v>
      </c>
      <c r="BV13" s="284">
        <f>ROUND('ДК про'!$B$63/'Маршрутный лист про'!$D$14*60,0)</f>
        <v>19</v>
      </c>
      <c r="BW13" s="263">
        <f t="shared" si="25"/>
        <v>2</v>
      </c>
      <c r="BX13" s="264">
        <f t="shared" si="26"/>
        <v>0.50486111111111109</v>
      </c>
      <c r="BY13" s="270">
        <v>0.50069444444444444</v>
      </c>
      <c r="BZ13" s="267"/>
      <c r="CA13" s="263">
        <f t="shared" si="27"/>
        <v>-6</v>
      </c>
      <c r="CB13" s="281">
        <f t="shared" si="28"/>
        <v>480</v>
      </c>
      <c r="CC13" s="280"/>
      <c r="CD13" s="265">
        <v>0.50208333333333333</v>
      </c>
      <c r="CE13" s="266">
        <f t="shared" si="29"/>
        <v>0</v>
      </c>
      <c r="CF13" s="263">
        <f>'Маршрутный лист лайт'!$G$13</f>
        <v>2006</v>
      </c>
      <c r="CG13" s="422">
        <f t="shared" si="30"/>
        <v>0.52530092592592592</v>
      </c>
      <c r="CH13" s="271">
        <v>0.5277546296296296</v>
      </c>
      <c r="CI13" s="265"/>
      <c r="CJ13" s="269">
        <f t="shared" si="31"/>
        <v>212</v>
      </c>
      <c r="CK13" s="287">
        <v>0</v>
      </c>
      <c r="CL13" s="283">
        <f t="shared" si="32"/>
        <v>212</v>
      </c>
      <c r="CM13" s="280">
        <v>0.5541666666666667</v>
      </c>
      <c r="CN13" s="263">
        <f>'Маршрутный лист про'!$C$16</f>
        <v>60</v>
      </c>
      <c r="CO13" s="264">
        <f t="shared" si="33"/>
        <v>0.59583333333333333</v>
      </c>
      <c r="CP13" s="265">
        <v>0.6020833333333333</v>
      </c>
      <c r="CQ13" s="263">
        <f t="shared" si="34"/>
        <v>9</v>
      </c>
      <c r="CR13" s="272"/>
      <c r="CS13" s="263">
        <f t="shared" si="35"/>
        <v>1</v>
      </c>
      <c r="CT13" s="281">
        <f t="shared" si="36"/>
        <v>480</v>
      </c>
      <c r="CU13" s="280">
        <v>0.59027777777777779</v>
      </c>
      <c r="CV13" s="265">
        <v>0.59097222222222223</v>
      </c>
      <c r="CW13" s="266">
        <f t="shared" si="37"/>
        <v>1</v>
      </c>
      <c r="CX13" s="263">
        <f>'Маршрутный лист лайт'!$G$15</f>
        <v>460</v>
      </c>
      <c r="CY13" s="422">
        <f t="shared" si="38"/>
        <v>0.59629629629629632</v>
      </c>
      <c r="CZ13" s="271">
        <v>0.59643518518518512</v>
      </c>
      <c r="DA13" s="265"/>
      <c r="DB13" s="269">
        <f t="shared" si="39"/>
        <v>12</v>
      </c>
      <c r="DC13" s="263">
        <f t="shared" si="40"/>
        <v>46</v>
      </c>
      <c r="DD13" s="287"/>
      <c r="DE13" s="283">
        <f t="shared" si="41"/>
        <v>12</v>
      </c>
    </row>
    <row r="14" spans="1:109" x14ac:dyDescent="0.25">
      <c r="A14" s="306">
        <v>12</v>
      </c>
      <c r="B14" s="301">
        <v>52</v>
      </c>
      <c r="C14" s="302" t="s">
        <v>368</v>
      </c>
      <c r="D14" s="302" t="s">
        <v>369</v>
      </c>
      <c r="E14" s="302" t="s">
        <v>370</v>
      </c>
      <c r="F14" s="302" t="s">
        <v>371</v>
      </c>
      <c r="G14" s="301" t="s">
        <v>42</v>
      </c>
      <c r="H14" s="442" t="s">
        <v>427</v>
      </c>
      <c r="I14" s="277">
        <f t="shared" si="0"/>
        <v>2034.1</v>
      </c>
      <c r="J14" s="279"/>
      <c r="K14" s="303"/>
      <c r="L14" s="285"/>
      <c r="M14" s="388" t="s">
        <v>418</v>
      </c>
      <c r="N14" s="288">
        <v>480</v>
      </c>
      <c r="O14" s="280">
        <v>0.42499999999999999</v>
      </c>
      <c r="P14" s="263">
        <f>'Маршрутный лист про'!$C$12</f>
        <v>100</v>
      </c>
      <c r="Q14" s="264">
        <f t="shared" si="1"/>
        <v>0.49444444444444446</v>
      </c>
      <c r="R14" s="265">
        <v>0.49583333333333335</v>
      </c>
      <c r="S14" s="263">
        <f t="shared" si="2"/>
        <v>2</v>
      </c>
      <c r="T14" s="272">
        <v>6</v>
      </c>
      <c r="U14" s="263">
        <f t="shared" si="3"/>
        <v>6</v>
      </c>
      <c r="V14" s="281">
        <f t="shared" si="4"/>
        <v>0</v>
      </c>
      <c r="W14" s="282">
        <f t="shared" si="5"/>
        <v>0.42499999999999999</v>
      </c>
      <c r="X14" s="265">
        <v>0.42499999999999999</v>
      </c>
      <c r="Y14" s="266">
        <f t="shared" si="6"/>
        <v>0</v>
      </c>
      <c r="Z14" s="263">
        <f>'Маршрутный лист про'!$G$8</f>
        <v>30</v>
      </c>
      <c r="AA14" s="268">
        <v>32.090000000000003</v>
      </c>
      <c r="AB14" s="269">
        <f t="shared" si="7"/>
        <v>2.0900000000000034</v>
      </c>
      <c r="AC14" s="267"/>
      <c r="AD14" s="267"/>
      <c r="AE14" s="267"/>
      <c r="AF14" s="267">
        <v>1</v>
      </c>
      <c r="AG14" s="283">
        <f t="shared" si="8"/>
        <v>220.90000000000003</v>
      </c>
      <c r="AH14" s="280">
        <v>0.44861111111111113</v>
      </c>
      <c r="AI14" s="265">
        <v>0.45</v>
      </c>
      <c r="AJ14" s="266">
        <f t="shared" si="9"/>
        <v>2</v>
      </c>
      <c r="AK14" s="263">
        <f>'Маршрутный лист про'!$G$9</f>
        <v>40</v>
      </c>
      <c r="AL14" s="268">
        <v>75.319999999999993</v>
      </c>
      <c r="AM14" s="269">
        <f t="shared" si="10"/>
        <v>35.319999999999993</v>
      </c>
      <c r="AN14" s="267"/>
      <c r="AO14" s="267"/>
      <c r="AP14" s="267"/>
      <c r="AQ14" s="267"/>
      <c r="AR14" s="283">
        <f t="shared" si="11"/>
        <v>353.19999999999993</v>
      </c>
      <c r="AS14" s="280"/>
      <c r="AT14" s="265">
        <v>0.4513888888888889</v>
      </c>
      <c r="AU14" s="266">
        <f t="shared" si="12"/>
        <v>0</v>
      </c>
      <c r="AV14" s="263">
        <f>'Маршрутный лист лайт'!$G$10</f>
        <v>1663</v>
      </c>
      <c r="AW14" s="422">
        <f t="shared" si="13"/>
        <v>0.47063657407407405</v>
      </c>
      <c r="AX14" s="271">
        <v>0.47561342592592593</v>
      </c>
      <c r="AY14" s="265"/>
      <c r="AZ14" s="269">
        <f t="shared" si="14"/>
        <v>430</v>
      </c>
      <c r="BA14" s="287">
        <v>360</v>
      </c>
      <c r="BB14" s="283">
        <f t="shared" si="15"/>
        <v>70</v>
      </c>
      <c r="BC14" s="280">
        <v>0.47569444444444442</v>
      </c>
      <c r="BD14" s="265">
        <v>0.47847222222222219</v>
      </c>
      <c r="BE14" s="266">
        <f t="shared" si="16"/>
        <v>4</v>
      </c>
      <c r="BF14" s="263">
        <f>'Маршрутный лист лайт'!$G$11</f>
        <v>900</v>
      </c>
      <c r="BG14" s="422">
        <f t="shared" si="17"/>
        <v>0.48888888888888887</v>
      </c>
      <c r="BH14" s="271">
        <v>0.48896990740740742</v>
      </c>
      <c r="BI14" s="265"/>
      <c r="BJ14" s="269">
        <f t="shared" si="18"/>
        <v>7</v>
      </c>
      <c r="BK14" s="263">
        <f t="shared" si="19"/>
        <v>90</v>
      </c>
      <c r="BL14" s="287"/>
      <c r="BM14" s="283">
        <f t="shared" si="20"/>
        <v>7</v>
      </c>
      <c r="BN14" s="280">
        <v>0.49652777777777773</v>
      </c>
      <c r="BO14" s="263">
        <f>'Маршрутный лист про'!$C$14</f>
        <v>90</v>
      </c>
      <c r="BP14" s="264">
        <f t="shared" si="21"/>
        <v>0.55902777777777768</v>
      </c>
      <c r="BQ14" s="265">
        <v>0.55833333333333335</v>
      </c>
      <c r="BR14" s="263">
        <f t="shared" si="22"/>
        <v>-1</v>
      </c>
      <c r="BS14" s="272">
        <v>0</v>
      </c>
      <c r="BT14" s="263">
        <f t="shared" si="23"/>
        <v>0</v>
      </c>
      <c r="BU14" s="281">
        <f t="shared" si="24"/>
        <v>0</v>
      </c>
      <c r="BV14" s="284">
        <f>ROUND('ДК про'!$B$63/'Маршрутный лист про'!$D$14*60,0)</f>
        <v>19</v>
      </c>
      <c r="BW14" s="263">
        <f t="shared" si="25"/>
        <v>2</v>
      </c>
      <c r="BX14" s="264">
        <f t="shared" si="26"/>
        <v>0.50972222222222219</v>
      </c>
      <c r="BY14" s="270">
        <v>0.50486111111111109</v>
      </c>
      <c r="BZ14" s="267"/>
      <c r="CA14" s="263">
        <f t="shared" si="27"/>
        <v>-7</v>
      </c>
      <c r="CB14" s="281">
        <f t="shared" si="28"/>
        <v>600</v>
      </c>
      <c r="CC14" s="280"/>
      <c r="CD14" s="265">
        <v>0.50624999999999998</v>
      </c>
      <c r="CE14" s="266">
        <f t="shared" si="29"/>
        <v>0</v>
      </c>
      <c r="CF14" s="263">
        <f>'Маршрутный лист лайт'!$G$13</f>
        <v>2006</v>
      </c>
      <c r="CG14" s="422">
        <f t="shared" si="30"/>
        <v>0.52946759259259257</v>
      </c>
      <c r="CH14" s="271">
        <v>0.53019675925925924</v>
      </c>
      <c r="CI14" s="265"/>
      <c r="CJ14" s="269">
        <f t="shared" si="31"/>
        <v>63</v>
      </c>
      <c r="CK14" s="287">
        <v>0</v>
      </c>
      <c r="CL14" s="283">
        <f t="shared" si="32"/>
        <v>63</v>
      </c>
      <c r="CM14" s="280">
        <v>0.55833333333333335</v>
      </c>
      <c r="CN14" s="263">
        <f>'Маршрутный лист про'!$C$16</f>
        <v>60</v>
      </c>
      <c r="CO14" s="264">
        <f t="shared" si="33"/>
        <v>0.6</v>
      </c>
      <c r="CP14" s="265">
        <v>0.60486111111111118</v>
      </c>
      <c r="CQ14" s="263">
        <f t="shared" si="34"/>
        <v>7</v>
      </c>
      <c r="CR14" s="272"/>
      <c r="CS14" s="263">
        <f t="shared" si="35"/>
        <v>3</v>
      </c>
      <c r="CT14" s="281">
        <f t="shared" si="36"/>
        <v>240</v>
      </c>
      <c r="CU14" s="280">
        <v>0.59583333333333333</v>
      </c>
      <c r="CV14" s="265">
        <v>0.59791666666666665</v>
      </c>
      <c r="CW14" s="266">
        <f t="shared" si="37"/>
        <v>3</v>
      </c>
      <c r="CX14" s="263">
        <f>'Маршрутный лист лайт'!$G$15</f>
        <v>460</v>
      </c>
      <c r="CY14" s="422">
        <f t="shared" si="38"/>
        <v>0.60324074074074074</v>
      </c>
      <c r="CZ14" s="271">
        <v>0.60318287037037044</v>
      </c>
      <c r="DA14" s="265"/>
      <c r="DB14" s="269">
        <f t="shared" si="39"/>
        <v>-5</v>
      </c>
      <c r="DC14" s="263">
        <f t="shared" si="40"/>
        <v>46</v>
      </c>
      <c r="DD14" s="287"/>
      <c r="DE14" s="283">
        <f t="shared" si="41"/>
        <v>0</v>
      </c>
    </row>
    <row r="15" spans="1:109" x14ac:dyDescent="0.25">
      <c r="A15" s="306">
        <v>13</v>
      </c>
      <c r="B15" s="301">
        <v>16</v>
      </c>
      <c r="C15" s="302" t="s">
        <v>289</v>
      </c>
      <c r="D15" s="302" t="s">
        <v>290</v>
      </c>
      <c r="E15" s="302" t="s">
        <v>291</v>
      </c>
      <c r="F15" s="302" t="s">
        <v>292</v>
      </c>
      <c r="G15" s="301" t="s">
        <v>42</v>
      </c>
      <c r="H15" s="442"/>
      <c r="I15" s="277">
        <f t="shared" si="0"/>
        <v>2317.5</v>
      </c>
      <c r="J15" s="279"/>
      <c r="K15" s="303"/>
      <c r="L15" s="285"/>
      <c r="M15" s="388" t="s">
        <v>418</v>
      </c>
      <c r="N15" s="288">
        <v>360</v>
      </c>
      <c r="O15" s="280">
        <v>0.42222222222222222</v>
      </c>
      <c r="P15" s="263">
        <f>'Маршрутный лист про'!$C$12</f>
        <v>100</v>
      </c>
      <c r="Q15" s="264">
        <f t="shared" si="1"/>
        <v>0.4916666666666667</v>
      </c>
      <c r="R15" s="265">
        <v>0.5</v>
      </c>
      <c r="S15" s="263">
        <f t="shared" si="2"/>
        <v>12</v>
      </c>
      <c r="T15" s="272">
        <v>6</v>
      </c>
      <c r="U15" s="263">
        <f t="shared" si="3"/>
        <v>5</v>
      </c>
      <c r="V15" s="281">
        <f t="shared" si="4"/>
        <v>60</v>
      </c>
      <c r="W15" s="282">
        <f t="shared" si="5"/>
        <v>0.42222222222222222</v>
      </c>
      <c r="X15" s="265">
        <v>0.42222222222222222</v>
      </c>
      <c r="Y15" s="266">
        <f t="shared" si="6"/>
        <v>0</v>
      </c>
      <c r="Z15" s="263">
        <f>'Маршрутный лист про'!$G$8</f>
        <v>30</v>
      </c>
      <c r="AA15" s="268">
        <v>38.01</v>
      </c>
      <c r="AB15" s="269">
        <f t="shared" si="7"/>
        <v>8.009999999999998</v>
      </c>
      <c r="AC15" s="267"/>
      <c r="AD15" s="267"/>
      <c r="AE15" s="267"/>
      <c r="AF15" s="267">
        <v>1</v>
      </c>
      <c r="AG15" s="283">
        <f t="shared" si="8"/>
        <v>280.09999999999997</v>
      </c>
      <c r="AH15" s="280">
        <v>0.4548611111111111</v>
      </c>
      <c r="AI15" s="265">
        <v>0.45694444444444443</v>
      </c>
      <c r="AJ15" s="266">
        <f t="shared" si="9"/>
        <v>3</v>
      </c>
      <c r="AK15" s="263">
        <f>'Маршрутный лист про'!$G$9</f>
        <v>40</v>
      </c>
      <c r="AL15" s="268">
        <v>62.24</v>
      </c>
      <c r="AM15" s="269">
        <f t="shared" si="10"/>
        <v>22.240000000000002</v>
      </c>
      <c r="AN15" s="267"/>
      <c r="AO15" s="267"/>
      <c r="AP15" s="267"/>
      <c r="AQ15" s="267"/>
      <c r="AR15" s="283">
        <f t="shared" si="11"/>
        <v>222.40000000000003</v>
      </c>
      <c r="AS15" s="280"/>
      <c r="AT15" s="265">
        <v>0.45833333333333331</v>
      </c>
      <c r="AU15" s="266">
        <f t="shared" si="12"/>
        <v>0</v>
      </c>
      <c r="AV15" s="263">
        <f>'Маршрутный лист лайт'!$G$10</f>
        <v>1663</v>
      </c>
      <c r="AW15" s="422">
        <f t="shared" si="13"/>
        <v>0.47758101851851847</v>
      </c>
      <c r="AX15" s="271">
        <v>0.48356481481481484</v>
      </c>
      <c r="AY15" s="265"/>
      <c r="AZ15" s="269">
        <f t="shared" si="14"/>
        <v>517</v>
      </c>
      <c r="BA15" s="287">
        <v>360</v>
      </c>
      <c r="BB15" s="283">
        <f t="shared" si="15"/>
        <v>157</v>
      </c>
      <c r="BC15" s="280">
        <v>0.48333333333333334</v>
      </c>
      <c r="BD15" s="265">
        <v>0.48472222222222222</v>
      </c>
      <c r="BE15" s="266">
        <f t="shared" si="16"/>
        <v>2</v>
      </c>
      <c r="BF15" s="263">
        <f>'Маршрутный лист лайт'!$G$11</f>
        <v>900</v>
      </c>
      <c r="BG15" s="422">
        <f t="shared" si="17"/>
        <v>0.49513888888888891</v>
      </c>
      <c r="BH15" s="271">
        <v>0.48834490740740738</v>
      </c>
      <c r="BI15" s="265"/>
      <c r="BJ15" s="269">
        <f t="shared" si="18"/>
        <v>-587</v>
      </c>
      <c r="BK15" s="263">
        <f t="shared" si="19"/>
        <v>90</v>
      </c>
      <c r="BL15" s="287"/>
      <c r="BM15" s="283">
        <f t="shared" si="20"/>
        <v>497</v>
      </c>
      <c r="BN15" s="280">
        <v>0.50069444444444444</v>
      </c>
      <c r="BO15" s="263">
        <f>'Маршрутный лист про'!$C$14</f>
        <v>90</v>
      </c>
      <c r="BP15" s="264">
        <f t="shared" si="21"/>
        <v>0.56319444444444444</v>
      </c>
      <c r="BQ15" s="265">
        <v>0.56319444444444444</v>
      </c>
      <c r="BR15" s="263">
        <f t="shared" si="22"/>
        <v>0</v>
      </c>
      <c r="BS15" s="272">
        <v>0</v>
      </c>
      <c r="BT15" s="263">
        <f t="shared" si="23"/>
        <v>0</v>
      </c>
      <c r="BU15" s="281">
        <f t="shared" si="24"/>
        <v>0</v>
      </c>
      <c r="BV15" s="284">
        <f>ROUND('ДК про'!$B$63/'Маршрутный лист про'!$D$14*60,0)</f>
        <v>19</v>
      </c>
      <c r="BW15" s="263">
        <f t="shared" si="25"/>
        <v>2</v>
      </c>
      <c r="BX15" s="264">
        <f t="shared" si="26"/>
        <v>0.51388888888888884</v>
      </c>
      <c r="BY15" s="270">
        <v>0.50972222222222219</v>
      </c>
      <c r="BZ15" s="267"/>
      <c r="CA15" s="263">
        <f t="shared" si="27"/>
        <v>-6</v>
      </c>
      <c r="CB15" s="281">
        <f t="shared" si="28"/>
        <v>480</v>
      </c>
      <c r="CC15" s="280"/>
      <c r="CD15" s="265">
        <v>0.51041666666666663</v>
      </c>
      <c r="CE15" s="266">
        <f t="shared" si="29"/>
        <v>0</v>
      </c>
      <c r="CF15" s="263">
        <f>'Маршрутный лист лайт'!$G$13</f>
        <v>2006</v>
      </c>
      <c r="CG15" s="422">
        <f t="shared" si="30"/>
        <v>0.53363425925925922</v>
      </c>
      <c r="CH15" s="271">
        <v>0.53657407407407409</v>
      </c>
      <c r="CI15" s="265"/>
      <c r="CJ15" s="269">
        <f t="shared" si="31"/>
        <v>254</v>
      </c>
      <c r="CK15" s="287">
        <v>0</v>
      </c>
      <c r="CL15" s="283">
        <f t="shared" si="32"/>
        <v>254</v>
      </c>
      <c r="CM15" s="280">
        <v>0.56388888888888888</v>
      </c>
      <c r="CN15" s="263">
        <f>'Маршрутный лист про'!$C$16</f>
        <v>60</v>
      </c>
      <c r="CO15" s="264">
        <f t="shared" si="33"/>
        <v>0.60555555555555551</v>
      </c>
      <c r="CP15" s="265">
        <v>0.59791666666666665</v>
      </c>
      <c r="CQ15" s="263">
        <f t="shared" si="34"/>
        <v>-11</v>
      </c>
      <c r="CR15" s="272"/>
      <c r="CS15" s="263">
        <f t="shared" si="35"/>
        <v>1</v>
      </c>
      <c r="CT15" s="281">
        <f t="shared" si="36"/>
        <v>0</v>
      </c>
      <c r="CU15" s="280">
        <v>0.58819444444444446</v>
      </c>
      <c r="CV15" s="265">
        <v>0.58888888888888891</v>
      </c>
      <c r="CW15" s="266">
        <f t="shared" si="37"/>
        <v>1</v>
      </c>
      <c r="CX15" s="263">
        <f>'Маршрутный лист лайт'!$G$15</f>
        <v>460</v>
      </c>
      <c r="CY15" s="422">
        <f t="shared" si="38"/>
        <v>0.594212962962963</v>
      </c>
      <c r="CZ15" s="271">
        <v>0.59429398148148149</v>
      </c>
      <c r="DA15" s="265"/>
      <c r="DB15" s="269">
        <f t="shared" si="39"/>
        <v>7</v>
      </c>
      <c r="DC15" s="263">
        <f t="shared" si="40"/>
        <v>46</v>
      </c>
      <c r="DD15" s="287"/>
      <c r="DE15" s="283">
        <f t="shared" si="41"/>
        <v>7</v>
      </c>
    </row>
    <row r="16" spans="1:109" x14ac:dyDescent="0.25">
      <c r="A16" s="306">
        <v>14</v>
      </c>
      <c r="B16" s="301">
        <v>58</v>
      </c>
      <c r="C16" s="302" t="s">
        <v>379</v>
      </c>
      <c r="D16" s="302" t="s">
        <v>389</v>
      </c>
      <c r="E16" s="302" t="s">
        <v>404</v>
      </c>
      <c r="F16" s="302" t="s">
        <v>407</v>
      </c>
      <c r="G16" s="301" t="s">
        <v>42</v>
      </c>
      <c r="H16" s="442" t="s">
        <v>427</v>
      </c>
      <c r="I16" s="277">
        <f t="shared" si="0"/>
        <v>2944.6000000000004</v>
      </c>
      <c r="J16" s="279"/>
      <c r="K16" s="303"/>
      <c r="L16" s="285"/>
      <c r="M16" s="388" t="s">
        <v>418</v>
      </c>
      <c r="N16" s="288">
        <v>480</v>
      </c>
      <c r="O16" s="280">
        <v>0.4291666666666667</v>
      </c>
      <c r="P16" s="263">
        <f>'Маршрутный лист про'!$C$12</f>
        <v>100</v>
      </c>
      <c r="Q16" s="264">
        <f t="shared" si="1"/>
        <v>0.49861111111111112</v>
      </c>
      <c r="R16" s="265">
        <v>0.51597222222222217</v>
      </c>
      <c r="S16" s="263">
        <f t="shared" si="2"/>
        <v>25</v>
      </c>
      <c r="T16" s="272">
        <v>6</v>
      </c>
      <c r="U16" s="263">
        <f t="shared" si="3"/>
        <v>11</v>
      </c>
      <c r="V16" s="281">
        <f t="shared" si="4"/>
        <v>480</v>
      </c>
      <c r="W16" s="282">
        <f t="shared" si="5"/>
        <v>0.4291666666666667</v>
      </c>
      <c r="X16" s="265">
        <v>0.4291666666666667</v>
      </c>
      <c r="Y16" s="266">
        <f t="shared" si="6"/>
        <v>0</v>
      </c>
      <c r="Z16" s="263">
        <f>'Маршрутный лист про'!$G$8</f>
        <v>30</v>
      </c>
      <c r="AA16" s="268">
        <v>39.32</v>
      </c>
      <c r="AB16" s="269">
        <f t="shared" si="7"/>
        <v>9.32</v>
      </c>
      <c r="AC16" s="267"/>
      <c r="AD16" s="267"/>
      <c r="AE16" s="267"/>
      <c r="AF16" s="267"/>
      <c r="AG16" s="283">
        <f t="shared" si="8"/>
        <v>93.2</v>
      </c>
      <c r="AH16" s="280">
        <v>0.45763888888888887</v>
      </c>
      <c r="AI16" s="265">
        <v>0.46388888888888885</v>
      </c>
      <c r="AJ16" s="266">
        <f t="shared" si="9"/>
        <v>9</v>
      </c>
      <c r="AK16" s="263">
        <f>'Маршрутный лист про'!$G$9</f>
        <v>40</v>
      </c>
      <c r="AL16" s="268">
        <v>72.540000000000006</v>
      </c>
      <c r="AM16" s="269">
        <f t="shared" si="10"/>
        <v>32.540000000000006</v>
      </c>
      <c r="AN16" s="267"/>
      <c r="AO16" s="267"/>
      <c r="AP16" s="267"/>
      <c r="AQ16" s="267"/>
      <c r="AR16" s="283">
        <f t="shared" si="11"/>
        <v>325.40000000000009</v>
      </c>
      <c r="AS16" s="280"/>
      <c r="AT16" s="265">
        <v>0.46597222222222223</v>
      </c>
      <c r="AU16" s="266">
        <f t="shared" si="12"/>
        <v>0</v>
      </c>
      <c r="AV16" s="263">
        <f>'Маршрутный лист лайт'!$G$10</f>
        <v>1663</v>
      </c>
      <c r="AW16" s="422">
        <f t="shared" si="13"/>
        <v>0.48521990740740739</v>
      </c>
      <c r="AX16" s="271">
        <v>0.48943287037037037</v>
      </c>
      <c r="AY16" s="265"/>
      <c r="AZ16" s="269">
        <f t="shared" si="14"/>
        <v>364</v>
      </c>
      <c r="BA16" s="287">
        <v>360</v>
      </c>
      <c r="BB16" s="283">
        <f t="shared" si="15"/>
        <v>4</v>
      </c>
      <c r="BC16" s="280">
        <v>0.48888888888888887</v>
      </c>
      <c r="BD16" s="265">
        <v>0.49027777777777781</v>
      </c>
      <c r="BE16" s="266">
        <f t="shared" si="16"/>
        <v>2</v>
      </c>
      <c r="BF16" s="263">
        <f>'Маршрутный лист лайт'!$G$11</f>
        <v>900</v>
      </c>
      <c r="BG16" s="422">
        <f t="shared" si="17"/>
        <v>0.50069444444444444</v>
      </c>
      <c r="BH16" s="271">
        <v>0.50034722222222217</v>
      </c>
      <c r="BI16" s="265"/>
      <c r="BJ16" s="269">
        <f t="shared" si="18"/>
        <v>-30</v>
      </c>
      <c r="BK16" s="263">
        <f t="shared" si="19"/>
        <v>90</v>
      </c>
      <c r="BL16" s="287"/>
      <c r="BM16" s="283">
        <f t="shared" si="20"/>
        <v>0</v>
      </c>
      <c r="BN16" s="280">
        <v>0.51666666666666672</v>
      </c>
      <c r="BO16" s="263">
        <f>'Маршрутный лист про'!$C$14</f>
        <v>90</v>
      </c>
      <c r="BP16" s="264">
        <f t="shared" si="21"/>
        <v>0.57916666666666672</v>
      </c>
      <c r="BQ16" s="265">
        <v>0.58680555555555558</v>
      </c>
      <c r="BR16" s="263">
        <f t="shared" si="22"/>
        <v>11</v>
      </c>
      <c r="BS16" s="272">
        <v>0</v>
      </c>
      <c r="BT16" s="263">
        <f t="shared" si="23"/>
        <v>0</v>
      </c>
      <c r="BU16" s="281">
        <f t="shared" si="24"/>
        <v>660</v>
      </c>
      <c r="BV16" s="284">
        <f>ROUND('ДК про'!$B$63/'Маршрутный лист про'!$D$14*60,0)</f>
        <v>19</v>
      </c>
      <c r="BW16" s="263">
        <f t="shared" si="25"/>
        <v>2</v>
      </c>
      <c r="BX16" s="264">
        <f t="shared" si="26"/>
        <v>0.52986111111111112</v>
      </c>
      <c r="BY16" s="270">
        <v>0.53472222222222221</v>
      </c>
      <c r="BZ16" s="267"/>
      <c r="CA16" s="263">
        <f t="shared" si="27"/>
        <v>7</v>
      </c>
      <c r="CB16" s="281">
        <f t="shared" si="28"/>
        <v>0</v>
      </c>
      <c r="CC16" s="280"/>
      <c r="CD16" s="265">
        <v>0.53541666666666665</v>
      </c>
      <c r="CE16" s="266">
        <f t="shared" si="29"/>
        <v>0</v>
      </c>
      <c r="CF16" s="263">
        <f>'Маршрутный лист лайт'!$G$13</f>
        <v>2006</v>
      </c>
      <c r="CG16" s="422">
        <f t="shared" si="30"/>
        <v>0.55863425925925925</v>
      </c>
      <c r="CH16" s="271">
        <v>0.5678819444444444</v>
      </c>
      <c r="CI16" s="265"/>
      <c r="CJ16" s="269">
        <f t="shared" si="31"/>
        <v>799</v>
      </c>
      <c r="CK16" s="287">
        <v>0</v>
      </c>
      <c r="CL16" s="283">
        <f t="shared" si="32"/>
        <v>799</v>
      </c>
      <c r="CM16" s="280">
        <v>0.58819444444444446</v>
      </c>
      <c r="CN16" s="263">
        <f>'Маршрутный лист про'!$C$16</f>
        <v>60</v>
      </c>
      <c r="CO16" s="264">
        <f t="shared" si="33"/>
        <v>0.62986111111111109</v>
      </c>
      <c r="CP16" s="265">
        <v>0.62430555555555556</v>
      </c>
      <c r="CQ16" s="263">
        <f t="shared" si="34"/>
        <v>-8</v>
      </c>
      <c r="CR16" s="272"/>
      <c r="CS16" s="263">
        <f t="shared" si="35"/>
        <v>1</v>
      </c>
      <c r="CT16" s="281">
        <f t="shared" si="36"/>
        <v>0</v>
      </c>
      <c r="CU16" s="280">
        <v>0.61388888888888882</v>
      </c>
      <c r="CV16" s="265">
        <v>0.61458333333333337</v>
      </c>
      <c r="CW16" s="266">
        <f t="shared" si="37"/>
        <v>1</v>
      </c>
      <c r="CX16" s="263">
        <f>'Маршрутный лист лайт'!$G$15</f>
        <v>460</v>
      </c>
      <c r="CY16" s="422">
        <f t="shared" si="38"/>
        <v>0.61990740740740746</v>
      </c>
      <c r="CZ16" s="271">
        <v>0.62109953703703702</v>
      </c>
      <c r="DA16" s="265"/>
      <c r="DB16" s="269">
        <f t="shared" si="39"/>
        <v>103</v>
      </c>
      <c r="DC16" s="263">
        <f t="shared" si="40"/>
        <v>46</v>
      </c>
      <c r="DD16" s="287"/>
      <c r="DE16" s="283">
        <f t="shared" si="41"/>
        <v>103</v>
      </c>
    </row>
    <row r="17" spans="1:109" x14ac:dyDescent="0.25">
      <c r="A17" s="306">
        <v>15</v>
      </c>
      <c r="B17" s="301">
        <v>57</v>
      </c>
      <c r="C17" s="302" t="s">
        <v>378</v>
      </c>
      <c r="D17" s="302" t="s">
        <v>388</v>
      </c>
      <c r="E17" s="302" t="s">
        <v>396</v>
      </c>
      <c r="F17" s="302" t="s">
        <v>403</v>
      </c>
      <c r="G17" s="301" t="s">
        <v>42</v>
      </c>
      <c r="H17" s="442" t="s">
        <v>427</v>
      </c>
      <c r="I17" s="277">
        <f t="shared" si="0"/>
        <v>3357.1</v>
      </c>
      <c r="J17" s="279"/>
      <c r="K17" s="303"/>
      <c r="L17" s="285"/>
      <c r="M17" s="388" t="s">
        <v>418</v>
      </c>
      <c r="N17" s="288">
        <v>480</v>
      </c>
      <c r="O17" s="280">
        <v>0.4284722222222222</v>
      </c>
      <c r="P17" s="263">
        <f>'Маршрутный лист про'!$C$12</f>
        <v>100</v>
      </c>
      <c r="Q17" s="264">
        <f t="shared" si="1"/>
        <v>0.49791666666666667</v>
      </c>
      <c r="R17" s="265">
        <v>0.51527777777777783</v>
      </c>
      <c r="S17" s="263">
        <f t="shared" si="2"/>
        <v>25</v>
      </c>
      <c r="T17" s="272">
        <v>6</v>
      </c>
      <c r="U17" s="263">
        <f t="shared" si="3"/>
        <v>9</v>
      </c>
      <c r="V17" s="281">
        <f t="shared" si="4"/>
        <v>600</v>
      </c>
      <c r="W17" s="282">
        <f t="shared" si="5"/>
        <v>0.4284722222222222</v>
      </c>
      <c r="X17" s="265">
        <v>0.4284722222222222</v>
      </c>
      <c r="Y17" s="266">
        <f t="shared" si="6"/>
        <v>0</v>
      </c>
      <c r="Z17" s="263">
        <f>'Маршрутный лист про'!$G$8</f>
        <v>30</v>
      </c>
      <c r="AA17" s="268">
        <v>36.33</v>
      </c>
      <c r="AB17" s="269">
        <f t="shared" si="7"/>
        <v>6.3299999999999983</v>
      </c>
      <c r="AC17" s="267"/>
      <c r="AD17" s="267"/>
      <c r="AE17" s="267"/>
      <c r="AF17" s="267"/>
      <c r="AG17" s="283">
        <f t="shared" si="8"/>
        <v>63.299999999999983</v>
      </c>
      <c r="AH17" s="280">
        <v>0.45694444444444443</v>
      </c>
      <c r="AI17" s="265">
        <v>0.46180555555555558</v>
      </c>
      <c r="AJ17" s="266">
        <f t="shared" si="9"/>
        <v>7</v>
      </c>
      <c r="AK17" s="263">
        <f>'Маршрутный лист про'!$G$9</f>
        <v>40</v>
      </c>
      <c r="AL17" s="268">
        <v>63.18</v>
      </c>
      <c r="AM17" s="269">
        <f t="shared" si="10"/>
        <v>23.18</v>
      </c>
      <c r="AN17" s="267"/>
      <c r="AO17" s="267"/>
      <c r="AP17" s="267" t="s">
        <v>417</v>
      </c>
      <c r="AQ17" s="267"/>
      <c r="AR17" s="283">
        <f t="shared" si="11"/>
        <v>431.8</v>
      </c>
      <c r="AS17" s="280"/>
      <c r="AT17" s="265">
        <v>0.46319444444444446</v>
      </c>
      <c r="AU17" s="266">
        <f t="shared" si="12"/>
        <v>0</v>
      </c>
      <c r="AV17" s="263">
        <f>'Маршрутный лист лайт'!$G$10</f>
        <v>1663</v>
      </c>
      <c r="AW17" s="422">
        <f t="shared" si="13"/>
        <v>0.48244212962962962</v>
      </c>
      <c r="AX17" s="271">
        <v>0.48958333333333331</v>
      </c>
      <c r="AY17" s="265"/>
      <c r="AZ17" s="269">
        <f t="shared" si="14"/>
        <v>617</v>
      </c>
      <c r="BA17" s="287">
        <v>360</v>
      </c>
      <c r="BB17" s="283">
        <f t="shared" si="15"/>
        <v>257</v>
      </c>
      <c r="BC17" s="280">
        <v>0.48958333333333331</v>
      </c>
      <c r="BD17" s="265">
        <v>0.4909722222222222</v>
      </c>
      <c r="BE17" s="266">
        <f t="shared" si="16"/>
        <v>2</v>
      </c>
      <c r="BF17" s="263">
        <f>'Маршрутный лист лайт'!$G$11</f>
        <v>900</v>
      </c>
      <c r="BG17" s="422">
        <f t="shared" si="17"/>
        <v>0.50138888888888888</v>
      </c>
      <c r="BH17" s="271">
        <v>0.50523148148148145</v>
      </c>
      <c r="BI17" s="265"/>
      <c r="BJ17" s="269">
        <f t="shared" si="18"/>
        <v>332</v>
      </c>
      <c r="BK17" s="263">
        <f t="shared" si="19"/>
        <v>90</v>
      </c>
      <c r="BL17" s="287"/>
      <c r="BM17" s="283">
        <f t="shared" si="20"/>
        <v>332</v>
      </c>
      <c r="BN17" s="280">
        <v>0.51597222222222217</v>
      </c>
      <c r="BO17" s="263">
        <f>'Маршрутный лист про'!$C$14</f>
        <v>90</v>
      </c>
      <c r="BP17" s="264">
        <f t="shared" si="21"/>
        <v>0.57847222222222217</v>
      </c>
      <c r="BQ17" s="265">
        <v>0.57291666666666663</v>
      </c>
      <c r="BR17" s="263">
        <f t="shared" si="22"/>
        <v>-8</v>
      </c>
      <c r="BS17" s="272">
        <v>0</v>
      </c>
      <c r="BT17" s="263">
        <f t="shared" si="23"/>
        <v>0</v>
      </c>
      <c r="BU17" s="281">
        <f t="shared" si="24"/>
        <v>960</v>
      </c>
      <c r="BV17" s="284">
        <f>ROUND('ДК про'!$B$63/'Маршрутный лист про'!$D$14*60,0)</f>
        <v>19</v>
      </c>
      <c r="BW17" s="263">
        <f t="shared" si="25"/>
        <v>2</v>
      </c>
      <c r="BX17" s="264">
        <f t="shared" si="26"/>
        <v>0.52916666666666656</v>
      </c>
      <c r="BY17" s="270">
        <v>0.53472222222222221</v>
      </c>
      <c r="BZ17" s="267"/>
      <c r="CA17" s="263">
        <f t="shared" si="27"/>
        <v>8</v>
      </c>
      <c r="CB17" s="281">
        <f t="shared" si="28"/>
        <v>0</v>
      </c>
      <c r="CC17" s="280"/>
      <c r="CD17" s="265">
        <v>0.53541666666666665</v>
      </c>
      <c r="CE17" s="266">
        <f t="shared" si="29"/>
        <v>0</v>
      </c>
      <c r="CF17" s="263">
        <f>'Маршрутный лист лайт'!$G$13</f>
        <v>2006</v>
      </c>
      <c r="CG17" s="422">
        <f t="shared" si="30"/>
        <v>0.55863425925925925</v>
      </c>
      <c r="CH17" s="271">
        <v>0.55675925925925929</v>
      </c>
      <c r="CI17" s="265"/>
      <c r="CJ17" s="269">
        <f t="shared" si="31"/>
        <v>-162</v>
      </c>
      <c r="CK17" s="287">
        <v>0</v>
      </c>
      <c r="CL17" s="283">
        <f t="shared" si="32"/>
        <v>162</v>
      </c>
      <c r="CM17" s="280">
        <v>0.57500000000000007</v>
      </c>
      <c r="CN17" s="263">
        <f>'Маршрутный лист про'!$C$16</f>
        <v>60</v>
      </c>
      <c r="CO17" s="264">
        <f t="shared" si="33"/>
        <v>0.6166666666666667</v>
      </c>
      <c r="CP17" s="265">
        <v>0.61041666666666672</v>
      </c>
      <c r="CQ17" s="263">
        <f t="shared" si="34"/>
        <v>-9</v>
      </c>
      <c r="CR17" s="272"/>
      <c r="CS17" s="263">
        <f t="shared" si="35"/>
        <v>2</v>
      </c>
      <c r="CT17" s="281">
        <f t="shared" si="36"/>
        <v>0</v>
      </c>
      <c r="CU17" s="280">
        <v>0.60069444444444442</v>
      </c>
      <c r="CV17" s="265">
        <v>0.6020833333333333</v>
      </c>
      <c r="CW17" s="266">
        <f t="shared" si="37"/>
        <v>2</v>
      </c>
      <c r="CX17" s="263">
        <f>'Маршрутный лист лайт'!$G$15</f>
        <v>460</v>
      </c>
      <c r="CY17" s="422">
        <f t="shared" si="38"/>
        <v>0.6074074074074074</v>
      </c>
      <c r="CZ17" s="271">
        <v>0.60822916666666671</v>
      </c>
      <c r="DA17" s="265"/>
      <c r="DB17" s="269">
        <f t="shared" si="39"/>
        <v>71</v>
      </c>
      <c r="DC17" s="263">
        <f t="shared" si="40"/>
        <v>46</v>
      </c>
      <c r="DD17" s="287"/>
      <c r="DE17" s="283">
        <f t="shared" si="41"/>
        <v>71</v>
      </c>
    </row>
    <row r="18" spans="1:109" x14ac:dyDescent="0.25">
      <c r="A18" s="306">
        <v>16</v>
      </c>
      <c r="B18" s="301">
        <v>44</v>
      </c>
      <c r="C18" s="302" t="s">
        <v>216</v>
      </c>
      <c r="D18" s="302" t="s">
        <v>217</v>
      </c>
      <c r="E18" s="302" t="s">
        <v>218</v>
      </c>
      <c r="F18" s="302" t="s">
        <v>111</v>
      </c>
      <c r="G18" s="301" t="s">
        <v>42</v>
      </c>
      <c r="H18" s="442"/>
      <c r="I18" s="277">
        <f t="shared" si="0"/>
        <v>3938.6</v>
      </c>
      <c r="J18" s="279"/>
      <c r="K18" s="303"/>
      <c r="L18" s="285"/>
      <c r="M18" s="388" t="s">
        <v>418</v>
      </c>
      <c r="N18" s="288">
        <v>480</v>
      </c>
      <c r="O18" s="280">
        <v>0.41805555555555557</v>
      </c>
      <c r="P18" s="263">
        <f>'Маршрутный лист про'!$C$12</f>
        <v>100</v>
      </c>
      <c r="Q18" s="264">
        <f t="shared" si="1"/>
        <v>0.48750000000000004</v>
      </c>
      <c r="R18" s="265">
        <v>0.49652777777777773</v>
      </c>
      <c r="S18" s="263">
        <f t="shared" si="2"/>
        <v>13</v>
      </c>
      <c r="T18" s="272">
        <v>6</v>
      </c>
      <c r="U18" s="263">
        <f t="shared" si="3"/>
        <v>6</v>
      </c>
      <c r="V18" s="281">
        <f t="shared" si="4"/>
        <v>60</v>
      </c>
      <c r="W18" s="282">
        <f t="shared" si="5"/>
        <v>0.41805555555555557</v>
      </c>
      <c r="X18" s="265">
        <v>0.41805555555555557</v>
      </c>
      <c r="Y18" s="266">
        <f t="shared" si="6"/>
        <v>0</v>
      </c>
      <c r="Z18" s="263">
        <f>'Маршрутный лист про'!$G$8</f>
        <v>30</v>
      </c>
      <c r="AA18" s="268">
        <v>37.270000000000003</v>
      </c>
      <c r="AB18" s="269">
        <f t="shared" si="7"/>
        <v>7.2700000000000031</v>
      </c>
      <c r="AC18" s="267"/>
      <c r="AD18" s="267"/>
      <c r="AE18" s="267"/>
      <c r="AF18" s="267"/>
      <c r="AG18" s="283">
        <f t="shared" si="8"/>
        <v>72.700000000000031</v>
      </c>
      <c r="AH18" s="280">
        <v>0.44305555555555554</v>
      </c>
      <c r="AI18" s="265">
        <v>0.4458333333333333</v>
      </c>
      <c r="AJ18" s="266">
        <f t="shared" si="9"/>
        <v>4</v>
      </c>
      <c r="AK18" s="263">
        <f>'Маршрутный лист про'!$G$9</f>
        <v>40</v>
      </c>
      <c r="AL18" s="268">
        <v>62.69</v>
      </c>
      <c r="AM18" s="269">
        <f t="shared" si="10"/>
        <v>22.689999999999998</v>
      </c>
      <c r="AN18" s="267"/>
      <c r="AO18" s="267"/>
      <c r="AP18" s="267"/>
      <c r="AQ18" s="267"/>
      <c r="AR18" s="283">
        <f t="shared" si="11"/>
        <v>226.89999999999998</v>
      </c>
      <c r="AS18" s="280"/>
      <c r="AT18" s="265">
        <v>0.44791666666666669</v>
      </c>
      <c r="AU18" s="266">
        <f t="shared" si="12"/>
        <v>0</v>
      </c>
      <c r="AV18" s="263">
        <f>'Маршрутный лист лайт'!$G$10</f>
        <v>1663</v>
      </c>
      <c r="AW18" s="422">
        <f t="shared" si="13"/>
        <v>0.46716435185185184</v>
      </c>
      <c r="AX18" s="271">
        <v>0.4788310185185185</v>
      </c>
      <c r="AY18" s="265"/>
      <c r="AZ18" s="269">
        <f t="shared" si="14"/>
        <v>1008</v>
      </c>
      <c r="BA18" s="287">
        <v>360</v>
      </c>
      <c r="BB18" s="283">
        <f t="shared" si="15"/>
        <v>648</v>
      </c>
      <c r="BC18" s="280">
        <v>0.47847222222222219</v>
      </c>
      <c r="BD18" s="265">
        <v>0.47986111111111113</v>
      </c>
      <c r="BE18" s="266">
        <f t="shared" si="16"/>
        <v>2</v>
      </c>
      <c r="BF18" s="263">
        <f>'Маршрутный лист лайт'!$G$11</f>
        <v>900</v>
      </c>
      <c r="BG18" s="422">
        <f t="shared" si="17"/>
        <v>0.49027777777777781</v>
      </c>
      <c r="BH18" s="271">
        <v>0.48994212962962963</v>
      </c>
      <c r="BI18" s="265"/>
      <c r="BJ18" s="269">
        <f t="shared" si="18"/>
        <v>-29</v>
      </c>
      <c r="BK18" s="263">
        <f t="shared" si="19"/>
        <v>90</v>
      </c>
      <c r="BL18" s="287"/>
      <c r="BM18" s="283">
        <f t="shared" si="20"/>
        <v>0</v>
      </c>
      <c r="BN18" s="280">
        <v>0.49722222222222223</v>
      </c>
      <c r="BO18" s="263">
        <f>'Маршрутный лист про'!$C$14</f>
        <v>90</v>
      </c>
      <c r="BP18" s="264">
        <f t="shared" si="21"/>
        <v>0.55972222222222223</v>
      </c>
      <c r="BQ18" s="265">
        <v>0.55972222222222223</v>
      </c>
      <c r="BR18" s="263">
        <f t="shared" si="22"/>
        <v>0</v>
      </c>
      <c r="BS18" s="272">
        <v>0</v>
      </c>
      <c r="BT18" s="263">
        <f t="shared" si="23"/>
        <v>0</v>
      </c>
      <c r="BU18" s="281">
        <f t="shared" si="24"/>
        <v>0</v>
      </c>
      <c r="BV18" s="284">
        <f>ROUND('ДК про'!$B$63/'Маршрутный лист про'!$D$14*60,0)</f>
        <v>19</v>
      </c>
      <c r="BW18" s="263">
        <f t="shared" si="25"/>
        <v>2</v>
      </c>
      <c r="BX18" s="264">
        <f t="shared" si="26"/>
        <v>0.51041666666666663</v>
      </c>
      <c r="BY18" s="270">
        <v>0.52708333333333335</v>
      </c>
      <c r="BZ18" s="267"/>
      <c r="CA18" s="263">
        <f t="shared" si="27"/>
        <v>24</v>
      </c>
      <c r="CB18" s="281">
        <f t="shared" si="28"/>
        <v>0</v>
      </c>
      <c r="CC18" s="280"/>
      <c r="CD18" s="265">
        <v>0.52777777777777779</v>
      </c>
      <c r="CE18" s="266">
        <f t="shared" si="29"/>
        <v>0</v>
      </c>
      <c r="CF18" s="263">
        <f>'Маршрутный лист лайт'!$G$13</f>
        <v>2006</v>
      </c>
      <c r="CG18" s="422">
        <f t="shared" si="30"/>
        <v>0.55099537037037039</v>
      </c>
      <c r="CH18" s="271">
        <v>0.54498842592592589</v>
      </c>
      <c r="CI18" s="265"/>
      <c r="CJ18" s="269">
        <f t="shared" si="31"/>
        <v>-519</v>
      </c>
      <c r="CK18" s="287">
        <v>0</v>
      </c>
      <c r="CL18" s="283">
        <f t="shared" si="32"/>
        <v>519</v>
      </c>
      <c r="CM18" s="280">
        <v>0.56041666666666667</v>
      </c>
      <c r="CN18" s="263">
        <f>'Маршрутный лист про'!$C$16</f>
        <v>60</v>
      </c>
      <c r="CO18" s="264">
        <f t="shared" si="33"/>
        <v>0.6020833333333333</v>
      </c>
      <c r="CP18" s="265">
        <v>0.61388888888888882</v>
      </c>
      <c r="CQ18" s="263">
        <f t="shared" si="34"/>
        <v>17</v>
      </c>
      <c r="CR18" s="272"/>
      <c r="CS18" s="263">
        <f t="shared" si="35"/>
        <v>1</v>
      </c>
      <c r="CT18" s="281">
        <f t="shared" si="36"/>
        <v>960</v>
      </c>
      <c r="CU18" s="280">
        <v>0.59097222222222223</v>
      </c>
      <c r="CV18" s="265">
        <v>0.59166666666666667</v>
      </c>
      <c r="CW18" s="266">
        <f t="shared" si="37"/>
        <v>1</v>
      </c>
      <c r="CX18" s="263">
        <f>'Маршрутный лист лайт'!$G$15</f>
        <v>460</v>
      </c>
      <c r="CY18" s="422">
        <f t="shared" si="38"/>
        <v>0.59699074074074077</v>
      </c>
      <c r="CZ18" s="271">
        <v>0.60824074074074075</v>
      </c>
      <c r="DA18" s="265"/>
      <c r="DB18" s="269">
        <f t="shared" si="39"/>
        <v>972</v>
      </c>
      <c r="DC18" s="263">
        <f t="shared" si="40"/>
        <v>46</v>
      </c>
      <c r="DD18" s="287"/>
      <c r="DE18" s="283">
        <f t="shared" si="41"/>
        <v>972</v>
      </c>
    </row>
    <row r="19" spans="1:109" x14ac:dyDescent="0.25">
      <c r="A19" s="306">
        <v>17</v>
      </c>
      <c r="B19" s="301">
        <v>53</v>
      </c>
      <c r="C19" s="302" t="s">
        <v>374</v>
      </c>
      <c r="D19" s="302" t="s">
        <v>384</v>
      </c>
      <c r="E19" s="302" t="s">
        <v>392</v>
      </c>
      <c r="F19" s="302" t="s">
        <v>399</v>
      </c>
      <c r="G19" s="301" t="s">
        <v>42</v>
      </c>
      <c r="H19" s="442" t="s">
        <v>427</v>
      </c>
      <c r="I19" s="277">
        <f t="shared" si="0"/>
        <v>4145</v>
      </c>
      <c r="J19" s="279"/>
      <c r="K19" s="303"/>
      <c r="L19" s="285"/>
      <c r="M19" s="388" t="s">
        <v>418</v>
      </c>
      <c r="N19" s="288">
        <v>840</v>
      </c>
      <c r="O19" s="280">
        <v>0.42569444444444443</v>
      </c>
      <c r="P19" s="263">
        <f>'Маршрутный лист про'!$C$12</f>
        <v>100</v>
      </c>
      <c r="Q19" s="264">
        <f t="shared" si="1"/>
        <v>0.49513888888888891</v>
      </c>
      <c r="R19" s="265">
        <v>0.5083333333333333</v>
      </c>
      <c r="S19" s="263">
        <f t="shared" si="2"/>
        <v>19</v>
      </c>
      <c r="T19" s="272">
        <v>6</v>
      </c>
      <c r="U19" s="263">
        <f t="shared" si="3"/>
        <v>4</v>
      </c>
      <c r="V19" s="281">
        <f t="shared" si="4"/>
        <v>540</v>
      </c>
      <c r="W19" s="282">
        <f t="shared" si="5"/>
        <v>0.42569444444444443</v>
      </c>
      <c r="X19" s="265">
        <v>0.42569444444444443</v>
      </c>
      <c r="Y19" s="266">
        <f t="shared" si="6"/>
        <v>0</v>
      </c>
      <c r="Z19" s="263">
        <f>'Маршрутный лист про'!$G$8</f>
        <v>30</v>
      </c>
      <c r="AA19" s="268">
        <v>43.07</v>
      </c>
      <c r="AB19" s="269">
        <f t="shared" si="7"/>
        <v>13.07</v>
      </c>
      <c r="AC19" s="267"/>
      <c r="AD19" s="267"/>
      <c r="AE19" s="267"/>
      <c r="AF19" s="267">
        <v>1</v>
      </c>
      <c r="AG19" s="283">
        <f t="shared" si="8"/>
        <v>330.7</v>
      </c>
      <c r="AH19" s="280">
        <v>0.44722222222222219</v>
      </c>
      <c r="AI19" s="265">
        <v>0.44861111111111113</v>
      </c>
      <c r="AJ19" s="266">
        <f t="shared" si="9"/>
        <v>2</v>
      </c>
      <c r="AK19" s="263">
        <f>'Маршрутный лист про'!$G$9</f>
        <v>40</v>
      </c>
      <c r="AL19" s="268">
        <v>68.33</v>
      </c>
      <c r="AM19" s="269">
        <f t="shared" si="10"/>
        <v>28.33</v>
      </c>
      <c r="AN19" s="267"/>
      <c r="AO19" s="267"/>
      <c r="AP19" s="267"/>
      <c r="AQ19" s="267">
        <v>4</v>
      </c>
      <c r="AR19" s="283">
        <f t="shared" si="11"/>
        <v>1083.3</v>
      </c>
      <c r="AS19" s="280"/>
      <c r="AT19" s="265">
        <v>0.45</v>
      </c>
      <c r="AU19" s="266">
        <f t="shared" si="12"/>
        <v>0</v>
      </c>
      <c r="AV19" s="263">
        <f>'Маршрутный лист лайт'!$G$10</f>
        <v>1663</v>
      </c>
      <c r="AW19" s="422">
        <f t="shared" si="13"/>
        <v>0.46924768518518517</v>
      </c>
      <c r="AX19" s="271">
        <v>0.48659722222222218</v>
      </c>
      <c r="AY19" s="265"/>
      <c r="AZ19" s="269">
        <f t="shared" si="14"/>
        <v>1499</v>
      </c>
      <c r="BA19" s="287">
        <v>360</v>
      </c>
      <c r="BB19" s="283">
        <f t="shared" si="15"/>
        <v>1139</v>
      </c>
      <c r="BC19" s="280">
        <v>0.4861111111111111</v>
      </c>
      <c r="BD19" s="265">
        <v>0.48749999999999999</v>
      </c>
      <c r="BE19" s="266">
        <f t="shared" si="16"/>
        <v>2</v>
      </c>
      <c r="BF19" s="263">
        <f>'Маршрутный лист лайт'!$G$11</f>
        <v>900</v>
      </c>
      <c r="BG19" s="422">
        <f t="shared" si="17"/>
        <v>0.49791666666666667</v>
      </c>
      <c r="BH19" s="271">
        <v>0.49912037037037038</v>
      </c>
      <c r="BI19" s="265"/>
      <c r="BJ19" s="269">
        <f t="shared" si="18"/>
        <v>104</v>
      </c>
      <c r="BK19" s="263">
        <f t="shared" si="19"/>
        <v>90</v>
      </c>
      <c r="BL19" s="287"/>
      <c r="BM19" s="283">
        <f t="shared" si="20"/>
        <v>104</v>
      </c>
      <c r="BN19" s="280">
        <v>0.50902777777777775</v>
      </c>
      <c r="BO19" s="263">
        <f>'Маршрутный лист про'!$C$14</f>
        <v>90</v>
      </c>
      <c r="BP19" s="264">
        <f t="shared" si="21"/>
        <v>0.57152777777777775</v>
      </c>
      <c r="BQ19" s="265">
        <v>0.57222222222222219</v>
      </c>
      <c r="BR19" s="263">
        <f t="shared" si="22"/>
        <v>1</v>
      </c>
      <c r="BS19" s="272">
        <v>0</v>
      </c>
      <c r="BT19" s="263">
        <f t="shared" si="23"/>
        <v>0</v>
      </c>
      <c r="BU19" s="281">
        <f t="shared" si="24"/>
        <v>60</v>
      </c>
      <c r="BV19" s="284">
        <f>ROUND('ДК про'!$B$63/'Маршрутный лист про'!$D$14*60,0)</f>
        <v>19</v>
      </c>
      <c r="BW19" s="263">
        <f t="shared" si="25"/>
        <v>2</v>
      </c>
      <c r="BX19" s="264">
        <f t="shared" si="26"/>
        <v>0.52222222222222214</v>
      </c>
      <c r="BY19" s="270">
        <v>0.52986111111111112</v>
      </c>
      <c r="BZ19" s="267"/>
      <c r="CA19" s="263">
        <f t="shared" si="27"/>
        <v>11</v>
      </c>
      <c r="CB19" s="281">
        <f t="shared" si="28"/>
        <v>0</v>
      </c>
      <c r="CC19" s="280"/>
      <c r="CD19" s="265">
        <v>0.53055555555555556</v>
      </c>
      <c r="CE19" s="266">
        <f t="shared" si="29"/>
        <v>0</v>
      </c>
      <c r="CF19" s="263">
        <f>'Маршрутный лист лайт'!$G$13</f>
        <v>2006</v>
      </c>
      <c r="CG19" s="422">
        <f t="shared" si="30"/>
        <v>0.55377314814814815</v>
      </c>
      <c r="CH19" s="271">
        <v>0.55413194444444447</v>
      </c>
      <c r="CI19" s="265"/>
      <c r="CJ19" s="269">
        <f t="shared" si="31"/>
        <v>31</v>
      </c>
      <c r="CK19" s="287">
        <v>0</v>
      </c>
      <c r="CL19" s="283">
        <f t="shared" si="32"/>
        <v>31</v>
      </c>
      <c r="CM19" s="280">
        <v>0.57430555555555551</v>
      </c>
      <c r="CN19" s="263">
        <f>'Маршрутный лист про'!$C$16</f>
        <v>60</v>
      </c>
      <c r="CO19" s="264">
        <f t="shared" si="33"/>
        <v>0.61597222222222214</v>
      </c>
      <c r="CP19" s="265">
        <v>0.60347222222222219</v>
      </c>
      <c r="CQ19" s="263">
        <f t="shared" si="34"/>
        <v>-18</v>
      </c>
      <c r="CR19" s="272"/>
      <c r="CS19" s="263">
        <f t="shared" si="35"/>
        <v>1</v>
      </c>
      <c r="CT19" s="281">
        <f t="shared" si="36"/>
        <v>0</v>
      </c>
      <c r="CU19" s="280">
        <v>0.59375</v>
      </c>
      <c r="CV19" s="265">
        <v>0.59444444444444444</v>
      </c>
      <c r="CW19" s="266">
        <f t="shared" si="37"/>
        <v>1</v>
      </c>
      <c r="CX19" s="263">
        <f>'Маршрутный лист лайт'!$G$15</f>
        <v>460</v>
      </c>
      <c r="CY19" s="422">
        <f t="shared" si="38"/>
        <v>0.59976851851851853</v>
      </c>
      <c r="CZ19" s="271">
        <v>0.59996527777777775</v>
      </c>
      <c r="DA19" s="265"/>
      <c r="DB19" s="269">
        <f t="shared" si="39"/>
        <v>17</v>
      </c>
      <c r="DC19" s="263">
        <f t="shared" si="40"/>
        <v>46</v>
      </c>
      <c r="DD19" s="287"/>
      <c r="DE19" s="283">
        <f t="shared" si="41"/>
        <v>17</v>
      </c>
    </row>
    <row r="20" spans="1:109" x14ac:dyDescent="0.25">
      <c r="A20" s="306">
        <v>18</v>
      </c>
      <c r="B20" s="301">
        <v>39</v>
      </c>
      <c r="C20" s="302" t="s">
        <v>243</v>
      </c>
      <c r="D20" s="302" t="s">
        <v>419</v>
      </c>
      <c r="E20" s="302" t="s">
        <v>421</v>
      </c>
      <c r="F20" s="302" t="s">
        <v>245</v>
      </c>
      <c r="G20" s="301" t="s">
        <v>42</v>
      </c>
      <c r="H20" s="442"/>
      <c r="I20" s="277">
        <f t="shared" si="0"/>
        <v>9659.7000000000007</v>
      </c>
      <c r="J20" s="279" t="s">
        <v>425</v>
      </c>
      <c r="K20" s="303">
        <v>2000</v>
      </c>
      <c r="L20" s="285"/>
      <c r="M20" s="388" t="s">
        <v>418</v>
      </c>
      <c r="N20" s="288">
        <v>480</v>
      </c>
      <c r="O20" s="280">
        <v>0.44027777777777777</v>
      </c>
      <c r="P20" s="263">
        <f>'Маршрутный лист про'!$C$12</f>
        <v>100</v>
      </c>
      <c r="Q20" s="264">
        <f t="shared" si="1"/>
        <v>0.50972222222222219</v>
      </c>
      <c r="R20" s="265">
        <v>0.52152777777777781</v>
      </c>
      <c r="S20" s="263">
        <f t="shared" si="2"/>
        <v>17</v>
      </c>
      <c r="T20" s="272">
        <v>6</v>
      </c>
      <c r="U20" s="263">
        <f t="shared" si="3"/>
        <v>0</v>
      </c>
      <c r="V20" s="281">
        <f t="shared" si="4"/>
        <v>660</v>
      </c>
      <c r="W20" s="282">
        <f t="shared" si="5"/>
        <v>0.44027777777777777</v>
      </c>
      <c r="X20" s="265">
        <v>0.44027777777777777</v>
      </c>
      <c r="Y20" s="266">
        <f t="shared" si="6"/>
        <v>0</v>
      </c>
      <c r="Z20" s="263">
        <f>'Маршрутный лист про'!$G$8</f>
        <v>30</v>
      </c>
      <c r="AA20" s="268">
        <v>40.47</v>
      </c>
      <c r="AB20" s="269">
        <f t="shared" si="7"/>
        <v>10.469999999999999</v>
      </c>
      <c r="AC20" s="267"/>
      <c r="AD20" s="267"/>
      <c r="AE20" s="267"/>
      <c r="AF20" s="267"/>
      <c r="AG20" s="283">
        <f t="shared" si="8"/>
        <v>104.69999999999999</v>
      </c>
      <c r="AH20" s="280"/>
      <c r="AI20" s="265"/>
      <c r="AJ20" s="266">
        <f t="shared" si="9"/>
        <v>0</v>
      </c>
      <c r="AK20" s="263">
        <f>'Маршрутный лист про'!$G$9</f>
        <v>40</v>
      </c>
      <c r="AL20" s="268"/>
      <c r="AM20" s="269">
        <f t="shared" si="10"/>
        <v>-40</v>
      </c>
      <c r="AN20" s="267"/>
      <c r="AO20" s="267"/>
      <c r="AP20" s="267"/>
      <c r="AQ20" s="267"/>
      <c r="AR20" s="421">
        <v>1800</v>
      </c>
      <c r="AS20" s="280"/>
      <c r="AT20" s="265"/>
      <c r="AU20" s="266">
        <f t="shared" si="12"/>
        <v>0</v>
      </c>
      <c r="AV20" s="263">
        <f>'Маршрутный лист лайт'!$G$10</f>
        <v>1663</v>
      </c>
      <c r="AW20" s="422">
        <f t="shared" si="13"/>
        <v>1.9247685185185184E-2</v>
      </c>
      <c r="AX20" s="271"/>
      <c r="AY20" s="265"/>
      <c r="AZ20" s="269">
        <f t="shared" si="14"/>
        <v>-1663</v>
      </c>
      <c r="BA20" s="287">
        <v>360</v>
      </c>
      <c r="BB20" s="421">
        <v>1800</v>
      </c>
      <c r="BC20" s="280"/>
      <c r="BD20" s="265"/>
      <c r="BE20" s="266">
        <f t="shared" si="16"/>
        <v>0</v>
      </c>
      <c r="BF20" s="263">
        <f>'Маршрутный лист лайт'!$G$11</f>
        <v>900</v>
      </c>
      <c r="BG20" s="422">
        <f t="shared" si="17"/>
        <v>1.0416666666666666E-2</v>
      </c>
      <c r="BH20" s="271"/>
      <c r="BI20" s="265"/>
      <c r="BJ20" s="269">
        <f t="shared" si="18"/>
        <v>-900</v>
      </c>
      <c r="BK20" s="263">
        <f t="shared" si="19"/>
        <v>90</v>
      </c>
      <c r="BL20" s="287"/>
      <c r="BM20" s="421">
        <v>1800</v>
      </c>
      <c r="BN20" s="280">
        <v>0.52222222222222225</v>
      </c>
      <c r="BO20" s="263">
        <f>'Маршрутный лист про'!$C$14</f>
        <v>90</v>
      </c>
      <c r="BP20" s="264">
        <f t="shared" si="21"/>
        <v>0.58472222222222225</v>
      </c>
      <c r="BQ20" s="265">
        <v>0.58333333333333337</v>
      </c>
      <c r="BR20" s="263">
        <f t="shared" si="22"/>
        <v>-2</v>
      </c>
      <c r="BS20" s="272">
        <v>0</v>
      </c>
      <c r="BT20" s="263">
        <f t="shared" si="23"/>
        <v>0</v>
      </c>
      <c r="BU20" s="281">
        <f t="shared" si="24"/>
        <v>240</v>
      </c>
      <c r="BV20" s="284">
        <f>ROUND('ДК про'!$B$63/'Маршрутный лист про'!$D$14*60,0)</f>
        <v>19</v>
      </c>
      <c r="BW20" s="263">
        <f t="shared" si="25"/>
        <v>2</v>
      </c>
      <c r="BX20" s="264">
        <f t="shared" si="26"/>
        <v>0.53541666666666665</v>
      </c>
      <c r="BY20" s="270">
        <v>0.53125</v>
      </c>
      <c r="BZ20" s="267"/>
      <c r="CA20" s="263">
        <f t="shared" si="27"/>
        <v>-6</v>
      </c>
      <c r="CB20" s="281">
        <f t="shared" si="28"/>
        <v>480</v>
      </c>
      <c r="CC20" s="280"/>
      <c r="CD20" s="265">
        <v>0.53263888888888888</v>
      </c>
      <c r="CE20" s="266">
        <f t="shared" si="29"/>
        <v>0</v>
      </c>
      <c r="CF20" s="263">
        <f>'Маршрутный лист лайт'!$G$13</f>
        <v>2006</v>
      </c>
      <c r="CG20" s="422">
        <f t="shared" si="30"/>
        <v>0.55585648148148148</v>
      </c>
      <c r="CH20" s="271">
        <v>0.55815972222222221</v>
      </c>
      <c r="CI20" s="265"/>
      <c r="CJ20" s="269">
        <f t="shared" si="31"/>
        <v>199</v>
      </c>
      <c r="CK20" s="287">
        <v>0</v>
      </c>
      <c r="CL20" s="283">
        <f t="shared" si="32"/>
        <v>199</v>
      </c>
      <c r="CM20" s="280">
        <v>0.58472222222222225</v>
      </c>
      <c r="CN20" s="263">
        <f>'Маршрутный лист про'!$C$16</f>
        <v>60</v>
      </c>
      <c r="CO20" s="264">
        <f t="shared" si="33"/>
        <v>0.62638888888888888</v>
      </c>
      <c r="CP20" s="265">
        <v>0.62569444444444444</v>
      </c>
      <c r="CQ20" s="263">
        <f t="shared" si="34"/>
        <v>-1</v>
      </c>
      <c r="CR20" s="272"/>
      <c r="CS20" s="263">
        <f t="shared" si="35"/>
        <v>1</v>
      </c>
      <c r="CT20" s="281">
        <f t="shared" si="36"/>
        <v>0</v>
      </c>
      <c r="CU20" s="280">
        <v>0.6166666666666667</v>
      </c>
      <c r="CV20" s="265">
        <v>0.61736111111111114</v>
      </c>
      <c r="CW20" s="266">
        <f t="shared" si="37"/>
        <v>1</v>
      </c>
      <c r="CX20" s="263">
        <f>'Маршрутный лист лайт'!$G$15</f>
        <v>460</v>
      </c>
      <c r="CY20" s="422">
        <f t="shared" si="38"/>
        <v>0.62268518518518523</v>
      </c>
      <c r="CZ20" s="271">
        <v>0.62379629629629629</v>
      </c>
      <c r="DA20" s="265"/>
      <c r="DB20" s="269">
        <f t="shared" si="39"/>
        <v>96</v>
      </c>
      <c r="DC20" s="263">
        <f t="shared" si="40"/>
        <v>46</v>
      </c>
      <c r="DD20" s="287"/>
      <c r="DE20" s="283">
        <f t="shared" si="41"/>
        <v>96</v>
      </c>
    </row>
    <row r="21" spans="1:109" x14ac:dyDescent="0.25">
      <c r="A21" s="306">
        <v>19</v>
      </c>
      <c r="B21" s="301">
        <v>15</v>
      </c>
      <c r="C21" s="302" t="s">
        <v>348</v>
      </c>
      <c r="D21" s="302" t="s">
        <v>349</v>
      </c>
      <c r="E21" s="302" t="s">
        <v>351</v>
      </c>
      <c r="F21" s="302" t="s">
        <v>352</v>
      </c>
      <c r="G21" s="301" t="s">
        <v>42</v>
      </c>
      <c r="H21" s="442"/>
      <c r="I21" s="277">
        <f t="shared" si="0"/>
        <v>13924.9</v>
      </c>
      <c r="J21" s="279" t="s">
        <v>426</v>
      </c>
      <c r="K21" s="303">
        <v>1000</v>
      </c>
      <c r="L21" s="285"/>
      <c r="M21" s="388" t="s">
        <v>418</v>
      </c>
      <c r="N21" s="288">
        <v>480</v>
      </c>
      <c r="O21" s="280">
        <v>0.4236111111111111</v>
      </c>
      <c r="P21" s="263">
        <f>'Маршрутный лист про'!$C$12</f>
        <v>100</v>
      </c>
      <c r="Q21" s="264">
        <f t="shared" si="1"/>
        <v>0.49305555555555558</v>
      </c>
      <c r="R21" s="265"/>
      <c r="S21" s="263">
        <f t="shared" si="2"/>
        <v>-710</v>
      </c>
      <c r="T21" s="272">
        <v>6</v>
      </c>
      <c r="U21" s="263">
        <f t="shared" si="3"/>
        <v>6</v>
      </c>
      <c r="V21" s="423">
        <v>1800</v>
      </c>
      <c r="W21" s="282">
        <f t="shared" si="5"/>
        <v>0.4236111111111111</v>
      </c>
      <c r="X21" s="265">
        <v>0.4236111111111111</v>
      </c>
      <c r="Y21" s="266">
        <f t="shared" si="6"/>
        <v>0</v>
      </c>
      <c r="Z21" s="263">
        <f>'Маршрутный лист про'!$G$8</f>
        <v>30</v>
      </c>
      <c r="AA21" s="268">
        <v>35.5</v>
      </c>
      <c r="AB21" s="269">
        <f t="shared" si="7"/>
        <v>5.5</v>
      </c>
      <c r="AC21" s="267"/>
      <c r="AD21" s="267"/>
      <c r="AE21" s="267"/>
      <c r="AF21" s="267"/>
      <c r="AG21" s="283">
        <f t="shared" si="8"/>
        <v>55</v>
      </c>
      <c r="AH21" s="280">
        <v>0.46875</v>
      </c>
      <c r="AI21" s="265">
        <v>0.47291666666666665</v>
      </c>
      <c r="AJ21" s="266">
        <f t="shared" si="9"/>
        <v>6</v>
      </c>
      <c r="AK21" s="263">
        <f>'Маршрутный лист про'!$G$9</f>
        <v>40</v>
      </c>
      <c r="AL21" s="268">
        <v>70.790000000000006</v>
      </c>
      <c r="AM21" s="269">
        <f t="shared" si="10"/>
        <v>30.790000000000006</v>
      </c>
      <c r="AN21" s="267"/>
      <c r="AO21" s="267"/>
      <c r="AP21" s="267"/>
      <c r="AQ21" s="267"/>
      <c r="AR21" s="283">
        <f t="shared" ref="AR21:AR33" si="42">(AM21+IF(ISBLANK(AN21),0,20)+AO21*10+IF(ISBLANK(AP21),0,20)+AQ21*20)*10</f>
        <v>307.90000000000009</v>
      </c>
      <c r="AS21" s="280"/>
      <c r="AT21" s="265">
        <v>0.47500000000000003</v>
      </c>
      <c r="AU21" s="266">
        <f t="shared" si="12"/>
        <v>0</v>
      </c>
      <c r="AV21" s="263">
        <f>'Маршрутный лист лайт'!$G$10</f>
        <v>1663</v>
      </c>
      <c r="AW21" s="422">
        <f t="shared" si="13"/>
        <v>0.49424768518518519</v>
      </c>
      <c r="AX21" s="271"/>
      <c r="AY21" s="265"/>
      <c r="AZ21" s="269">
        <f t="shared" si="14"/>
        <v>-42703</v>
      </c>
      <c r="BA21" s="287">
        <v>360</v>
      </c>
      <c r="BB21" s="421">
        <v>1800</v>
      </c>
      <c r="BC21" s="280"/>
      <c r="BD21" s="265"/>
      <c r="BE21" s="266">
        <f t="shared" si="16"/>
        <v>0</v>
      </c>
      <c r="BF21" s="263">
        <f>'Маршрутный лист лайт'!$G$11</f>
        <v>900</v>
      </c>
      <c r="BG21" s="422">
        <f t="shared" si="17"/>
        <v>1.0416666666666666E-2</v>
      </c>
      <c r="BH21" s="271"/>
      <c r="BI21" s="265"/>
      <c r="BJ21" s="269">
        <f t="shared" si="18"/>
        <v>-900</v>
      </c>
      <c r="BK21" s="263">
        <f t="shared" si="19"/>
        <v>90</v>
      </c>
      <c r="BL21" s="287"/>
      <c r="BM21" s="421">
        <v>1800</v>
      </c>
      <c r="BN21" s="280">
        <v>0.49305555555555558</v>
      </c>
      <c r="BO21" s="263">
        <f>'Маршрутный лист про'!$C$14</f>
        <v>90</v>
      </c>
      <c r="BP21" s="264">
        <f t="shared" si="21"/>
        <v>0.55555555555555558</v>
      </c>
      <c r="BQ21" s="265">
        <v>0.58958333333333335</v>
      </c>
      <c r="BR21" s="263">
        <f t="shared" si="22"/>
        <v>49</v>
      </c>
      <c r="BS21" s="272">
        <v>0</v>
      </c>
      <c r="BT21" s="263">
        <f t="shared" si="23"/>
        <v>0</v>
      </c>
      <c r="BU21" s="281">
        <f t="shared" si="24"/>
        <v>2940</v>
      </c>
      <c r="BV21" s="284">
        <f>ROUND('ДК про'!$B$63/'Маршрутный лист про'!$D$14*60,0)</f>
        <v>19</v>
      </c>
      <c r="BW21" s="263">
        <f t="shared" si="25"/>
        <v>2</v>
      </c>
      <c r="BX21" s="264">
        <f t="shared" si="26"/>
        <v>0.50624999999999998</v>
      </c>
      <c r="BY21" s="270"/>
      <c r="BZ21" s="267"/>
      <c r="CA21" s="263">
        <f t="shared" si="27"/>
        <v>-729</v>
      </c>
      <c r="CB21" s="423">
        <v>1800</v>
      </c>
      <c r="CC21" s="280"/>
      <c r="CD21" s="265"/>
      <c r="CE21" s="266">
        <f t="shared" si="29"/>
        <v>0</v>
      </c>
      <c r="CF21" s="263">
        <f>'Маршрутный лист лайт'!$G$13</f>
        <v>2006</v>
      </c>
      <c r="CG21" s="422">
        <f t="shared" si="30"/>
        <v>2.3217592592592592E-2</v>
      </c>
      <c r="CH21" s="271"/>
      <c r="CI21" s="265"/>
      <c r="CJ21" s="269">
        <f t="shared" si="31"/>
        <v>-2006</v>
      </c>
      <c r="CK21" s="287">
        <v>0</v>
      </c>
      <c r="CL21" s="421">
        <v>1800</v>
      </c>
      <c r="CM21" s="280">
        <v>0.59097222222222223</v>
      </c>
      <c r="CN21" s="263">
        <f>'Маршрутный лист про'!$C$16</f>
        <v>60</v>
      </c>
      <c r="CO21" s="264">
        <f t="shared" si="33"/>
        <v>0.63263888888888886</v>
      </c>
      <c r="CP21" s="265">
        <v>0.62986111111111109</v>
      </c>
      <c r="CQ21" s="263">
        <f t="shared" si="34"/>
        <v>-4</v>
      </c>
      <c r="CR21" s="272"/>
      <c r="CS21" s="263">
        <f t="shared" si="35"/>
        <v>1</v>
      </c>
      <c r="CT21" s="281">
        <f t="shared" si="36"/>
        <v>0</v>
      </c>
      <c r="CU21" s="280">
        <v>0.61944444444444446</v>
      </c>
      <c r="CV21" s="265">
        <v>0.62013888888888891</v>
      </c>
      <c r="CW21" s="266">
        <f t="shared" si="37"/>
        <v>1</v>
      </c>
      <c r="CX21" s="263">
        <f>'Маршрутный лист лайт'!$G$15</f>
        <v>460</v>
      </c>
      <c r="CY21" s="422">
        <f t="shared" si="38"/>
        <v>0.625462962962963</v>
      </c>
      <c r="CZ21" s="271">
        <v>0.62710648148148151</v>
      </c>
      <c r="DA21" s="265"/>
      <c r="DB21" s="269">
        <f t="shared" si="39"/>
        <v>142</v>
      </c>
      <c r="DC21" s="263">
        <f t="shared" si="40"/>
        <v>46</v>
      </c>
      <c r="DD21" s="287"/>
      <c r="DE21" s="283">
        <f t="shared" si="41"/>
        <v>142</v>
      </c>
    </row>
    <row r="22" spans="1:109" x14ac:dyDescent="0.25">
      <c r="A22" s="306">
        <v>1</v>
      </c>
      <c r="B22" s="304">
        <v>80</v>
      </c>
      <c r="C22" s="305" t="s">
        <v>202</v>
      </c>
      <c r="D22" s="305" t="s">
        <v>203</v>
      </c>
      <c r="E22" s="305" t="s">
        <v>115</v>
      </c>
      <c r="F22" s="305" t="s">
        <v>116</v>
      </c>
      <c r="G22" s="304" t="s">
        <v>41</v>
      </c>
      <c r="H22" s="443"/>
      <c r="I22" s="277">
        <f t="shared" si="0"/>
        <v>354.1</v>
      </c>
      <c r="J22" s="279"/>
      <c r="K22" s="303"/>
      <c r="L22" s="285"/>
      <c r="M22" s="388" t="s">
        <v>418</v>
      </c>
      <c r="N22" s="288">
        <v>120</v>
      </c>
      <c r="O22" s="280">
        <v>0.43124999999999997</v>
      </c>
      <c r="P22" s="263">
        <f>'Маршрутный лист про'!$C$12</f>
        <v>100</v>
      </c>
      <c r="Q22" s="264">
        <f t="shared" si="1"/>
        <v>0.50069444444444444</v>
      </c>
      <c r="R22" s="265">
        <v>0.50416666666666665</v>
      </c>
      <c r="S22" s="263">
        <f t="shared" si="2"/>
        <v>5</v>
      </c>
      <c r="T22" s="272">
        <v>6</v>
      </c>
      <c r="U22" s="263">
        <f t="shared" si="3"/>
        <v>9</v>
      </c>
      <c r="V22" s="281">
        <f t="shared" ref="V22:V34" si="43">ABS(IF(Q22&gt;R22,IF(S22=-1,0,S22*120),IF(S22&gt;(T22+U22),(S22-(T22+U22))*60,0)))</f>
        <v>0</v>
      </c>
      <c r="W22" s="282">
        <f t="shared" si="5"/>
        <v>0.43124999999999997</v>
      </c>
      <c r="X22" s="265">
        <v>0.43124999999999997</v>
      </c>
      <c r="Y22" s="266">
        <f t="shared" si="6"/>
        <v>0</v>
      </c>
      <c r="Z22" s="263">
        <f>'Маршрутный лист про'!$G$8</f>
        <v>30</v>
      </c>
      <c r="AA22" s="268">
        <v>32.14</v>
      </c>
      <c r="AB22" s="269">
        <f t="shared" si="7"/>
        <v>2.1400000000000006</v>
      </c>
      <c r="AC22" s="267"/>
      <c r="AD22" s="267"/>
      <c r="AE22" s="267"/>
      <c r="AF22" s="267"/>
      <c r="AG22" s="283">
        <f t="shared" si="8"/>
        <v>21.400000000000006</v>
      </c>
      <c r="AH22" s="280">
        <v>0.46388888888888885</v>
      </c>
      <c r="AI22" s="265">
        <v>0.46875</v>
      </c>
      <c r="AJ22" s="266">
        <f t="shared" si="9"/>
        <v>7</v>
      </c>
      <c r="AK22" s="263">
        <f>'Маршрутный лист про'!$G$9</f>
        <v>40</v>
      </c>
      <c r="AL22" s="268">
        <v>56.37</v>
      </c>
      <c r="AM22" s="269">
        <f t="shared" si="10"/>
        <v>16.369999999999997</v>
      </c>
      <c r="AN22" s="267"/>
      <c r="AO22" s="267"/>
      <c r="AP22" s="267"/>
      <c r="AQ22" s="267"/>
      <c r="AR22" s="283">
        <f t="shared" si="42"/>
        <v>163.69999999999999</v>
      </c>
      <c r="AS22" s="280"/>
      <c r="AT22" s="265">
        <v>0.47013888888888888</v>
      </c>
      <c r="AU22" s="266">
        <f t="shared" si="12"/>
        <v>0</v>
      </c>
      <c r="AV22" s="263">
        <f>'Маршрутный лист про'!$G$10</f>
        <v>1663</v>
      </c>
      <c r="AW22" s="422">
        <f t="shared" si="13"/>
        <v>0.48938657407407404</v>
      </c>
      <c r="AX22" s="271">
        <v>0.48884259259259261</v>
      </c>
      <c r="AY22" s="265"/>
      <c r="AZ22" s="269">
        <f t="shared" si="14"/>
        <v>-47</v>
      </c>
      <c r="BA22" s="287">
        <v>360</v>
      </c>
      <c r="BB22" s="283">
        <f t="shared" ref="BB22:BB31" si="44">IF(ISBLANK(AY22),IF(AZ22&lt;0,-AZ22,IF(AZ22&lt;BA22,0,AZ22-BA22)),"ВРУЧНУЮ")</f>
        <v>47</v>
      </c>
      <c r="BC22" s="280">
        <v>0.48819444444444443</v>
      </c>
      <c r="BD22" s="265">
        <v>0.48958333333333331</v>
      </c>
      <c r="BE22" s="266">
        <f t="shared" si="16"/>
        <v>2</v>
      </c>
      <c r="BF22" s="263">
        <f>'Маршрутный лист про'!$G$11</f>
        <v>800</v>
      </c>
      <c r="BG22" s="422">
        <f t="shared" si="17"/>
        <v>0.49884259259259256</v>
      </c>
      <c r="BH22" s="271">
        <v>0.49840277777777775</v>
      </c>
      <c r="BI22" s="265"/>
      <c r="BJ22" s="269">
        <f t="shared" si="18"/>
        <v>-38</v>
      </c>
      <c r="BK22" s="263">
        <f t="shared" si="19"/>
        <v>80</v>
      </c>
      <c r="BL22" s="287"/>
      <c r="BM22" s="283">
        <f t="shared" ref="BM22:BM31" si="45">IF(ISBLANK(BI22),IF(BJ22&lt;0,IF(-BJ22&lt;BK22,0,-BJ22-BK22),IF(BJ22&lt;BL22,0,BJ22-BL22)),"ВРУЧНУЮ")</f>
        <v>0</v>
      </c>
      <c r="BN22" s="280">
        <v>0.50486111111111109</v>
      </c>
      <c r="BO22" s="263">
        <f>'Маршрутный лист про'!$C$14</f>
        <v>90</v>
      </c>
      <c r="BP22" s="264">
        <f t="shared" si="21"/>
        <v>0.56736111111111109</v>
      </c>
      <c r="BQ22" s="265">
        <v>0.56736111111111109</v>
      </c>
      <c r="BR22" s="263">
        <f t="shared" si="22"/>
        <v>0</v>
      </c>
      <c r="BS22" s="272">
        <v>0</v>
      </c>
      <c r="BT22" s="263">
        <f t="shared" si="23"/>
        <v>0</v>
      </c>
      <c r="BU22" s="281">
        <f t="shared" si="24"/>
        <v>0</v>
      </c>
      <c r="BV22" s="284">
        <f>ROUND('ДК про'!$B$63/'Маршрутный лист про'!$D$14*60,0)</f>
        <v>19</v>
      </c>
      <c r="BW22" s="263">
        <f t="shared" si="25"/>
        <v>2</v>
      </c>
      <c r="BX22" s="264">
        <f t="shared" si="26"/>
        <v>0.51805555555555549</v>
      </c>
      <c r="BY22" s="270">
        <v>0.51666666666666672</v>
      </c>
      <c r="BZ22" s="267"/>
      <c r="CA22" s="263">
        <f t="shared" si="27"/>
        <v>-2</v>
      </c>
      <c r="CB22" s="281">
        <f t="shared" ref="CB22:CB34" si="46">IF(ISBLANK(BZ22),IF(CA22&gt;=0,0,IF(-CA22&lt;=BW22,0,-(CA22+BW22)*120)),"РУЧНОЙ")</f>
        <v>0</v>
      </c>
      <c r="CC22" s="280"/>
      <c r="CD22" s="265">
        <v>0.5180555555555556</v>
      </c>
      <c r="CE22" s="266">
        <f t="shared" si="29"/>
        <v>0</v>
      </c>
      <c r="CF22" s="263">
        <f>'Маршрутный лист про'!$G$13</f>
        <v>1883</v>
      </c>
      <c r="CG22" s="422">
        <f t="shared" si="30"/>
        <v>0.53984953703703709</v>
      </c>
      <c r="CH22" s="271">
        <v>0.5398263888888889</v>
      </c>
      <c r="CI22" s="265"/>
      <c r="CJ22" s="269">
        <f t="shared" si="31"/>
        <v>-2</v>
      </c>
      <c r="CK22" s="287">
        <v>0</v>
      </c>
      <c r="CL22" s="283">
        <f t="shared" ref="CL22:CL34" si="47">IF(ISBLANK(CI22),IF(CJ22&lt;0,-CJ22,IF(CJ22&lt;CK22,0,CJ22-CK22)),"ВРУЧНУЮ")</f>
        <v>2</v>
      </c>
      <c r="CM22" s="280">
        <v>0.56874999999999998</v>
      </c>
      <c r="CN22" s="263">
        <f>'Маршрутный лист про'!$C$16</f>
        <v>60</v>
      </c>
      <c r="CO22" s="264">
        <f t="shared" si="33"/>
        <v>0.61041666666666661</v>
      </c>
      <c r="CP22" s="265">
        <v>0.60416666666666663</v>
      </c>
      <c r="CQ22" s="263">
        <f t="shared" si="34"/>
        <v>-9</v>
      </c>
      <c r="CR22" s="272"/>
      <c r="CS22" s="263">
        <f t="shared" si="35"/>
        <v>1</v>
      </c>
      <c r="CT22" s="281">
        <f t="shared" si="36"/>
        <v>0</v>
      </c>
      <c r="CU22" s="280">
        <v>0.59166666666666667</v>
      </c>
      <c r="CV22" s="265">
        <v>0.59236111111111112</v>
      </c>
      <c r="CW22" s="266">
        <f t="shared" si="37"/>
        <v>1</v>
      </c>
      <c r="CX22" s="263">
        <f>'Маршрутный лист про'!$G$15</f>
        <v>420</v>
      </c>
      <c r="CY22" s="422">
        <f t="shared" si="38"/>
        <v>0.59722222222222221</v>
      </c>
      <c r="CZ22" s="271">
        <v>0.59687499999999993</v>
      </c>
      <c r="DA22" s="265"/>
      <c r="DB22" s="269">
        <f t="shared" si="39"/>
        <v>-30</v>
      </c>
      <c r="DC22" s="263">
        <f t="shared" si="40"/>
        <v>42</v>
      </c>
      <c r="DD22" s="287"/>
      <c r="DE22" s="283">
        <f t="shared" si="41"/>
        <v>0</v>
      </c>
    </row>
    <row r="23" spans="1:109" x14ac:dyDescent="0.25">
      <c r="A23" s="306">
        <v>2</v>
      </c>
      <c r="B23" s="304">
        <v>51</v>
      </c>
      <c r="C23" s="305" t="s">
        <v>363</v>
      </c>
      <c r="D23" s="305" t="s">
        <v>367</v>
      </c>
      <c r="E23" s="305" t="s">
        <v>365</v>
      </c>
      <c r="F23" s="305" t="s">
        <v>366</v>
      </c>
      <c r="G23" s="304" t="s">
        <v>41</v>
      </c>
      <c r="H23" s="443"/>
      <c r="I23" s="277">
        <f t="shared" si="0"/>
        <v>357.29999999999995</v>
      </c>
      <c r="J23" s="279"/>
      <c r="K23" s="303"/>
      <c r="L23" s="285"/>
      <c r="M23" s="388" t="s">
        <v>418</v>
      </c>
      <c r="N23" s="288"/>
      <c r="O23" s="280">
        <v>0.43402777777777773</v>
      </c>
      <c r="P23" s="263">
        <f>'Маршрутный лист про'!$C$12</f>
        <v>100</v>
      </c>
      <c r="Q23" s="264">
        <f t="shared" si="1"/>
        <v>0.50347222222222221</v>
      </c>
      <c r="R23" s="265">
        <v>0.50902777777777775</v>
      </c>
      <c r="S23" s="263">
        <f t="shared" si="2"/>
        <v>8</v>
      </c>
      <c r="T23" s="272">
        <v>6</v>
      </c>
      <c r="U23" s="263">
        <f t="shared" si="3"/>
        <v>16</v>
      </c>
      <c r="V23" s="281">
        <f t="shared" si="43"/>
        <v>0</v>
      </c>
      <c r="W23" s="282">
        <f t="shared" si="5"/>
        <v>0.43402777777777773</v>
      </c>
      <c r="X23" s="265">
        <v>0.43402777777777773</v>
      </c>
      <c r="Y23" s="266">
        <f t="shared" si="6"/>
        <v>0</v>
      </c>
      <c r="Z23" s="263">
        <f>'Маршрутный лист про'!$G$8</f>
        <v>30</v>
      </c>
      <c r="AA23" s="268">
        <v>37.06</v>
      </c>
      <c r="AB23" s="269">
        <f t="shared" si="7"/>
        <v>7.0600000000000023</v>
      </c>
      <c r="AC23" s="267"/>
      <c r="AD23" s="267"/>
      <c r="AE23" s="267"/>
      <c r="AF23" s="267"/>
      <c r="AG23" s="283">
        <f t="shared" si="8"/>
        <v>70.600000000000023</v>
      </c>
      <c r="AH23" s="280">
        <v>0.45833333333333331</v>
      </c>
      <c r="AI23" s="265">
        <v>0.46597222222222223</v>
      </c>
      <c r="AJ23" s="266">
        <f t="shared" si="9"/>
        <v>11</v>
      </c>
      <c r="AK23" s="263">
        <f>'Маршрутный лист про'!$G$9</f>
        <v>40</v>
      </c>
      <c r="AL23" s="268">
        <v>64.77</v>
      </c>
      <c r="AM23" s="269">
        <f t="shared" si="10"/>
        <v>24.769999999999996</v>
      </c>
      <c r="AN23" s="267"/>
      <c r="AO23" s="267"/>
      <c r="AP23" s="267"/>
      <c r="AQ23" s="267"/>
      <c r="AR23" s="283">
        <f t="shared" si="42"/>
        <v>247.69999999999996</v>
      </c>
      <c r="AS23" s="280"/>
      <c r="AT23" s="265">
        <v>0.46666666666666662</v>
      </c>
      <c r="AU23" s="266">
        <f t="shared" si="12"/>
        <v>0</v>
      </c>
      <c r="AV23" s="263">
        <f>'Маршрутный лист про'!$G$10</f>
        <v>1663</v>
      </c>
      <c r="AW23" s="422">
        <f t="shared" si="13"/>
        <v>0.48591435185185178</v>
      </c>
      <c r="AX23" s="271">
        <v>0.48979166666666668</v>
      </c>
      <c r="AY23" s="265"/>
      <c r="AZ23" s="269">
        <f t="shared" si="14"/>
        <v>335</v>
      </c>
      <c r="BA23" s="287">
        <v>360</v>
      </c>
      <c r="BB23" s="283">
        <f t="shared" si="44"/>
        <v>0</v>
      </c>
      <c r="BC23" s="280">
        <v>0.48958333333333331</v>
      </c>
      <c r="BD23" s="265">
        <v>0.49305555555555558</v>
      </c>
      <c r="BE23" s="266">
        <f t="shared" si="16"/>
        <v>5</v>
      </c>
      <c r="BF23" s="263">
        <f>'Маршрутный лист про'!$G$11</f>
        <v>800</v>
      </c>
      <c r="BG23" s="422">
        <f t="shared" si="17"/>
        <v>0.50231481481481488</v>
      </c>
      <c r="BH23" s="271">
        <v>0.50194444444444442</v>
      </c>
      <c r="BI23" s="265"/>
      <c r="BJ23" s="269">
        <f t="shared" si="18"/>
        <v>-32</v>
      </c>
      <c r="BK23" s="263">
        <f t="shared" si="19"/>
        <v>80</v>
      </c>
      <c r="BL23" s="287"/>
      <c r="BM23" s="283">
        <f t="shared" si="45"/>
        <v>0</v>
      </c>
      <c r="BN23" s="280">
        <v>0.50972222222222219</v>
      </c>
      <c r="BO23" s="263">
        <f>'Маршрутный лист про'!$C$14</f>
        <v>90</v>
      </c>
      <c r="BP23" s="264">
        <f t="shared" si="21"/>
        <v>0.57222222222222219</v>
      </c>
      <c r="BQ23" s="265">
        <v>0.57222222222222219</v>
      </c>
      <c r="BR23" s="263">
        <f t="shared" si="22"/>
        <v>0</v>
      </c>
      <c r="BS23" s="272">
        <v>0</v>
      </c>
      <c r="BT23" s="263">
        <f t="shared" si="23"/>
        <v>0</v>
      </c>
      <c r="BU23" s="281">
        <f t="shared" si="24"/>
        <v>0</v>
      </c>
      <c r="BV23" s="284">
        <f>ROUND('ДК про'!$B$63/'Маршрутный лист про'!$D$14*60,0)</f>
        <v>19</v>
      </c>
      <c r="BW23" s="263">
        <f t="shared" si="25"/>
        <v>2</v>
      </c>
      <c r="BX23" s="264">
        <f t="shared" si="26"/>
        <v>0.52291666666666659</v>
      </c>
      <c r="BY23" s="270">
        <v>0.52430555555555558</v>
      </c>
      <c r="BZ23" s="267"/>
      <c r="CA23" s="263">
        <f t="shared" si="27"/>
        <v>2</v>
      </c>
      <c r="CB23" s="281">
        <f t="shared" si="46"/>
        <v>0</v>
      </c>
      <c r="CC23" s="280"/>
      <c r="CD23" s="265">
        <v>0.52638888888888891</v>
      </c>
      <c r="CE23" s="266">
        <f t="shared" si="29"/>
        <v>0</v>
      </c>
      <c r="CF23" s="263">
        <f>'Маршрутный лист про'!$G$13</f>
        <v>1883</v>
      </c>
      <c r="CG23" s="422">
        <f t="shared" si="30"/>
        <v>0.54818287037037039</v>
      </c>
      <c r="CH23" s="271">
        <v>0.54773148148148143</v>
      </c>
      <c r="CI23" s="265"/>
      <c r="CJ23" s="269">
        <f t="shared" si="31"/>
        <v>-39</v>
      </c>
      <c r="CK23" s="287">
        <v>0</v>
      </c>
      <c r="CL23" s="283">
        <f t="shared" si="47"/>
        <v>39</v>
      </c>
      <c r="CM23" s="280">
        <v>0.57291666666666663</v>
      </c>
      <c r="CN23" s="263">
        <f>'Маршрутный лист про'!$C$16</f>
        <v>60</v>
      </c>
      <c r="CO23" s="264">
        <f t="shared" si="33"/>
        <v>0.61458333333333326</v>
      </c>
      <c r="CP23" s="265">
        <v>0.60902777777777783</v>
      </c>
      <c r="CQ23" s="263">
        <f t="shared" si="34"/>
        <v>-8</v>
      </c>
      <c r="CR23" s="272"/>
      <c r="CS23" s="263">
        <f t="shared" si="35"/>
        <v>2</v>
      </c>
      <c r="CT23" s="281">
        <f t="shared" si="36"/>
        <v>0</v>
      </c>
      <c r="CU23" s="280">
        <v>0.6</v>
      </c>
      <c r="CV23" s="265">
        <v>0.60138888888888886</v>
      </c>
      <c r="CW23" s="266">
        <f t="shared" si="37"/>
        <v>2</v>
      </c>
      <c r="CX23" s="263">
        <f>'Маршрутный лист про'!$G$15</f>
        <v>420</v>
      </c>
      <c r="CY23" s="422">
        <f t="shared" si="38"/>
        <v>0.60624999999999996</v>
      </c>
      <c r="CZ23" s="271">
        <v>0.60623842592592592</v>
      </c>
      <c r="DA23" s="265"/>
      <c r="DB23" s="269">
        <f t="shared" si="39"/>
        <v>-1</v>
      </c>
      <c r="DC23" s="263">
        <f t="shared" si="40"/>
        <v>42</v>
      </c>
      <c r="DD23" s="287"/>
      <c r="DE23" s="283">
        <f t="shared" si="41"/>
        <v>0</v>
      </c>
    </row>
    <row r="24" spans="1:109" x14ac:dyDescent="0.25">
      <c r="A24" s="306">
        <v>3</v>
      </c>
      <c r="B24" s="304">
        <v>19</v>
      </c>
      <c r="C24" s="305" t="s">
        <v>235</v>
      </c>
      <c r="D24" s="305" t="s">
        <v>236</v>
      </c>
      <c r="E24" s="305" t="s">
        <v>237</v>
      </c>
      <c r="F24" s="305" t="s">
        <v>238</v>
      </c>
      <c r="G24" s="304" t="s">
        <v>41</v>
      </c>
      <c r="H24" s="443"/>
      <c r="I24" s="277">
        <f t="shared" si="0"/>
        <v>447.1</v>
      </c>
      <c r="J24" s="279"/>
      <c r="K24" s="303"/>
      <c r="L24" s="285"/>
      <c r="M24" s="388" t="s">
        <v>418</v>
      </c>
      <c r="N24" s="288">
        <v>120</v>
      </c>
      <c r="O24" s="280">
        <v>0.4375</v>
      </c>
      <c r="P24" s="263">
        <f>'Маршрутный лист про'!$C$12</f>
        <v>100</v>
      </c>
      <c r="Q24" s="264">
        <f t="shared" si="1"/>
        <v>0.50694444444444442</v>
      </c>
      <c r="R24" s="265">
        <v>0.51250000000000007</v>
      </c>
      <c r="S24" s="263">
        <f t="shared" si="2"/>
        <v>8</v>
      </c>
      <c r="T24" s="272">
        <v>6</v>
      </c>
      <c r="U24" s="263">
        <f t="shared" si="3"/>
        <v>13</v>
      </c>
      <c r="V24" s="281">
        <f t="shared" si="43"/>
        <v>0</v>
      </c>
      <c r="W24" s="282">
        <f t="shared" si="5"/>
        <v>0.4375</v>
      </c>
      <c r="X24" s="265">
        <v>0.4375</v>
      </c>
      <c r="Y24" s="266">
        <f t="shared" si="6"/>
        <v>0</v>
      </c>
      <c r="Z24" s="263">
        <f>'Маршрутный лист про'!$G$8</f>
        <v>30</v>
      </c>
      <c r="AA24" s="268">
        <v>32.64</v>
      </c>
      <c r="AB24" s="269">
        <f t="shared" si="7"/>
        <v>2.6400000000000006</v>
      </c>
      <c r="AC24" s="267"/>
      <c r="AD24" s="267"/>
      <c r="AE24" s="267"/>
      <c r="AF24" s="267"/>
      <c r="AG24" s="283">
        <f t="shared" si="8"/>
        <v>26.400000000000006</v>
      </c>
      <c r="AH24" s="280">
        <v>0.46388888888888885</v>
      </c>
      <c r="AI24" s="265">
        <v>0.47083333333333338</v>
      </c>
      <c r="AJ24" s="266">
        <f t="shared" si="9"/>
        <v>10</v>
      </c>
      <c r="AK24" s="263">
        <f>'Маршрутный лист про'!$G$9</f>
        <v>40</v>
      </c>
      <c r="AL24" s="268">
        <v>66.67</v>
      </c>
      <c r="AM24" s="269">
        <f t="shared" si="10"/>
        <v>26.67</v>
      </c>
      <c r="AN24" s="267"/>
      <c r="AO24" s="267"/>
      <c r="AP24" s="267"/>
      <c r="AQ24" s="267"/>
      <c r="AR24" s="283">
        <f t="shared" si="42"/>
        <v>266.70000000000005</v>
      </c>
      <c r="AS24" s="280"/>
      <c r="AT24" s="265">
        <v>0.47222222222222227</v>
      </c>
      <c r="AU24" s="266">
        <f t="shared" si="12"/>
        <v>0</v>
      </c>
      <c r="AV24" s="263">
        <f>'Маршрутный лист про'!$G$10</f>
        <v>1663</v>
      </c>
      <c r="AW24" s="422">
        <f t="shared" si="13"/>
        <v>0.49146990740740742</v>
      </c>
      <c r="AX24" s="271">
        <v>0.49343749999999997</v>
      </c>
      <c r="AY24" s="265"/>
      <c r="AZ24" s="269">
        <f t="shared" si="14"/>
        <v>170</v>
      </c>
      <c r="BA24" s="287">
        <v>360</v>
      </c>
      <c r="BB24" s="283">
        <f t="shared" si="44"/>
        <v>0</v>
      </c>
      <c r="BC24" s="280">
        <v>0.49305555555555558</v>
      </c>
      <c r="BD24" s="265">
        <v>0.49513888888888885</v>
      </c>
      <c r="BE24" s="266">
        <f t="shared" si="16"/>
        <v>3</v>
      </c>
      <c r="BF24" s="263">
        <f>'Маршрутный лист про'!$G$11</f>
        <v>800</v>
      </c>
      <c r="BG24" s="422">
        <f t="shared" si="17"/>
        <v>0.5043981481481481</v>
      </c>
      <c r="BH24" s="271">
        <v>0.50362268518518516</v>
      </c>
      <c r="BI24" s="265"/>
      <c r="BJ24" s="269">
        <f t="shared" si="18"/>
        <v>-67</v>
      </c>
      <c r="BK24" s="263">
        <f t="shared" si="19"/>
        <v>80</v>
      </c>
      <c r="BL24" s="287"/>
      <c r="BM24" s="283">
        <f t="shared" si="45"/>
        <v>0</v>
      </c>
      <c r="BN24" s="280">
        <v>0.5131944444444444</v>
      </c>
      <c r="BO24" s="263">
        <f>'Маршрутный лист про'!$C$14</f>
        <v>90</v>
      </c>
      <c r="BP24" s="264">
        <f t="shared" si="21"/>
        <v>0.5756944444444444</v>
      </c>
      <c r="BQ24" s="265">
        <v>0.5756944444444444</v>
      </c>
      <c r="BR24" s="263">
        <f t="shared" si="22"/>
        <v>0</v>
      </c>
      <c r="BS24" s="272">
        <v>0</v>
      </c>
      <c r="BT24" s="263">
        <f t="shared" si="23"/>
        <v>0</v>
      </c>
      <c r="BU24" s="281">
        <f t="shared" si="24"/>
        <v>0</v>
      </c>
      <c r="BV24" s="284">
        <f>ROUND('ДК про'!$B$63/'Маршрутный лист про'!$D$14*60,0)</f>
        <v>19</v>
      </c>
      <c r="BW24" s="263">
        <f t="shared" si="25"/>
        <v>2</v>
      </c>
      <c r="BX24" s="264">
        <f t="shared" si="26"/>
        <v>0.5263888888888888</v>
      </c>
      <c r="BY24" s="270">
        <v>0.52569444444444446</v>
      </c>
      <c r="BZ24" s="267"/>
      <c r="CA24" s="263">
        <f t="shared" si="27"/>
        <v>-1</v>
      </c>
      <c r="CB24" s="281">
        <f t="shared" si="46"/>
        <v>0</v>
      </c>
      <c r="CC24" s="280"/>
      <c r="CD24" s="265">
        <v>0.52708333333333335</v>
      </c>
      <c r="CE24" s="266">
        <f t="shared" si="29"/>
        <v>0</v>
      </c>
      <c r="CF24" s="263">
        <f>'Маршрутный лист про'!$G$13</f>
        <v>1883</v>
      </c>
      <c r="CG24" s="422">
        <f t="shared" si="30"/>
        <v>0.54887731481481483</v>
      </c>
      <c r="CH24" s="271">
        <v>0.54871527777777784</v>
      </c>
      <c r="CI24" s="265"/>
      <c r="CJ24" s="269">
        <f t="shared" si="31"/>
        <v>-14</v>
      </c>
      <c r="CK24" s="287">
        <v>0</v>
      </c>
      <c r="CL24" s="283">
        <f t="shared" si="47"/>
        <v>14</v>
      </c>
      <c r="CM24" s="280">
        <v>0.57708333333333328</v>
      </c>
      <c r="CN24" s="263">
        <f>'Маршрутный лист про'!$C$16</f>
        <v>60</v>
      </c>
      <c r="CO24" s="264">
        <f t="shared" si="33"/>
        <v>0.61874999999999991</v>
      </c>
      <c r="CP24" s="265">
        <v>0.61319444444444449</v>
      </c>
      <c r="CQ24" s="263">
        <f t="shared" si="34"/>
        <v>-8</v>
      </c>
      <c r="CR24" s="272"/>
      <c r="CS24" s="263">
        <f t="shared" si="35"/>
        <v>1</v>
      </c>
      <c r="CT24" s="281">
        <f t="shared" si="36"/>
        <v>0</v>
      </c>
      <c r="CU24" s="280">
        <v>0.60486111111111118</v>
      </c>
      <c r="CV24" s="265">
        <v>0.60555555555555551</v>
      </c>
      <c r="CW24" s="266">
        <f t="shared" si="37"/>
        <v>1</v>
      </c>
      <c r="CX24" s="263">
        <f>'Маршрутный лист про'!$G$15</f>
        <v>420</v>
      </c>
      <c r="CY24" s="422">
        <f t="shared" si="38"/>
        <v>0.61041666666666661</v>
      </c>
      <c r="CZ24" s="271">
        <v>0.61064814814814816</v>
      </c>
      <c r="DA24" s="265"/>
      <c r="DB24" s="269">
        <f t="shared" si="39"/>
        <v>20</v>
      </c>
      <c r="DC24" s="263">
        <f t="shared" si="40"/>
        <v>42</v>
      </c>
      <c r="DD24" s="287"/>
      <c r="DE24" s="283">
        <f t="shared" si="41"/>
        <v>20</v>
      </c>
    </row>
    <row r="25" spans="1:109" x14ac:dyDescent="0.25">
      <c r="A25" s="306">
        <v>4</v>
      </c>
      <c r="B25" s="304">
        <v>11</v>
      </c>
      <c r="C25" s="305" t="s">
        <v>334</v>
      </c>
      <c r="D25" s="305" t="s">
        <v>335</v>
      </c>
      <c r="E25" s="305" t="s">
        <v>337</v>
      </c>
      <c r="F25" s="305" t="s">
        <v>338</v>
      </c>
      <c r="G25" s="304" t="s">
        <v>41</v>
      </c>
      <c r="H25" s="443"/>
      <c r="I25" s="277">
        <f t="shared" si="0"/>
        <v>560.09999999999991</v>
      </c>
      <c r="J25" s="279"/>
      <c r="K25" s="303"/>
      <c r="L25" s="285"/>
      <c r="M25" s="388" t="s">
        <v>418</v>
      </c>
      <c r="N25" s="288"/>
      <c r="O25" s="280">
        <v>0.43333333333333335</v>
      </c>
      <c r="P25" s="263">
        <f>'Маршрутный лист про'!$C$12</f>
        <v>100</v>
      </c>
      <c r="Q25" s="264">
        <f t="shared" si="1"/>
        <v>0.50277777777777777</v>
      </c>
      <c r="R25" s="265">
        <v>0.50277777777777777</v>
      </c>
      <c r="S25" s="263">
        <f t="shared" si="2"/>
        <v>0</v>
      </c>
      <c r="T25" s="272">
        <v>6</v>
      </c>
      <c r="U25" s="263">
        <f t="shared" si="3"/>
        <v>4</v>
      </c>
      <c r="V25" s="281">
        <f t="shared" si="43"/>
        <v>0</v>
      </c>
      <c r="W25" s="282">
        <f t="shared" si="5"/>
        <v>0.43333333333333335</v>
      </c>
      <c r="X25" s="265">
        <v>0.43333333333333335</v>
      </c>
      <c r="Y25" s="266">
        <f t="shared" si="6"/>
        <v>0</v>
      </c>
      <c r="Z25" s="263">
        <f>'Маршрутный лист про'!$G$8</f>
        <v>30</v>
      </c>
      <c r="AA25" s="268">
        <v>38.68</v>
      </c>
      <c r="AB25" s="269">
        <f t="shared" si="7"/>
        <v>8.68</v>
      </c>
      <c r="AC25" s="267"/>
      <c r="AD25" s="267">
        <v>1</v>
      </c>
      <c r="AE25" s="267"/>
      <c r="AF25" s="267"/>
      <c r="AG25" s="283">
        <f t="shared" si="8"/>
        <v>186.8</v>
      </c>
      <c r="AH25" s="280">
        <v>0.45416666666666666</v>
      </c>
      <c r="AI25" s="265">
        <v>0.45555555555555555</v>
      </c>
      <c r="AJ25" s="266">
        <f t="shared" si="9"/>
        <v>2</v>
      </c>
      <c r="AK25" s="263">
        <f>'Маршрутный лист про'!$G$9</f>
        <v>40</v>
      </c>
      <c r="AL25" s="268">
        <v>65.13</v>
      </c>
      <c r="AM25" s="269">
        <f t="shared" si="10"/>
        <v>25.129999999999995</v>
      </c>
      <c r="AN25" s="267"/>
      <c r="AO25" s="267"/>
      <c r="AP25" s="267"/>
      <c r="AQ25" s="267"/>
      <c r="AR25" s="283">
        <f t="shared" si="42"/>
        <v>251.29999999999995</v>
      </c>
      <c r="AS25" s="280"/>
      <c r="AT25" s="265">
        <v>0.45763888888888887</v>
      </c>
      <c r="AU25" s="266">
        <f t="shared" si="12"/>
        <v>0</v>
      </c>
      <c r="AV25" s="263">
        <f>'Маршрутный лист про'!$G$10</f>
        <v>1663</v>
      </c>
      <c r="AW25" s="422">
        <f t="shared" si="13"/>
        <v>0.47688657407407403</v>
      </c>
      <c r="AX25" s="271">
        <v>0.47804398148148147</v>
      </c>
      <c r="AY25" s="265"/>
      <c r="AZ25" s="269">
        <f t="shared" si="14"/>
        <v>100</v>
      </c>
      <c r="BA25" s="287">
        <v>360</v>
      </c>
      <c r="BB25" s="283">
        <f t="shared" si="44"/>
        <v>0</v>
      </c>
      <c r="BC25" s="280">
        <v>0.4777777777777778</v>
      </c>
      <c r="BD25" s="265">
        <v>0.47916666666666669</v>
      </c>
      <c r="BE25" s="266">
        <f t="shared" si="16"/>
        <v>2</v>
      </c>
      <c r="BF25" s="263">
        <f>'Маршрутный лист про'!$G$11</f>
        <v>800</v>
      </c>
      <c r="BG25" s="422">
        <f t="shared" si="17"/>
        <v>0.48842592592592593</v>
      </c>
      <c r="BH25" s="271">
        <v>0.48812499999999998</v>
      </c>
      <c r="BI25" s="265"/>
      <c r="BJ25" s="269">
        <f t="shared" si="18"/>
        <v>-26</v>
      </c>
      <c r="BK25" s="263">
        <f t="shared" si="19"/>
        <v>80</v>
      </c>
      <c r="BL25" s="287"/>
      <c r="BM25" s="283">
        <f t="shared" si="45"/>
        <v>0</v>
      </c>
      <c r="BN25" s="280">
        <v>0.50347222222222221</v>
      </c>
      <c r="BO25" s="263">
        <f>'Маршрутный лист про'!$C$14</f>
        <v>90</v>
      </c>
      <c r="BP25" s="264">
        <f t="shared" si="21"/>
        <v>0.56597222222222221</v>
      </c>
      <c r="BQ25" s="265">
        <v>0.56527777777777777</v>
      </c>
      <c r="BR25" s="263">
        <f t="shared" si="22"/>
        <v>-1</v>
      </c>
      <c r="BS25" s="272">
        <v>0</v>
      </c>
      <c r="BT25" s="263">
        <f t="shared" si="23"/>
        <v>0</v>
      </c>
      <c r="BU25" s="281">
        <f t="shared" si="24"/>
        <v>0</v>
      </c>
      <c r="BV25" s="284">
        <f>ROUND('ДК про'!$B$63/'Маршрутный лист про'!$D$14*60,0)</f>
        <v>19</v>
      </c>
      <c r="BW25" s="263">
        <f t="shared" si="25"/>
        <v>2</v>
      </c>
      <c r="BX25" s="264">
        <f t="shared" si="26"/>
        <v>0.51666666666666661</v>
      </c>
      <c r="BY25" s="270">
        <v>0.51458333333333328</v>
      </c>
      <c r="BZ25" s="267"/>
      <c r="CA25" s="263">
        <f t="shared" si="27"/>
        <v>-3</v>
      </c>
      <c r="CB25" s="281">
        <f t="shared" si="46"/>
        <v>120</v>
      </c>
      <c r="CC25" s="280"/>
      <c r="CD25" s="265">
        <v>0.51736111111111105</v>
      </c>
      <c r="CE25" s="266">
        <f t="shared" si="29"/>
        <v>0</v>
      </c>
      <c r="CF25" s="263">
        <f>'Маршрутный лист про'!$G$13</f>
        <v>1883</v>
      </c>
      <c r="CG25" s="422">
        <f t="shared" si="30"/>
        <v>0.53915509259259253</v>
      </c>
      <c r="CH25" s="271">
        <v>0.53917824074074072</v>
      </c>
      <c r="CI25" s="265"/>
      <c r="CJ25" s="269">
        <f t="shared" si="31"/>
        <v>2</v>
      </c>
      <c r="CK25" s="287">
        <v>0</v>
      </c>
      <c r="CL25" s="283">
        <f t="shared" si="47"/>
        <v>2</v>
      </c>
      <c r="CM25" s="280">
        <v>0.56597222222222221</v>
      </c>
      <c r="CN25" s="263">
        <f>'Маршрутный лист про'!$C$16</f>
        <v>60</v>
      </c>
      <c r="CO25" s="264">
        <f t="shared" si="33"/>
        <v>0.60763888888888884</v>
      </c>
      <c r="CP25" s="265">
        <v>0.60416666666666663</v>
      </c>
      <c r="CQ25" s="263">
        <f t="shared" si="34"/>
        <v>-5</v>
      </c>
      <c r="CR25" s="272"/>
      <c r="CS25" s="263">
        <f t="shared" si="35"/>
        <v>1</v>
      </c>
      <c r="CT25" s="281">
        <f t="shared" si="36"/>
        <v>0</v>
      </c>
      <c r="CU25" s="280">
        <v>0.59444444444444444</v>
      </c>
      <c r="CV25" s="265">
        <v>0.59513888888888888</v>
      </c>
      <c r="CW25" s="266">
        <f t="shared" si="37"/>
        <v>1</v>
      </c>
      <c r="CX25" s="263">
        <f>'Маршрутный лист про'!$G$15</f>
        <v>420</v>
      </c>
      <c r="CY25" s="422">
        <f t="shared" si="38"/>
        <v>0.6</v>
      </c>
      <c r="CZ25" s="271">
        <v>0.5999768518518519</v>
      </c>
      <c r="DA25" s="265"/>
      <c r="DB25" s="269">
        <f t="shared" si="39"/>
        <v>-2</v>
      </c>
      <c r="DC25" s="263">
        <f t="shared" si="40"/>
        <v>42</v>
      </c>
      <c r="DD25" s="287"/>
      <c r="DE25" s="283">
        <f t="shared" si="41"/>
        <v>0</v>
      </c>
    </row>
    <row r="26" spans="1:109" x14ac:dyDescent="0.25">
      <c r="A26" s="306">
        <v>5</v>
      </c>
      <c r="B26" s="304">
        <v>13</v>
      </c>
      <c r="C26" s="305" t="s">
        <v>219</v>
      </c>
      <c r="D26" s="305" t="s">
        <v>220</v>
      </c>
      <c r="E26" s="305" t="s">
        <v>63</v>
      </c>
      <c r="F26" s="305" t="s">
        <v>62</v>
      </c>
      <c r="G26" s="304" t="s">
        <v>41</v>
      </c>
      <c r="H26" s="443"/>
      <c r="I26" s="277">
        <f t="shared" si="0"/>
        <v>613.70000000000005</v>
      </c>
      <c r="J26" s="279"/>
      <c r="K26" s="303"/>
      <c r="L26" s="285"/>
      <c r="M26" s="388" t="s">
        <v>418</v>
      </c>
      <c r="N26" s="288">
        <v>120</v>
      </c>
      <c r="O26" s="280">
        <v>0.43541666666666662</v>
      </c>
      <c r="P26" s="263">
        <f>'Маршрутный лист про'!$C$12</f>
        <v>100</v>
      </c>
      <c r="Q26" s="264">
        <f t="shared" si="1"/>
        <v>0.50486111111111109</v>
      </c>
      <c r="R26" s="265">
        <v>0.50486111111111109</v>
      </c>
      <c r="S26" s="263">
        <f t="shared" si="2"/>
        <v>0</v>
      </c>
      <c r="T26" s="272">
        <v>6</v>
      </c>
      <c r="U26" s="263">
        <f t="shared" si="3"/>
        <v>11</v>
      </c>
      <c r="V26" s="281">
        <f t="shared" si="43"/>
        <v>0</v>
      </c>
      <c r="W26" s="282">
        <f t="shared" si="5"/>
        <v>0.43541666666666662</v>
      </c>
      <c r="X26" s="265">
        <v>0.43541666666666662</v>
      </c>
      <c r="Y26" s="266">
        <f t="shared" si="6"/>
        <v>0</v>
      </c>
      <c r="Z26" s="263">
        <f>'Маршрутный лист про'!$G$8</f>
        <v>30</v>
      </c>
      <c r="AA26" s="268">
        <v>40.369999999999997</v>
      </c>
      <c r="AB26" s="269">
        <f t="shared" si="7"/>
        <v>10.369999999999997</v>
      </c>
      <c r="AC26" s="267"/>
      <c r="AD26" s="267"/>
      <c r="AE26" s="267"/>
      <c r="AF26" s="267"/>
      <c r="AG26" s="283">
        <f t="shared" si="8"/>
        <v>103.69999999999997</v>
      </c>
      <c r="AH26" s="280">
        <v>0.45694444444444443</v>
      </c>
      <c r="AI26" s="265">
        <v>0.46319444444444446</v>
      </c>
      <c r="AJ26" s="266">
        <f t="shared" si="9"/>
        <v>9</v>
      </c>
      <c r="AK26" s="263">
        <f>'Маршрутный лист про'!$G$9</f>
        <v>40</v>
      </c>
      <c r="AL26" s="268">
        <v>76.3</v>
      </c>
      <c r="AM26" s="269">
        <f t="shared" si="10"/>
        <v>36.299999999999997</v>
      </c>
      <c r="AN26" s="267"/>
      <c r="AO26" s="267"/>
      <c r="AP26" s="267"/>
      <c r="AQ26" s="267"/>
      <c r="AR26" s="283">
        <f t="shared" si="42"/>
        <v>363</v>
      </c>
      <c r="AS26" s="280"/>
      <c r="AT26" s="265">
        <v>0.46458333333333335</v>
      </c>
      <c r="AU26" s="266">
        <f t="shared" si="12"/>
        <v>0</v>
      </c>
      <c r="AV26" s="263">
        <f>'Маршрутный лист про'!$G$10</f>
        <v>1663</v>
      </c>
      <c r="AW26" s="422">
        <f t="shared" si="13"/>
        <v>0.48383101851851851</v>
      </c>
      <c r="AX26" s="271">
        <v>0.48586805555555551</v>
      </c>
      <c r="AY26" s="265"/>
      <c r="AZ26" s="269">
        <f t="shared" si="14"/>
        <v>176</v>
      </c>
      <c r="BA26" s="287">
        <v>360</v>
      </c>
      <c r="BB26" s="283">
        <f t="shared" si="44"/>
        <v>0</v>
      </c>
      <c r="BC26" s="280">
        <v>0.48541666666666666</v>
      </c>
      <c r="BD26" s="265">
        <v>0.48680555555555555</v>
      </c>
      <c r="BE26" s="266">
        <f t="shared" si="16"/>
        <v>2</v>
      </c>
      <c r="BF26" s="263">
        <f>'Маршрутный лист про'!$G$11</f>
        <v>800</v>
      </c>
      <c r="BG26" s="422">
        <f t="shared" si="17"/>
        <v>0.49606481481481479</v>
      </c>
      <c r="BH26" s="271">
        <v>0.49576388888888889</v>
      </c>
      <c r="BI26" s="265"/>
      <c r="BJ26" s="269">
        <f t="shared" si="18"/>
        <v>-26</v>
      </c>
      <c r="BK26" s="263">
        <f t="shared" si="19"/>
        <v>80</v>
      </c>
      <c r="BL26" s="287"/>
      <c r="BM26" s="283">
        <f t="shared" si="45"/>
        <v>0</v>
      </c>
      <c r="BN26" s="280">
        <v>0.50555555555555554</v>
      </c>
      <c r="BO26" s="263">
        <f>'Маршрутный лист про'!$C$14</f>
        <v>90</v>
      </c>
      <c r="BP26" s="264">
        <f t="shared" si="21"/>
        <v>0.56805555555555554</v>
      </c>
      <c r="BQ26" s="265">
        <v>0.56805555555555554</v>
      </c>
      <c r="BR26" s="263">
        <f t="shared" si="22"/>
        <v>0</v>
      </c>
      <c r="BS26" s="272">
        <v>0</v>
      </c>
      <c r="BT26" s="263">
        <f t="shared" si="23"/>
        <v>0</v>
      </c>
      <c r="BU26" s="281">
        <f t="shared" si="24"/>
        <v>0</v>
      </c>
      <c r="BV26" s="284">
        <f>ROUND('ДК про'!$B$63/'Маршрутный лист про'!$D$14*60,0)</f>
        <v>19</v>
      </c>
      <c r="BW26" s="263">
        <f t="shared" si="25"/>
        <v>2</v>
      </c>
      <c r="BX26" s="264">
        <f t="shared" si="26"/>
        <v>0.51874999999999993</v>
      </c>
      <c r="BY26" s="270">
        <v>0.52430555555555558</v>
      </c>
      <c r="BZ26" s="267"/>
      <c r="CA26" s="263">
        <f t="shared" si="27"/>
        <v>8</v>
      </c>
      <c r="CB26" s="281">
        <f t="shared" si="46"/>
        <v>0</v>
      </c>
      <c r="CC26" s="280"/>
      <c r="CD26" s="265">
        <v>0.52500000000000002</v>
      </c>
      <c r="CE26" s="266">
        <f t="shared" si="29"/>
        <v>0</v>
      </c>
      <c r="CF26" s="263">
        <f>'Маршрутный лист про'!$G$13</f>
        <v>1883</v>
      </c>
      <c r="CG26" s="422">
        <f t="shared" si="30"/>
        <v>0.54679398148148151</v>
      </c>
      <c r="CH26" s="271">
        <v>0.54693287037037031</v>
      </c>
      <c r="CI26" s="265"/>
      <c r="CJ26" s="269">
        <f t="shared" si="31"/>
        <v>12</v>
      </c>
      <c r="CK26" s="287">
        <v>0</v>
      </c>
      <c r="CL26" s="283">
        <f t="shared" si="47"/>
        <v>12</v>
      </c>
      <c r="CM26" s="280">
        <v>0.56944444444444442</v>
      </c>
      <c r="CN26" s="263">
        <f>'Маршрутный лист про'!$C$16</f>
        <v>60</v>
      </c>
      <c r="CO26" s="264">
        <f t="shared" si="33"/>
        <v>0.61111111111111105</v>
      </c>
      <c r="CP26" s="265">
        <v>0.60763888888888895</v>
      </c>
      <c r="CQ26" s="263">
        <f t="shared" si="34"/>
        <v>-5</v>
      </c>
      <c r="CR26" s="272"/>
      <c r="CS26" s="263">
        <f t="shared" si="35"/>
        <v>1</v>
      </c>
      <c r="CT26" s="281">
        <f t="shared" si="36"/>
        <v>0</v>
      </c>
      <c r="CU26" s="280">
        <v>0.6</v>
      </c>
      <c r="CV26" s="265">
        <v>0.60069444444444442</v>
      </c>
      <c r="CW26" s="266">
        <f t="shared" si="37"/>
        <v>1</v>
      </c>
      <c r="CX26" s="263">
        <f>'Маршрутный лист про'!$G$15</f>
        <v>420</v>
      </c>
      <c r="CY26" s="422">
        <f t="shared" si="38"/>
        <v>0.60555555555555551</v>
      </c>
      <c r="CZ26" s="271">
        <v>0.60572916666666665</v>
      </c>
      <c r="DA26" s="265"/>
      <c r="DB26" s="269">
        <f t="shared" si="39"/>
        <v>15</v>
      </c>
      <c r="DC26" s="263">
        <f t="shared" si="40"/>
        <v>42</v>
      </c>
      <c r="DD26" s="287"/>
      <c r="DE26" s="283">
        <f t="shared" si="41"/>
        <v>15</v>
      </c>
    </row>
    <row r="27" spans="1:109" x14ac:dyDescent="0.25">
      <c r="A27" s="306">
        <v>6</v>
      </c>
      <c r="B27" s="304">
        <v>61</v>
      </c>
      <c r="C27" s="305" t="s">
        <v>410</v>
      </c>
      <c r="D27" s="305" t="s">
        <v>383</v>
      </c>
      <c r="E27" s="305" t="s">
        <v>397</v>
      </c>
      <c r="F27" s="305" t="s">
        <v>398</v>
      </c>
      <c r="G27" s="304" t="s">
        <v>41</v>
      </c>
      <c r="H27" s="443"/>
      <c r="I27" s="277">
        <f t="shared" si="0"/>
        <v>669.40000000000009</v>
      </c>
      <c r="J27" s="279"/>
      <c r="K27" s="303"/>
      <c r="L27" s="285"/>
      <c r="M27" s="388" t="s">
        <v>418</v>
      </c>
      <c r="N27" s="288"/>
      <c r="O27" s="280">
        <v>0.43958333333333338</v>
      </c>
      <c r="P27" s="263">
        <f>'Маршрутный лист про'!$C$12</f>
        <v>100</v>
      </c>
      <c r="Q27" s="264">
        <f t="shared" si="1"/>
        <v>0.50902777777777786</v>
      </c>
      <c r="R27" s="265">
        <v>0.51250000000000007</v>
      </c>
      <c r="S27" s="263">
        <f t="shared" si="2"/>
        <v>5</v>
      </c>
      <c r="T27" s="272">
        <v>6</v>
      </c>
      <c r="U27" s="263">
        <f t="shared" si="3"/>
        <v>9</v>
      </c>
      <c r="V27" s="281">
        <f t="shared" si="43"/>
        <v>0</v>
      </c>
      <c r="W27" s="282">
        <f t="shared" si="5"/>
        <v>0.43958333333333338</v>
      </c>
      <c r="X27" s="265">
        <v>0.43958333333333338</v>
      </c>
      <c r="Y27" s="266">
        <f t="shared" si="6"/>
        <v>0</v>
      </c>
      <c r="Z27" s="263">
        <f>'Маршрутный лист про'!$G$8</f>
        <v>30</v>
      </c>
      <c r="AA27" s="268">
        <v>35.35</v>
      </c>
      <c r="AB27" s="269">
        <f t="shared" si="7"/>
        <v>5.3500000000000014</v>
      </c>
      <c r="AC27" s="267"/>
      <c r="AD27" s="267"/>
      <c r="AE27" s="267"/>
      <c r="AF27" s="267"/>
      <c r="AG27" s="283">
        <f t="shared" si="8"/>
        <v>53.500000000000014</v>
      </c>
      <c r="AH27" s="280">
        <v>0.46249999999999997</v>
      </c>
      <c r="AI27" s="265">
        <v>0.46736111111111112</v>
      </c>
      <c r="AJ27" s="266">
        <f t="shared" si="9"/>
        <v>7</v>
      </c>
      <c r="AK27" s="263">
        <f>'Маршрутный лист про'!$G$9</f>
        <v>40</v>
      </c>
      <c r="AL27" s="268">
        <v>64.09</v>
      </c>
      <c r="AM27" s="269">
        <f t="shared" si="10"/>
        <v>24.090000000000003</v>
      </c>
      <c r="AN27" s="267"/>
      <c r="AO27" s="267"/>
      <c r="AP27" s="267" t="s">
        <v>417</v>
      </c>
      <c r="AQ27" s="267"/>
      <c r="AR27" s="283">
        <f t="shared" si="42"/>
        <v>440.90000000000003</v>
      </c>
      <c r="AS27" s="280"/>
      <c r="AT27" s="265">
        <v>0.4694444444444445</v>
      </c>
      <c r="AU27" s="266">
        <f t="shared" si="12"/>
        <v>0</v>
      </c>
      <c r="AV27" s="263">
        <f>'Маршрутный лист про'!$G$10</f>
        <v>1663</v>
      </c>
      <c r="AW27" s="422">
        <f t="shared" si="13"/>
        <v>0.48869212962962966</v>
      </c>
      <c r="AX27" s="271">
        <v>0.4934027777777778</v>
      </c>
      <c r="AY27" s="265"/>
      <c r="AZ27" s="269">
        <f t="shared" si="14"/>
        <v>407</v>
      </c>
      <c r="BA27" s="287">
        <v>360</v>
      </c>
      <c r="BB27" s="283">
        <f t="shared" si="44"/>
        <v>47</v>
      </c>
      <c r="BC27" s="280">
        <v>0.49305555555555558</v>
      </c>
      <c r="BD27" s="265">
        <v>0.49444444444444446</v>
      </c>
      <c r="BE27" s="266">
        <f t="shared" si="16"/>
        <v>2</v>
      </c>
      <c r="BF27" s="263">
        <f>'Маршрутный лист про'!$G$11</f>
        <v>800</v>
      </c>
      <c r="BG27" s="422">
        <f t="shared" si="17"/>
        <v>0.50370370370370376</v>
      </c>
      <c r="BH27" s="271">
        <v>0.50321759259259258</v>
      </c>
      <c r="BI27" s="265"/>
      <c r="BJ27" s="269">
        <f t="shared" si="18"/>
        <v>-42</v>
      </c>
      <c r="BK27" s="263">
        <f t="shared" si="19"/>
        <v>80</v>
      </c>
      <c r="BL27" s="287"/>
      <c r="BM27" s="283">
        <f t="shared" si="45"/>
        <v>0</v>
      </c>
      <c r="BN27" s="280">
        <v>0.5131944444444444</v>
      </c>
      <c r="BO27" s="263">
        <f>'Маршрутный лист про'!$C$14</f>
        <v>90</v>
      </c>
      <c r="BP27" s="264">
        <f t="shared" si="21"/>
        <v>0.5756944444444444</v>
      </c>
      <c r="BQ27" s="265">
        <v>0.5756944444444444</v>
      </c>
      <c r="BR27" s="263">
        <f t="shared" si="22"/>
        <v>0</v>
      </c>
      <c r="BS27" s="272">
        <v>0</v>
      </c>
      <c r="BT27" s="263">
        <f t="shared" si="23"/>
        <v>0</v>
      </c>
      <c r="BU27" s="281">
        <f t="shared" si="24"/>
        <v>0</v>
      </c>
      <c r="BV27" s="284">
        <f>ROUND('ДК про'!$B$63/'Маршрутный лист про'!$D$14*60,0)</f>
        <v>19</v>
      </c>
      <c r="BW27" s="263">
        <f t="shared" si="25"/>
        <v>2</v>
      </c>
      <c r="BX27" s="264">
        <f t="shared" si="26"/>
        <v>0.5263888888888888</v>
      </c>
      <c r="BY27" s="270">
        <v>0.52777777777777779</v>
      </c>
      <c r="BZ27" s="267"/>
      <c r="CA27" s="263">
        <f t="shared" si="27"/>
        <v>2</v>
      </c>
      <c r="CB27" s="281">
        <f t="shared" si="46"/>
        <v>0</v>
      </c>
      <c r="CC27" s="280"/>
      <c r="CD27" s="265">
        <v>0.52847222222222223</v>
      </c>
      <c r="CE27" s="266">
        <f t="shared" si="29"/>
        <v>0</v>
      </c>
      <c r="CF27" s="263">
        <f>'Маршрутный лист про'!$G$13</f>
        <v>1883</v>
      </c>
      <c r="CG27" s="422">
        <f t="shared" si="30"/>
        <v>0.55026620370370372</v>
      </c>
      <c r="CH27" s="271">
        <v>0.54949074074074067</v>
      </c>
      <c r="CI27" s="265"/>
      <c r="CJ27" s="269">
        <f t="shared" si="31"/>
        <v>-67</v>
      </c>
      <c r="CK27" s="287">
        <v>0</v>
      </c>
      <c r="CL27" s="283">
        <f t="shared" si="47"/>
        <v>67</v>
      </c>
      <c r="CM27" s="280">
        <v>0.57638888888888895</v>
      </c>
      <c r="CN27" s="263">
        <f>'Маршрутный лист про'!$C$16</f>
        <v>60</v>
      </c>
      <c r="CO27" s="264">
        <f t="shared" si="33"/>
        <v>0.61805555555555558</v>
      </c>
      <c r="CP27" s="265">
        <v>0.61597222222222225</v>
      </c>
      <c r="CQ27" s="263">
        <f t="shared" si="34"/>
        <v>-3</v>
      </c>
      <c r="CR27" s="272"/>
      <c r="CS27" s="263">
        <f t="shared" si="35"/>
        <v>1</v>
      </c>
      <c r="CT27" s="281">
        <f t="shared" si="36"/>
        <v>0</v>
      </c>
      <c r="CU27" s="280">
        <v>0.6069444444444444</v>
      </c>
      <c r="CV27" s="265">
        <v>0.60763888888888895</v>
      </c>
      <c r="CW27" s="266">
        <f t="shared" si="37"/>
        <v>1</v>
      </c>
      <c r="CX27" s="263">
        <f>'Маршрутный лист про'!$G$15</f>
        <v>420</v>
      </c>
      <c r="CY27" s="422">
        <f t="shared" si="38"/>
        <v>0.61250000000000004</v>
      </c>
      <c r="CZ27" s="271">
        <v>0.61320601851851853</v>
      </c>
      <c r="DA27" s="265"/>
      <c r="DB27" s="269">
        <f t="shared" si="39"/>
        <v>61</v>
      </c>
      <c r="DC27" s="263">
        <f t="shared" si="40"/>
        <v>42</v>
      </c>
      <c r="DD27" s="287"/>
      <c r="DE27" s="283">
        <f t="shared" si="41"/>
        <v>61</v>
      </c>
    </row>
    <row r="28" spans="1:109" x14ac:dyDescent="0.25">
      <c r="A28" s="306">
        <v>7</v>
      </c>
      <c r="B28" s="304">
        <v>77</v>
      </c>
      <c r="C28" s="305" t="s">
        <v>212</v>
      </c>
      <c r="D28" s="305" t="s">
        <v>59</v>
      </c>
      <c r="E28" s="305" t="s">
        <v>113</v>
      </c>
      <c r="F28" s="305" t="s">
        <v>114</v>
      </c>
      <c r="G28" s="304" t="s">
        <v>41</v>
      </c>
      <c r="H28" s="443"/>
      <c r="I28" s="277">
        <f t="shared" si="0"/>
        <v>1273.5999999999999</v>
      </c>
      <c r="J28" s="279"/>
      <c r="K28" s="303"/>
      <c r="L28" s="285"/>
      <c r="M28" s="388" t="s">
        <v>418</v>
      </c>
      <c r="N28" s="288">
        <v>480</v>
      </c>
      <c r="O28" s="280">
        <v>0.43472222222222223</v>
      </c>
      <c r="P28" s="263">
        <f>'Маршрутный лист про'!$C$12</f>
        <v>100</v>
      </c>
      <c r="Q28" s="264">
        <f t="shared" si="1"/>
        <v>0.50416666666666665</v>
      </c>
      <c r="R28" s="265">
        <v>0.50416666666666665</v>
      </c>
      <c r="S28" s="263">
        <f t="shared" si="2"/>
        <v>0</v>
      </c>
      <c r="T28" s="272">
        <v>6</v>
      </c>
      <c r="U28" s="263">
        <f t="shared" si="3"/>
        <v>4</v>
      </c>
      <c r="V28" s="281">
        <f t="shared" si="43"/>
        <v>0</v>
      </c>
      <c r="W28" s="282">
        <f t="shared" si="5"/>
        <v>0.43472222222222223</v>
      </c>
      <c r="X28" s="265">
        <v>0.43472222222222223</v>
      </c>
      <c r="Y28" s="266">
        <f t="shared" si="6"/>
        <v>0</v>
      </c>
      <c r="Z28" s="263">
        <f>'Маршрутный лист про'!$G$8</f>
        <v>30</v>
      </c>
      <c r="AA28" s="268">
        <v>42.78</v>
      </c>
      <c r="AB28" s="269">
        <f t="shared" si="7"/>
        <v>12.780000000000001</v>
      </c>
      <c r="AC28" s="267"/>
      <c r="AD28" s="267">
        <v>1</v>
      </c>
      <c r="AE28" s="267"/>
      <c r="AF28" s="267"/>
      <c r="AG28" s="283">
        <f t="shared" si="8"/>
        <v>227.8</v>
      </c>
      <c r="AH28" s="280">
        <v>0.45694444444444443</v>
      </c>
      <c r="AI28" s="265">
        <v>0.45902777777777781</v>
      </c>
      <c r="AJ28" s="266">
        <f t="shared" si="9"/>
        <v>3</v>
      </c>
      <c r="AK28" s="263">
        <f>'Маршрутный лист про'!$G$9</f>
        <v>40</v>
      </c>
      <c r="AL28" s="268">
        <v>68.98</v>
      </c>
      <c r="AM28" s="269">
        <f t="shared" si="10"/>
        <v>28.980000000000004</v>
      </c>
      <c r="AN28" s="267"/>
      <c r="AO28" s="267"/>
      <c r="AP28" s="267"/>
      <c r="AQ28" s="267"/>
      <c r="AR28" s="283">
        <f t="shared" si="42"/>
        <v>289.80000000000007</v>
      </c>
      <c r="AS28" s="280"/>
      <c r="AT28" s="265">
        <v>0.46111111111111108</v>
      </c>
      <c r="AU28" s="266">
        <f t="shared" si="12"/>
        <v>0</v>
      </c>
      <c r="AV28" s="263">
        <f>'Маршрутный лист про'!$G$10</f>
        <v>1663</v>
      </c>
      <c r="AW28" s="422">
        <f t="shared" si="13"/>
        <v>0.48035879629629624</v>
      </c>
      <c r="AX28" s="271">
        <v>0.48072916666666665</v>
      </c>
      <c r="AY28" s="265"/>
      <c r="AZ28" s="269">
        <f t="shared" si="14"/>
        <v>32</v>
      </c>
      <c r="BA28" s="287">
        <v>360</v>
      </c>
      <c r="BB28" s="283">
        <f t="shared" si="44"/>
        <v>0</v>
      </c>
      <c r="BC28" s="280">
        <v>0.48055555555555557</v>
      </c>
      <c r="BD28" s="265">
        <v>0.48125000000000001</v>
      </c>
      <c r="BE28" s="266">
        <f t="shared" si="16"/>
        <v>1</v>
      </c>
      <c r="BF28" s="263">
        <f>'Маршрутный лист про'!$G$11</f>
        <v>800</v>
      </c>
      <c r="BG28" s="422">
        <f t="shared" si="17"/>
        <v>0.49050925925925926</v>
      </c>
      <c r="BH28" s="271">
        <v>0.4911921296296296</v>
      </c>
      <c r="BI28" s="265"/>
      <c r="BJ28" s="269">
        <f t="shared" si="18"/>
        <v>59</v>
      </c>
      <c r="BK28" s="263">
        <f t="shared" si="19"/>
        <v>80</v>
      </c>
      <c r="BL28" s="287"/>
      <c r="BM28" s="283">
        <f t="shared" si="45"/>
        <v>59</v>
      </c>
      <c r="BN28" s="280">
        <v>0.50486111111111109</v>
      </c>
      <c r="BO28" s="263">
        <f>'Маршрутный лист про'!$C$14</f>
        <v>90</v>
      </c>
      <c r="BP28" s="264">
        <f t="shared" si="21"/>
        <v>0.56736111111111109</v>
      </c>
      <c r="BQ28" s="265">
        <v>0.56736111111111109</v>
      </c>
      <c r="BR28" s="263">
        <f t="shared" si="22"/>
        <v>0</v>
      </c>
      <c r="BS28" s="272">
        <v>0</v>
      </c>
      <c r="BT28" s="263">
        <f t="shared" si="23"/>
        <v>0</v>
      </c>
      <c r="BU28" s="281">
        <f t="shared" si="24"/>
        <v>0</v>
      </c>
      <c r="BV28" s="284">
        <f>ROUND('ДК про'!$B$63/'Маршрутный лист про'!$D$14*60,0)</f>
        <v>19</v>
      </c>
      <c r="BW28" s="263">
        <f t="shared" si="25"/>
        <v>2</v>
      </c>
      <c r="BX28" s="264">
        <f t="shared" si="26"/>
        <v>0.51805555555555549</v>
      </c>
      <c r="BY28" s="270">
        <v>0.5180555555555556</v>
      </c>
      <c r="BZ28" s="267"/>
      <c r="CA28" s="263">
        <f t="shared" si="27"/>
        <v>0</v>
      </c>
      <c r="CB28" s="281">
        <f t="shared" si="46"/>
        <v>0</v>
      </c>
      <c r="CC28" s="280"/>
      <c r="CD28" s="265">
        <v>0.51874999999999993</v>
      </c>
      <c r="CE28" s="266">
        <f t="shared" si="29"/>
        <v>0</v>
      </c>
      <c r="CF28" s="263">
        <f>'Маршрутный лист про'!$G$13</f>
        <v>1883</v>
      </c>
      <c r="CG28" s="422">
        <f t="shared" si="30"/>
        <v>0.54054398148148142</v>
      </c>
      <c r="CH28" s="271">
        <v>0.5425578703703704</v>
      </c>
      <c r="CI28" s="265"/>
      <c r="CJ28" s="269">
        <f t="shared" si="31"/>
        <v>174</v>
      </c>
      <c r="CK28" s="287">
        <v>0</v>
      </c>
      <c r="CL28" s="283">
        <f t="shared" si="47"/>
        <v>174</v>
      </c>
      <c r="CM28" s="280">
        <v>0.56805555555555554</v>
      </c>
      <c r="CN28" s="263">
        <f>'Маршрутный лист про'!$C$16</f>
        <v>60</v>
      </c>
      <c r="CO28" s="264">
        <f t="shared" si="33"/>
        <v>0.60972222222222217</v>
      </c>
      <c r="CP28" s="265">
        <v>0.60763888888888895</v>
      </c>
      <c r="CQ28" s="263">
        <f t="shared" si="34"/>
        <v>-3</v>
      </c>
      <c r="CR28" s="272"/>
      <c r="CS28" s="263">
        <f t="shared" si="35"/>
        <v>1</v>
      </c>
      <c r="CT28" s="281">
        <f t="shared" si="36"/>
        <v>0</v>
      </c>
      <c r="CU28" s="280">
        <v>0.59861111111111109</v>
      </c>
      <c r="CV28" s="265">
        <v>0.59930555555555554</v>
      </c>
      <c r="CW28" s="266">
        <f t="shared" si="37"/>
        <v>1</v>
      </c>
      <c r="CX28" s="263">
        <f>'Маршрутный лист про'!$G$15</f>
        <v>420</v>
      </c>
      <c r="CY28" s="422">
        <f t="shared" si="38"/>
        <v>0.60416666666666663</v>
      </c>
      <c r="CZ28" s="271">
        <v>0.60466435185185186</v>
      </c>
      <c r="DA28" s="265"/>
      <c r="DB28" s="269">
        <f t="shared" si="39"/>
        <v>43</v>
      </c>
      <c r="DC28" s="263">
        <f t="shared" si="40"/>
        <v>42</v>
      </c>
      <c r="DD28" s="287"/>
      <c r="DE28" s="283">
        <f t="shared" si="41"/>
        <v>43</v>
      </c>
    </row>
    <row r="29" spans="1:109" x14ac:dyDescent="0.25">
      <c r="A29" s="306">
        <v>8</v>
      </c>
      <c r="B29" s="304">
        <v>25</v>
      </c>
      <c r="C29" s="305" t="s">
        <v>67</v>
      </c>
      <c r="D29" s="305" t="s">
        <v>211</v>
      </c>
      <c r="E29" s="305" t="s">
        <v>112</v>
      </c>
      <c r="F29" s="305" t="s">
        <v>68</v>
      </c>
      <c r="G29" s="304" t="s">
        <v>41</v>
      </c>
      <c r="H29" s="443"/>
      <c r="I29" s="277">
        <f t="shared" si="0"/>
        <v>1847.7</v>
      </c>
      <c r="J29" s="279"/>
      <c r="K29" s="303"/>
      <c r="L29" s="285"/>
      <c r="M29" s="388" t="s">
        <v>418</v>
      </c>
      <c r="N29" s="288"/>
      <c r="O29" s="280">
        <v>0.43263888888888885</v>
      </c>
      <c r="P29" s="263">
        <f>'Маршрутный лист про'!$C$12</f>
        <v>100</v>
      </c>
      <c r="Q29" s="264">
        <f t="shared" si="1"/>
        <v>0.50208333333333333</v>
      </c>
      <c r="R29" s="265">
        <v>0.50902777777777775</v>
      </c>
      <c r="S29" s="263">
        <f t="shared" si="2"/>
        <v>10</v>
      </c>
      <c r="T29" s="272">
        <v>6</v>
      </c>
      <c r="U29" s="263">
        <f t="shared" si="3"/>
        <v>7</v>
      </c>
      <c r="V29" s="281">
        <f t="shared" si="43"/>
        <v>0</v>
      </c>
      <c r="W29" s="282">
        <f t="shared" si="5"/>
        <v>0.43263888888888885</v>
      </c>
      <c r="X29" s="265">
        <v>0.43263888888888885</v>
      </c>
      <c r="Y29" s="266">
        <f t="shared" si="6"/>
        <v>0</v>
      </c>
      <c r="Z29" s="263">
        <f>'Маршрутный лист про'!$G$8</f>
        <v>30</v>
      </c>
      <c r="AA29" s="268">
        <v>33.49</v>
      </c>
      <c r="AB29" s="269">
        <f t="shared" si="7"/>
        <v>3.490000000000002</v>
      </c>
      <c r="AC29" s="267"/>
      <c r="AD29" s="267"/>
      <c r="AE29" s="267"/>
      <c r="AF29" s="267"/>
      <c r="AG29" s="283">
        <f t="shared" si="8"/>
        <v>34.90000000000002</v>
      </c>
      <c r="AH29" s="280">
        <v>0.45624999999999999</v>
      </c>
      <c r="AI29" s="265">
        <v>0.45833333333333331</v>
      </c>
      <c r="AJ29" s="266">
        <f t="shared" si="9"/>
        <v>3</v>
      </c>
      <c r="AK29" s="263">
        <f>'Маршрутный лист про'!$G$9</f>
        <v>40</v>
      </c>
      <c r="AL29" s="268">
        <v>61.18</v>
      </c>
      <c r="AM29" s="269">
        <f t="shared" si="10"/>
        <v>21.18</v>
      </c>
      <c r="AN29" s="267"/>
      <c r="AO29" s="267"/>
      <c r="AP29" s="267" t="s">
        <v>417</v>
      </c>
      <c r="AQ29" s="267"/>
      <c r="AR29" s="283">
        <f t="shared" si="42"/>
        <v>411.8</v>
      </c>
      <c r="AS29" s="280"/>
      <c r="AT29" s="265">
        <v>0.4597222222222222</v>
      </c>
      <c r="AU29" s="266">
        <f t="shared" si="12"/>
        <v>0</v>
      </c>
      <c r="AV29" s="263">
        <f>'Маршрутный лист про'!$G$10</f>
        <v>1663</v>
      </c>
      <c r="AW29" s="422">
        <f t="shared" si="13"/>
        <v>0.47896990740740736</v>
      </c>
      <c r="AX29" s="271">
        <v>0.48962962962962964</v>
      </c>
      <c r="AY29" s="265"/>
      <c r="AZ29" s="269">
        <f t="shared" si="14"/>
        <v>921</v>
      </c>
      <c r="BA29" s="287">
        <v>360</v>
      </c>
      <c r="BB29" s="283">
        <f t="shared" si="44"/>
        <v>561</v>
      </c>
      <c r="BC29" s="280">
        <v>0.48958333333333331</v>
      </c>
      <c r="BD29" s="265">
        <v>0.49236111111111108</v>
      </c>
      <c r="BE29" s="266">
        <f t="shared" si="16"/>
        <v>4</v>
      </c>
      <c r="BF29" s="263">
        <f>'Маршрутный лист про'!$G$11</f>
        <v>800</v>
      </c>
      <c r="BG29" s="422">
        <f t="shared" si="17"/>
        <v>0.50162037037037033</v>
      </c>
      <c r="BH29" s="271">
        <v>0.50238425925925922</v>
      </c>
      <c r="BI29" s="265"/>
      <c r="BJ29" s="269">
        <f t="shared" si="18"/>
        <v>66</v>
      </c>
      <c r="BK29" s="263">
        <f t="shared" si="19"/>
        <v>80</v>
      </c>
      <c r="BL29" s="287"/>
      <c r="BM29" s="283">
        <f t="shared" si="45"/>
        <v>66</v>
      </c>
      <c r="BN29" s="280">
        <v>0.50972222222222219</v>
      </c>
      <c r="BO29" s="263">
        <f>'Маршрутный лист про'!$C$14</f>
        <v>90</v>
      </c>
      <c r="BP29" s="264">
        <f t="shared" si="21"/>
        <v>0.57222222222222219</v>
      </c>
      <c r="BQ29" s="265">
        <v>0.57222222222222219</v>
      </c>
      <c r="BR29" s="263">
        <f t="shared" si="22"/>
        <v>0</v>
      </c>
      <c r="BS29" s="272">
        <v>0</v>
      </c>
      <c r="BT29" s="263">
        <f t="shared" si="23"/>
        <v>0</v>
      </c>
      <c r="BU29" s="281">
        <f t="shared" si="24"/>
        <v>0</v>
      </c>
      <c r="BV29" s="284">
        <f>ROUND('ДК про'!$B$63/'Маршрутный лист про'!$D$14*60,0)</f>
        <v>19</v>
      </c>
      <c r="BW29" s="263">
        <f t="shared" si="25"/>
        <v>2</v>
      </c>
      <c r="BX29" s="264">
        <f t="shared" si="26"/>
        <v>0.52291666666666659</v>
      </c>
      <c r="BY29" s="270">
        <v>0.5180555555555556</v>
      </c>
      <c r="BZ29" s="267"/>
      <c r="CA29" s="263">
        <f t="shared" si="27"/>
        <v>-7</v>
      </c>
      <c r="CB29" s="281">
        <f t="shared" si="46"/>
        <v>600</v>
      </c>
      <c r="CC29" s="280"/>
      <c r="CD29" s="265">
        <v>0.52361111111111114</v>
      </c>
      <c r="CE29" s="266">
        <f t="shared" si="29"/>
        <v>0</v>
      </c>
      <c r="CF29" s="263">
        <f>'Маршрутный лист про'!$G$13</f>
        <v>1883</v>
      </c>
      <c r="CG29" s="422">
        <f t="shared" si="30"/>
        <v>0.54540509259259262</v>
      </c>
      <c r="CH29" s="271">
        <v>0.54696759259259264</v>
      </c>
      <c r="CI29" s="265"/>
      <c r="CJ29" s="269">
        <f t="shared" si="31"/>
        <v>135</v>
      </c>
      <c r="CK29" s="287">
        <v>0</v>
      </c>
      <c r="CL29" s="283">
        <f t="shared" si="47"/>
        <v>135</v>
      </c>
      <c r="CM29" s="280">
        <v>0.57361111111111118</v>
      </c>
      <c r="CN29" s="263">
        <f>'Маршрутный лист про'!$C$16</f>
        <v>60</v>
      </c>
      <c r="CO29" s="264">
        <f t="shared" si="33"/>
        <v>0.61527777777777781</v>
      </c>
      <c r="CP29" s="265">
        <v>0.61319444444444449</v>
      </c>
      <c r="CQ29" s="263">
        <f t="shared" si="34"/>
        <v>-3</v>
      </c>
      <c r="CR29" s="272"/>
      <c r="CS29" s="263">
        <f t="shared" si="35"/>
        <v>1</v>
      </c>
      <c r="CT29" s="281">
        <f t="shared" si="36"/>
        <v>0</v>
      </c>
      <c r="CU29" s="280">
        <v>0.60416666666666663</v>
      </c>
      <c r="CV29" s="265">
        <v>0.60486111111111118</v>
      </c>
      <c r="CW29" s="266">
        <f t="shared" si="37"/>
        <v>1</v>
      </c>
      <c r="CX29" s="263">
        <f>'Маршрутный лист про'!$G$15</f>
        <v>420</v>
      </c>
      <c r="CY29" s="422">
        <f t="shared" si="38"/>
        <v>0.60972222222222228</v>
      </c>
      <c r="CZ29" s="271">
        <v>0.61017361111111112</v>
      </c>
      <c r="DA29" s="265"/>
      <c r="DB29" s="269">
        <f t="shared" si="39"/>
        <v>39</v>
      </c>
      <c r="DC29" s="263">
        <f t="shared" si="40"/>
        <v>42</v>
      </c>
      <c r="DD29" s="287"/>
      <c r="DE29" s="283">
        <f t="shared" si="41"/>
        <v>39</v>
      </c>
    </row>
    <row r="30" spans="1:109" x14ac:dyDescent="0.25">
      <c r="A30" s="306">
        <v>9</v>
      </c>
      <c r="B30" s="304">
        <v>27</v>
      </c>
      <c r="C30" s="305" t="s">
        <v>250</v>
      </c>
      <c r="D30" s="305" t="s">
        <v>251</v>
      </c>
      <c r="E30" s="305" t="s">
        <v>252</v>
      </c>
      <c r="F30" s="305" t="s">
        <v>253</v>
      </c>
      <c r="G30" s="304" t="s">
        <v>41</v>
      </c>
      <c r="H30" s="443"/>
      <c r="I30" s="277">
        <f t="shared" si="0"/>
        <v>2273.8000000000002</v>
      </c>
      <c r="J30" s="279"/>
      <c r="K30" s="303"/>
      <c r="L30" s="285"/>
      <c r="M30" s="388" t="s">
        <v>418</v>
      </c>
      <c r="N30" s="288">
        <v>480</v>
      </c>
      <c r="O30" s="280">
        <v>0.4381944444444445</v>
      </c>
      <c r="P30" s="263">
        <f>'Маршрутный лист про'!$C$12</f>
        <v>100</v>
      </c>
      <c r="Q30" s="264">
        <f t="shared" si="1"/>
        <v>0.50763888888888897</v>
      </c>
      <c r="R30" s="265">
        <v>0.50763888888888886</v>
      </c>
      <c r="S30" s="263">
        <f t="shared" si="2"/>
        <v>0</v>
      </c>
      <c r="T30" s="272">
        <v>6</v>
      </c>
      <c r="U30" s="263">
        <f t="shared" si="3"/>
        <v>8</v>
      </c>
      <c r="V30" s="281">
        <f t="shared" si="43"/>
        <v>0</v>
      </c>
      <c r="W30" s="282">
        <f t="shared" si="5"/>
        <v>0.4381944444444445</v>
      </c>
      <c r="X30" s="265">
        <v>0.4381944444444445</v>
      </c>
      <c r="Y30" s="266">
        <f t="shared" si="6"/>
        <v>0</v>
      </c>
      <c r="Z30" s="263">
        <f>'Маршрутный лист про'!$G$8</f>
        <v>30</v>
      </c>
      <c r="AA30" s="268">
        <v>32.880000000000003</v>
      </c>
      <c r="AB30" s="269">
        <f t="shared" si="7"/>
        <v>2.8800000000000026</v>
      </c>
      <c r="AC30" s="267"/>
      <c r="AD30" s="267"/>
      <c r="AE30" s="267"/>
      <c r="AF30" s="267"/>
      <c r="AG30" s="283">
        <f t="shared" si="8"/>
        <v>28.800000000000026</v>
      </c>
      <c r="AH30" s="280">
        <v>0.45694444444444443</v>
      </c>
      <c r="AI30" s="265">
        <v>0.46111111111111108</v>
      </c>
      <c r="AJ30" s="266">
        <f t="shared" si="9"/>
        <v>6</v>
      </c>
      <c r="AK30" s="263">
        <f>'Маршрутный лист про'!$G$9</f>
        <v>40</v>
      </c>
      <c r="AL30" s="268">
        <v>61.4</v>
      </c>
      <c r="AM30" s="269">
        <f t="shared" si="10"/>
        <v>21.4</v>
      </c>
      <c r="AN30" s="267"/>
      <c r="AO30" s="267"/>
      <c r="AP30" s="267"/>
      <c r="AQ30" s="267"/>
      <c r="AR30" s="283">
        <f t="shared" si="42"/>
        <v>214</v>
      </c>
      <c r="AS30" s="280"/>
      <c r="AT30" s="265">
        <v>0.46180555555555558</v>
      </c>
      <c r="AU30" s="266">
        <f t="shared" si="12"/>
        <v>0</v>
      </c>
      <c r="AV30" s="263">
        <f>'Маршрутный лист про'!$G$10</f>
        <v>1663</v>
      </c>
      <c r="AW30" s="422">
        <f t="shared" si="13"/>
        <v>0.48105324074074074</v>
      </c>
      <c r="AX30" s="271">
        <v>0.48082175925925924</v>
      </c>
      <c r="AY30" s="265"/>
      <c r="AZ30" s="269">
        <f t="shared" si="14"/>
        <v>-20</v>
      </c>
      <c r="BA30" s="287">
        <v>360</v>
      </c>
      <c r="BB30" s="283">
        <f t="shared" si="44"/>
        <v>20</v>
      </c>
      <c r="BC30" s="280">
        <v>0.48055555555555557</v>
      </c>
      <c r="BD30" s="265">
        <v>0.48194444444444445</v>
      </c>
      <c r="BE30" s="266">
        <f t="shared" si="16"/>
        <v>2</v>
      </c>
      <c r="BF30" s="263">
        <f>'Маршрутный лист про'!$G$11</f>
        <v>800</v>
      </c>
      <c r="BG30" s="422">
        <f t="shared" si="17"/>
        <v>0.4912037037037037</v>
      </c>
      <c r="BH30" s="271">
        <v>0.49103009259259256</v>
      </c>
      <c r="BI30" s="265"/>
      <c r="BJ30" s="269">
        <f t="shared" si="18"/>
        <v>-15</v>
      </c>
      <c r="BK30" s="263">
        <f t="shared" si="19"/>
        <v>80</v>
      </c>
      <c r="BL30" s="287"/>
      <c r="BM30" s="283">
        <f t="shared" si="45"/>
        <v>0</v>
      </c>
      <c r="BN30" s="280">
        <v>0.5083333333333333</v>
      </c>
      <c r="BO30" s="263">
        <f>'Маршрутный лист про'!$C$14</f>
        <v>90</v>
      </c>
      <c r="BP30" s="264">
        <f t="shared" si="21"/>
        <v>0.5708333333333333</v>
      </c>
      <c r="BQ30" s="265">
        <v>0.5708333333333333</v>
      </c>
      <c r="BR30" s="263">
        <f t="shared" si="22"/>
        <v>0</v>
      </c>
      <c r="BS30" s="272">
        <v>0</v>
      </c>
      <c r="BT30" s="263">
        <f t="shared" si="23"/>
        <v>0</v>
      </c>
      <c r="BU30" s="281">
        <f t="shared" si="24"/>
        <v>0</v>
      </c>
      <c r="BV30" s="284">
        <f>ROUND('ДК про'!$B$63/'Маршрутный лист про'!$D$14*60,0)</f>
        <v>19</v>
      </c>
      <c r="BW30" s="263">
        <f t="shared" si="25"/>
        <v>2</v>
      </c>
      <c r="BX30" s="264">
        <f t="shared" si="26"/>
        <v>0.5215277777777777</v>
      </c>
      <c r="BY30" s="270">
        <v>0.5180555555555556</v>
      </c>
      <c r="BZ30" s="267"/>
      <c r="CA30" s="263">
        <f t="shared" si="27"/>
        <v>-5</v>
      </c>
      <c r="CB30" s="281">
        <f t="shared" si="46"/>
        <v>360</v>
      </c>
      <c r="CC30" s="280"/>
      <c r="CD30" s="265">
        <v>0.52222222222222225</v>
      </c>
      <c r="CE30" s="266">
        <f t="shared" si="29"/>
        <v>0</v>
      </c>
      <c r="CF30" s="263">
        <f>'Маршрутный лист про'!$G$13</f>
        <v>1883</v>
      </c>
      <c r="CG30" s="422">
        <f t="shared" si="30"/>
        <v>0.54401620370370374</v>
      </c>
      <c r="CH30" s="271">
        <v>0.55733796296296301</v>
      </c>
      <c r="CI30" s="265"/>
      <c r="CJ30" s="269">
        <f t="shared" si="31"/>
        <v>1151</v>
      </c>
      <c r="CK30" s="287">
        <v>0</v>
      </c>
      <c r="CL30" s="283">
        <f t="shared" si="47"/>
        <v>1151</v>
      </c>
      <c r="CM30" s="280">
        <v>0.57152777777777775</v>
      </c>
      <c r="CN30" s="263">
        <f>'Маршрутный лист про'!$C$16</f>
        <v>60</v>
      </c>
      <c r="CO30" s="264">
        <f t="shared" si="33"/>
        <v>0.61319444444444438</v>
      </c>
      <c r="CP30" s="265">
        <v>0.60625000000000007</v>
      </c>
      <c r="CQ30" s="263">
        <f t="shared" si="34"/>
        <v>-10</v>
      </c>
      <c r="CR30" s="272"/>
      <c r="CS30" s="263">
        <f t="shared" si="35"/>
        <v>2</v>
      </c>
      <c r="CT30" s="281">
        <f t="shared" si="36"/>
        <v>0</v>
      </c>
      <c r="CU30" s="280">
        <v>0.59583333333333333</v>
      </c>
      <c r="CV30" s="265">
        <v>0.59722222222222221</v>
      </c>
      <c r="CW30" s="266">
        <f t="shared" si="37"/>
        <v>2</v>
      </c>
      <c r="CX30" s="263">
        <f>'Маршрутный лист про'!$G$15</f>
        <v>420</v>
      </c>
      <c r="CY30" s="422">
        <f t="shared" si="38"/>
        <v>0.6020833333333333</v>
      </c>
      <c r="CZ30" s="271">
        <v>0.60231481481481486</v>
      </c>
      <c r="DA30" s="265"/>
      <c r="DB30" s="269">
        <f t="shared" si="39"/>
        <v>20</v>
      </c>
      <c r="DC30" s="263">
        <f t="shared" si="40"/>
        <v>42</v>
      </c>
      <c r="DD30" s="287"/>
      <c r="DE30" s="283">
        <f t="shared" si="41"/>
        <v>20</v>
      </c>
    </row>
    <row r="31" spans="1:109" x14ac:dyDescent="0.25">
      <c r="A31" s="306">
        <v>10</v>
      </c>
      <c r="B31" s="304">
        <v>31</v>
      </c>
      <c r="C31" s="305" t="s">
        <v>221</v>
      </c>
      <c r="D31" s="305" t="s">
        <v>222</v>
      </c>
      <c r="E31" s="305" t="s">
        <v>61</v>
      </c>
      <c r="F31" s="305" t="s">
        <v>223</v>
      </c>
      <c r="G31" s="304" t="s">
        <v>41</v>
      </c>
      <c r="H31" s="443"/>
      <c r="I31" s="277">
        <f t="shared" si="0"/>
        <v>2451.6999999999998</v>
      </c>
      <c r="J31" s="279"/>
      <c r="K31" s="303"/>
      <c r="L31" s="285"/>
      <c r="M31" s="388" t="s">
        <v>418</v>
      </c>
      <c r="N31" s="288">
        <v>120</v>
      </c>
      <c r="O31" s="280">
        <v>0.43611111111111112</v>
      </c>
      <c r="P31" s="263">
        <f>'Маршрутный лист про'!$C$12</f>
        <v>100</v>
      </c>
      <c r="Q31" s="264">
        <f t="shared" si="1"/>
        <v>0.50555555555555554</v>
      </c>
      <c r="R31" s="265">
        <v>0.52500000000000002</v>
      </c>
      <c r="S31" s="263">
        <f t="shared" si="2"/>
        <v>28</v>
      </c>
      <c r="T31" s="272">
        <v>6</v>
      </c>
      <c r="U31" s="263">
        <f t="shared" si="3"/>
        <v>8</v>
      </c>
      <c r="V31" s="281">
        <f t="shared" si="43"/>
        <v>840</v>
      </c>
      <c r="W31" s="282">
        <f t="shared" si="5"/>
        <v>0.43611111111111112</v>
      </c>
      <c r="X31" s="265">
        <v>0.43611111111111112</v>
      </c>
      <c r="Y31" s="266">
        <f t="shared" si="6"/>
        <v>0</v>
      </c>
      <c r="Z31" s="263">
        <f>'Маршрутный лист про'!$G$8</f>
        <v>30</v>
      </c>
      <c r="AA31" s="268">
        <v>35.39</v>
      </c>
      <c r="AB31" s="269">
        <f t="shared" si="7"/>
        <v>5.3900000000000006</v>
      </c>
      <c r="AC31" s="267"/>
      <c r="AD31" s="267"/>
      <c r="AE31" s="267"/>
      <c r="AF31" s="267"/>
      <c r="AG31" s="283">
        <f t="shared" si="8"/>
        <v>53.900000000000006</v>
      </c>
      <c r="AH31" s="280">
        <v>0.4694444444444445</v>
      </c>
      <c r="AI31" s="265">
        <v>0.47430555555555554</v>
      </c>
      <c r="AJ31" s="266">
        <f t="shared" si="9"/>
        <v>7</v>
      </c>
      <c r="AK31" s="263">
        <f>'Маршрутный лист про'!$G$9</f>
        <v>40</v>
      </c>
      <c r="AL31" s="268">
        <v>68.58</v>
      </c>
      <c r="AM31" s="269">
        <f t="shared" si="10"/>
        <v>28.58</v>
      </c>
      <c r="AN31" s="267"/>
      <c r="AO31" s="267"/>
      <c r="AP31" s="267"/>
      <c r="AQ31" s="267"/>
      <c r="AR31" s="283">
        <f t="shared" si="42"/>
        <v>285.79999999999995</v>
      </c>
      <c r="AS31" s="280"/>
      <c r="AT31" s="265">
        <v>0.47638888888888892</v>
      </c>
      <c r="AU31" s="266">
        <f t="shared" si="12"/>
        <v>0</v>
      </c>
      <c r="AV31" s="263">
        <f>'Маршрутный лист про'!$G$10</f>
        <v>1663</v>
      </c>
      <c r="AW31" s="422">
        <f t="shared" si="13"/>
        <v>0.49563657407407408</v>
      </c>
      <c r="AX31" s="271">
        <v>0.50138888888888888</v>
      </c>
      <c r="AY31" s="265"/>
      <c r="AZ31" s="269">
        <f t="shared" si="14"/>
        <v>497</v>
      </c>
      <c r="BA31" s="287">
        <v>360</v>
      </c>
      <c r="BB31" s="283">
        <f t="shared" si="44"/>
        <v>137</v>
      </c>
      <c r="BC31" s="280">
        <v>0.50138888888888888</v>
      </c>
      <c r="BD31" s="265">
        <v>0.50208333333333333</v>
      </c>
      <c r="BE31" s="266">
        <f t="shared" si="16"/>
        <v>1</v>
      </c>
      <c r="BF31" s="263">
        <f>'Маршрутный лист про'!$G$11</f>
        <v>800</v>
      </c>
      <c r="BG31" s="422">
        <f t="shared" si="17"/>
        <v>0.51134259259259263</v>
      </c>
      <c r="BH31" s="271">
        <v>0.51405092592592594</v>
      </c>
      <c r="BI31" s="265"/>
      <c r="BJ31" s="269">
        <f t="shared" si="18"/>
        <v>234</v>
      </c>
      <c r="BK31" s="263">
        <f t="shared" si="19"/>
        <v>80</v>
      </c>
      <c r="BL31" s="287"/>
      <c r="BM31" s="283">
        <f t="shared" si="45"/>
        <v>234</v>
      </c>
      <c r="BN31" s="280">
        <v>0.52569444444444446</v>
      </c>
      <c r="BO31" s="263">
        <f>'Маршрутный лист про'!$C$14</f>
        <v>90</v>
      </c>
      <c r="BP31" s="264">
        <f t="shared" si="21"/>
        <v>0.58819444444444446</v>
      </c>
      <c r="BQ31" s="265">
        <v>0.58750000000000002</v>
      </c>
      <c r="BR31" s="263">
        <f t="shared" si="22"/>
        <v>-1</v>
      </c>
      <c r="BS31" s="272">
        <v>0</v>
      </c>
      <c r="BT31" s="263">
        <f t="shared" si="23"/>
        <v>0</v>
      </c>
      <c r="BU31" s="281">
        <f t="shared" si="24"/>
        <v>0</v>
      </c>
      <c r="BV31" s="284">
        <f>ROUND('ДК про'!$B$63/'Маршрутный лист про'!$D$14*60,0)</f>
        <v>19</v>
      </c>
      <c r="BW31" s="263">
        <f t="shared" si="25"/>
        <v>2</v>
      </c>
      <c r="BX31" s="264">
        <f t="shared" si="26"/>
        <v>0.53888888888888886</v>
      </c>
      <c r="BY31" s="270">
        <v>0.53749999999999998</v>
      </c>
      <c r="BZ31" s="267"/>
      <c r="CA31" s="263">
        <f t="shared" si="27"/>
        <v>-2</v>
      </c>
      <c r="CB31" s="281">
        <f t="shared" si="46"/>
        <v>0</v>
      </c>
      <c r="CC31" s="280"/>
      <c r="CD31" s="265">
        <v>0.53888888888888886</v>
      </c>
      <c r="CE31" s="266">
        <f t="shared" si="29"/>
        <v>0</v>
      </c>
      <c r="CF31" s="263">
        <f>'Маршрутный лист про'!$G$13</f>
        <v>1883</v>
      </c>
      <c r="CG31" s="422">
        <f t="shared" si="30"/>
        <v>0.56068287037037035</v>
      </c>
      <c r="CH31" s="271">
        <v>0.56833333333333336</v>
      </c>
      <c r="CI31" s="265"/>
      <c r="CJ31" s="269">
        <f t="shared" si="31"/>
        <v>661</v>
      </c>
      <c r="CK31" s="287">
        <v>0</v>
      </c>
      <c r="CL31" s="283">
        <f t="shared" si="47"/>
        <v>661</v>
      </c>
      <c r="CM31" s="280">
        <v>0.58888888888888891</v>
      </c>
      <c r="CN31" s="263">
        <f>'Маршрутный лист про'!$C$16</f>
        <v>60</v>
      </c>
      <c r="CO31" s="264">
        <f t="shared" si="33"/>
        <v>0.63055555555555554</v>
      </c>
      <c r="CP31" s="265">
        <v>0.62708333333333333</v>
      </c>
      <c r="CQ31" s="263">
        <f t="shared" si="34"/>
        <v>-5</v>
      </c>
      <c r="CR31" s="272"/>
      <c r="CS31" s="263">
        <f t="shared" si="35"/>
        <v>1</v>
      </c>
      <c r="CT31" s="281">
        <f t="shared" si="36"/>
        <v>0</v>
      </c>
      <c r="CU31" s="280">
        <v>0.61805555555555558</v>
      </c>
      <c r="CV31" s="265">
        <v>0.61875000000000002</v>
      </c>
      <c r="CW31" s="266">
        <f t="shared" si="37"/>
        <v>1</v>
      </c>
      <c r="CX31" s="263">
        <f>'Маршрутный лист про'!$G$15</f>
        <v>420</v>
      </c>
      <c r="CY31" s="422">
        <f t="shared" si="38"/>
        <v>0.62361111111111112</v>
      </c>
      <c r="CZ31" s="271">
        <v>0.625</v>
      </c>
      <c r="DA31" s="265"/>
      <c r="DB31" s="269">
        <f t="shared" si="39"/>
        <v>120</v>
      </c>
      <c r="DC31" s="263">
        <f t="shared" si="40"/>
        <v>42</v>
      </c>
      <c r="DD31" s="287"/>
      <c r="DE31" s="283">
        <f t="shared" si="41"/>
        <v>120</v>
      </c>
    </row>
    <row r="32" spans="1:109" x14ac:dyDescent="0.25">
      <c r="A32" s="306">
        <v>11</v>
      </c>
      <c r="B32" s="304">
        <v>22</v>
      </c>
      <c r="C32" s="305" t="s">
        <v>339</v>
      </c>
      <c r="D32" s="305" t="s">
        <v>340</v>
      </c>
      <c r="E32" s="305" t="s">
        <v>342</v>
      </c>
      <c r="F32" s="305" t="s">
        <v>345</v>
      </c>
      <c r="G32" s="304" t="s">
        <v>41</v>
      </c>
      <c r="H32" s="443"/>
      <c r="I32" s="277">
        <f t="shared" si="0"/>
        <v>3441</v>
      </c>
      <c r="J32" s="279" t="s">
        <v>423</v>
      </c>
      <c r="K32" s="303"/>
      <c r="L32" s="285"/>
      <c r="M32" s="388" t="s">
        <v>418</v>
      </c>
      <c r="N32" s="288"/>
      <c r="O32" s="280">
        <v>0.43888888888888888</v>
      </c>
      <c r="P32" s="263">
        <f>'Маршрутный лист про'!$C$12</f>
        <v>100</v>
      </c>
      <c r="Q32" s="264">
        <f t="shared" si="1"/>
        <v>0.5083333333333333</v>
      </c>
      <c r="R32" s="265">
        <v>0.51527777777777783</v>
      </c>
      <c r="S32" s="263">
        <f t="shared" si="2"/>
        <v>10</v>
      </c>
      <c r="T32" s="272">
        <v>6</v>
      </c>
      <c r="U32" s="263">
        <f t="shared" si="3"/>
        <v>12</v>
      </c>
      <c r="V32" s="281">
        <f t="shared" si="43"/>
        <v>0</v>
      </c>
      <c r="W32" s="282">
        <f t="shared" si="5"/>
        <v>0.43888888888888888</v>
      </c>
      <c r="X32" s="265">
        <v>0.43888888888888888</v>
      </c>
      <c r="Y32" s="266">
        <f t="shared" si="6"/>
        <v>0</v>
      </c>
      <c r="Z32" s="263">
        <f>'Маршрутный лист про'!$G$8</f>
        <v>30</v>
      </c>
      <c r="AA32" s="268">
        <v>31.92</v>
      </c>
      <c r="AB32" s="269">
        <f t="shared" si="7"/>
        <v>1.9200000000000017</v>
      </c>
      <c r="AC32" s="267"/>
      <c r="AD32" s="267">
        <v>1</v>
      </c>
      <c r="AE32" s="267"/>
      <c r="AF32" s="267"/>
      <c r="AG32" s="283">
        <f t="shared" si="8"/>
        <v>119.20000000000002</v>
      </c>
      <c r="AH32" s="280">
        <v>0.46388888888888885</v>
      </c>
      <c r="AI32" s="265">
        <v>0.47222222222222227</v>
      </c>
      <c r="AJ32" s="266">
        <f t="shared" si="9"/>
        <v>12</v>
      </c>
      <c r="AK32" s="263">
        <f>'Маршрутный лист про'!$G$9</f>
        <v>40</v>
      </c>
      <c r="AL32" s="268">
        <v>60.88</v>
      </c>
      <c r="AM32" s="269">
        <f t="shared" si="10"/>
        <v>20.880000000000003</v>
      </c>
      <c r="AN32" s="267"/>
      <c r="AO32" s="267"/>
      <c r="AP32" s="267"/>
      <c r="AQ32" s="267"/>
      <c r="AR32" s="283">
        <f t="shared" si="42"/>
        <v>208.8</v>
      </c>
      <c r="AS32" s="280"/>
      <c r="AT32" s="265"/>
      <c r="AU32" s="266">
        <f t="shared" si="12"/>
        <v>0</v>
      </c>
      <c r="AV32" s="263">
        <f>'Маршрутный лист про'!$G$10</f>
        <v>1663</v>
      </c>
      <c r="AW32" s="422">
        <f t="shared" si="13"/>
        <v>1.9247685185185184E-2</v>
      </c>
      <c r="AX32" s="271">
        <v>0.4916666666666667</v>
      </c>
      <c r="AY32" s="265"/>
      <c r="AZ32" s="269">
        <f t="shared" si="14"/>
        <v>40817</v>
      </c>
      <c r="BA32" s="287">
        <v>360</v>
      </c>
      <c r="BB32" s="421">
        <v>1253</v>
      </c>
      <c r="BC32" s="280"/>
      <c r="BD32" s="265">
        <v>0.4916666666666667</v>
      </c>
      <c r="BE32" s="266">
        <f t="shared" si="16"/>
        <v>0</v>
      </c>
      <c r="BF32" s="263">
        <f>'Маршрутный лист про'!$G$11</f>
        <v>800</v>
      </c>
      <c r="BG32" s="422">
        <f t="shared" si="17"/>
        <v>0.500925925925926</v>
      </c>
      <c r="BH32" s="271">
        <v>0.50812500000000005</v>
      </c>
      <c r="BI32" s="265"/>
      <c r="BJ32" s="269">
        <f t="shared" si="18"/>
        <v>622</v>
      </c>
      <c r="BK32" s="263">
        <f t="shared" si="19"/>
        <v>80</v>
      </c>
      <c r="BL32" s="287"/>
      <c r="BM32" s="421">
        <v>1800</v>
      </c>
      <c r="BN32" s="280">
        <v>0.51597222222222217</v>
      </c>
      <c r="BO32" s="263">
        <f>'Маршрутный лист про'!$C$14</f>
        <v>90</v>
      </c>
      <c r="BP32" s="264">
        <f t="shared" si="21"/>
        <v>0.57847222222222217</v>
      </c>
      <c r="BQ32" s="265">
        <v>0.57777777777777783</v>
      </c>
      <c r="BR32" s="263">
        <f t="shared" si="22"/>
        <v>-1</v>
      </c>
      <c r="BS32" s="272">
        <v>0</v>
      </c>
      <c r="BT32" s="263">
        <f t="shared" si="23"/>
        <v>0</v>
      </c>
      <c r="BU32" s="281">
        <f t="shared" si="24"/>
        <v>0</v>
      </c>
      <c r="BV32" s="284">
        <f>ROUND('ДК про'!$B$63/'Маршрутный лист про'!$D$14*60,0)</f>
        <v>19</v>
      </c>
      <c r="BW32" s="263">
        <f t="shared" si="25"/>
        <v>2</v>
      </c>
      <c r="BX32" s="264">
        <f t="shared" si="26"/>
        <v>0.52916666666666656</v>
      </c>
      <c r="BY32" s="270">
        <v>0.52777777777777779</v>
      </c>
      <c r="BZ32" s="267"/>
      <c r="CA32" s="263">
        <f t="shared" si="27"/>
        <v>-2</v>
      </c>
      <c r="CB32" s="281">
        <f t="shared" si="46"/>
        <v>0</v>
      </c>
      <c r="CC32" s="280"/>
      <c r="CD32" s="265">
        <v>0.53055555555555556</v>
      </c>
      <c r="CE32" s="266">
        <f t="shared" si="29"/>
        <v>0</v>
      </c>
      <c r="CF32" s="263">
        <f>'Маршрутный лист про'!$G$13</f>
        <v>1883</v>
      </c>
      <c r="CG32" s="422">
        <f t="shared" si="30"/>
        <v>0.55234953703703704</v>
      </c>
      <c r="CH32" s="271">
        <v>0.55180555555555555</v>
      </c>
      <c r="CI32" s="265"/>
      <c r="CJ32" s="269">
        <f t="shared" si="31"/>
        <v>-47</v>
      </c>
      <c r="CK32" s="287">
        <v>0</v>
      </c>
      <c r="CL32" s="283">
        <f t="shared" si="47"/>
        <v>47</v>
      </c>
      <c r="CM32" s="280">
        <v>0.57916666666666672</v>
      </c>
      <c r="CN32" s="263">
        <f>'Маршрутный лист про'!$C$16</f>
        <v>60</v>
      </c>
      <c r="CO32" s="264">
        <f t="shared" si="33"/>
        <v>0.62083333333333335</v>
      </c>
      <c r="CP32" s="265">
        <v>0.61805555555555558</v>
      </c>
      <c r="CQ32" s="263">
        <f t="shared" si="34"/>
        <v>-4</v>
      </c>
      <c r="CR32" s="272"/>
      <c r="CS32" s="263">
        <f t="shared" si="35"/>
        <v>1</v>
      </c>
      <c r="CT32" s="281">
        <f t="shared" si="36"/>
        <v>0</v>
      </c>
      <c r="CU32" s="280">
        <v>0.61041666666666672</v>
      </c>
      <c r="CV32" s="265">
        <v>0.61111111111111105</v>
      </c>
      <c r="CW32" s="266">
        <f t="shared" si="37"/>
        <v>1</v>
      </c>
      <c r="CX32" s="263">
        <f>'Маршрутный лист про'!$G$15</f>
        <v>420</v>
      </c>
      <c r="CY32" s="422">
        <f t="shared" si="38"/>
        <v>0.61597222222222214</v>
      </c>
      <c r="CZ32" s="271">
        <v>0.6161226851851852</v>
      </c>
      <c r="DA32" s="265"/>
      <c r="DB32" s="269">
        <f t="shared" si="39"/>
        <v>13</v>
      </c>
      <c r="DC32" s="263">
        <f t="shared" si="40"/>
        <v>42</v>
      </c>
      <c r="DD32" s="287"/>
      <c r="DE32" s="283">
        <f t="shared" si="41"/>
        <v>13</v>
      </c>
    </row>
    <row r="33" spans="1:109" x14ac:dyDescent="0.25">
      <c r="A33" s="306">
        <v>12</v>
      </c>
      <c r="B33" s="304">
        <v>33</v>
      </c>
      <c r="C33" s="305" t="s">
        <v>207</v>
      </c>
      <c r="D33" s="305" t="s">
        <v>208</v>
      </c>
      <c r="E33" s="305" t="s">
        <v>209</v>
      </c>
      <c r="F33" s="305" t="s">
        <v>210</v>
      </c>
      <c r="G33" s="304" t="s">
        <v>41</v>
      </c>
      <c r="H33" s="443"/>
      <c r="I33" s="277">
        <f t="shared" si="0"/>
        <v>4451.8999999999996</v>
      </c>
      <c r="J33" s="279" t="s">
        <v>422</v>
      </c>
      <c r="K33" s="303"/>
      <c r="L33" s="285"/>
      <c r="M33" s="388" t="s">
        <v>418</v>
      </c>
      <c r="N33" s="288">
        <v>600</v>
      </c>
      <c r="O33" s="280">
        <v>0.43194444444444446</v>
      </c>
      <c r="P33" s="263">
        <f>'Маршрутный лист про'!$C$12</f>
        <v>100</v>
      </c>
      <c r="Q33" s="264">
        <f t="shared" si="1"/>
        <v>0.50138888888888888</v>
      </c>
      <c r="R33" s="265">
        <v>0.5131944444444444</v>
      </c>
      <c r="S33" s="263">
        <f t="shared" si="2"/>
        <v>17</v>
      </c>
      <c r="T33" s="272">
        <v>6</v>
      </c>
      <c r="U33" s="263">
        <f t="shared" si="3"/>
        <v>10</v>
      </c>
      <c r="V33" s="281">
        <f t="shared" si="43"/>
        <v>60</v>
      </c>
      <c r="W33" s="282">
        <f t="shared" si="5"/>
        <v>0.43194444444444446</v>
      </c>
      <c r="X33" s="265">
        <v>0.43194444444444446</v>
      </c>
      <c r="Y33" s="266">
        <f t="shared" si="6"/>
        <v>0</v>
      </c>
      <c r="Z33" s="263">
        <f>'Маршрутный лист про'!$G$8</f>
        <v>30</v>
      </c>
      <c r="AA33" s="268">
        <v>32.17</v>
      </c>
      <c r="AB33" s="269">
        <f t="shared" si="7"/>
        <v>2.1700000000000017</v>
      </c>
      <c r="AC33" s="267"/>
      <c r="AD33" s="267">
        <v>1</v>
      </c>
      <c r="AE33" s="267"/>
      <c r="AF33" s="267"/>
      <c r="AG33" s="283">
        <f t="shared" si="8"/>
        <v>121.70000000000002</v>
      </c>
      <c r="AH33" s="280">
        <v>0.4597222222222222</v>
      </c>
      <c r="AI33" s="265">
        <v>0.46666666666666662</v>
      </c>
      <c r="AJ33" s="266">
        <f t="shared" si="9"/>
        <v>10</v>
      </c>
      <c r="AK33" s="263">
        <f>'Маршрутный лист про'!$G$9</f>
        <v>40</v>
      </c>
      <c r="AL33" s="268">
        <v>63.52</v>
      </c>
      <c r="AM33" s="269">
        <f t="shared" si="10"/>
        <v>23.520000000000003</v>
      </c>
      <c r="AN33" s="267"/>
      <c r="AO33" s="267"/>
      <c r="AP33" s="267"/>
      <c r="AQ33" s="267"/>
      <c r="AR33" s="283">
        <f t="shared" si="42"/>
        <v>235.20000000000005</v>
      </c>
      <c r="AS33" s="280"/>
      <c r="AT33" s="265">
        <v>0.4680555555555555</v>
      </c>
      <c r="AU33" s="266">
        <f t="shared" si="12"/>
        <v>0</v>
      </c>
      <c r="AV33" s="263">
        <f>'Маршрутный лист про'!$G$10</f>
        <v>1663</v>
      </c>
      <c r="AW33" s="422">
        <f t="shared" si="13"/>
        <v>0.48730324074074066</v>
      </c>
      <c r="AX33" s="271"/>
      <c r="AY33" s="265"/>
      <c r="AZ33" s="269">
        <f t="shared" si="14"/>
        <v>-42103</v>
      </c>
      <c r="BA33" s="287">
        <v>360</v>
      </c>
      <c r="BB33" s="421">
        <v>1253</v>
      </c>
      <c r="BC33" s="280"/>
      <c r="BD33" s="265"/>
      <c r="BE33" s="266">
        <f t="shared" si="16"/>
        <v>0</v>
      </c>
      <c r="BF33" s="263">
        <f>'Маршрутный лист про'!$G$11</f>
        <v>800</v>
      </c>
      <c r="BG33" s="422">
        <f t="shared" si="17"/>
        <v>9.2592592592592587E-3</v>
      </c>
      <c r="BH33" s="271">
        <v>0.50295138888888891</v>
      </c>
      <c r="BI33" s="265"/>
      <c r="BJ33" s="269">
        <f t="shared" si="18"/>
        <v>42655</v>
      </c>
      <c r="BK33" s="263">
        <f t="shared" si="19"/>
        <v>80</v>
      </c>
      <c r="BL33" s="287"/>
      <c r="BM33" s="421">
        <v>1800</v>
      </c>
      <c r="BN33" s="280">
        <v>0.51388888888888895</v>
      </c>
      <c r="BO33" s="263">
        <f>'Маршрутный лист про'!$C$14</f>
        <v>90</v>
      </c>
      <c r="BP33" s="264">
        <f t="shared" si="21"/>
        <v>0.57638888888888895</v>
      </c>
      <c r="BQ33" s="265">
        <v>0.5756944444444444</v>
      </c>
      <c r="BR33" s="263">
        <f t="shared" si="22"/>
        <v>-1</v>
      </c>
      <c r="BS33" s="272">
        <v>0</v>
      </c>
      <c r="BT33" s="263">
        <f t="shared" si="23"/>
        <v>0</v>
      </c>
      <c r="BU33" s="281">
        <f t="shared" si="24"/>
        <v>0</v>
      </c>
      <c r="BV33" s="284">
        <f>ROUND('ДК про'!$B$63/'Маршрутный лист про'!$D$14*60,0)</f>
        <v>19</v>
      </c>
      <c r="BW33" s="263">
        <f t="shared" si="25"/>
        <v>2</v>
      </c>
      <c r="BX33" s="264">
        <f t="shared" si="26"/>
        <v>0.52708333333333335</v>
      </c>
      <c r="BY33" s="270">
        <v>0.52430555555555558</v>
      </c>
      <c r="BZ33" s="267"/>
      <c r="CA33" s="263">
        <f t="shared" si="27"/>
        <v>-4</v>
      </c>
      <c r="CB33" s="281">
        <f t="shared" si="46"/>
        <v>240</v>
      </c>
      <c r="CC33" s="280"/>
      <c r="CD33" s="265">
        <v>0.52569444444444446</v>
      </c>
      <c r="CE33" s="266">
        <f t="shared" si="29"/>
        <v>0</v>
      </c>
      <c r="CF33" s="263">
        <f>'Маршрутный лист про'!$G$13</f>
        <v>1883</v>
      </c>
      <c r="CG33" s="422">
        <f t="shared" si="30"/>
        <v>0.54748842592592595</v>
      </c>
      <c r="CH33" s="271">
        <v>0.54873842592592592</v>
      </c>
      <c r="CI33" s="265"/>
      <c r="CJ33" s="269">
        <f t="shared" si="31"/>
        <v>108</v>
      </c>
      <c r="CK33" s="287">
        <v>0</v>
      </c>
      <c r="CL33" s="283">
        <f t="shared" si="47"/>
        <v>108</v>
      </c>
      <c r="CM33" s="280">
        <v>0.57777777777777783</v>
      </c>
      <c r="CN33" s="263">
        <f>'Маршрутный лист про'!$C$16</f>
        <v>60</v>
      </c>
      <c r="CO33" s="264">
        <f t="shared" si="33"/>
        <v>0.61944444444444446</v>
      </c>
      <c r="CP33" s="265">
        <v>0.61875000000000002</v>
      </c>
      <c r="CQ33" s="263">
        <f t="shared" si="34"/>
        <v>-1</v>
      </c>
      <c r="CR33" s="272"/>
      <c r="CS33" s="263">
        <f t="shared" si="35"/>
        <v>1</v>
      </c>
      <c r="CT33" s="281">
        <f t="shared" si="36"/>
        <v>0</v>
      </c>
      <c r="CU33" s="280">
        <v>0.6020833333333333</v>
      </c>
      <c r="CV33" s="265">
        <v>0.60277777777777775</v>
      </c>
      <c r="CW33" s="266">
        <f t="shared" si="37"/>
        <v>1</v>
      </c>
      <c r="CX33" s="263">
        <f>'Маршрутный лист про'!$G$15</f>
        <v>420</v>
      </c>
      <c r="CY33" s="422">
        <f t="shared" si="38"/>
        <v>0.60763888888888884</v>
      </c>
      <c r="CZ33" s="271">
        <v>0.60803240740740738</v>
      </c>
      <c r="DA33" s="265"/>
      <c r="DB33" s="269">
        <f t="shared" si="39"/>
        <v>34</v>
      </c>
      <c r="DC33" s="263">
        <f t="shared" si="40"/>
        <v>42</v>
      </c>
      <c r="DD33" s="287"/>
      <c r="DE33" s="283">
        <f t="shared" si="41"/>
        <v>34</v>
      </c>
    </row>
    <row r="34" spans="1:109" x14ac:dyDescent="0.25">
      <c r="A34" s="306">
        <v>13</v>
      </c>
      <c r="B34" s="304">
        <v>14</v>
      </c>
      <c r="C34" s="305" t="s">
        <v>230</v>
      </c>
      <c r="D34" s="305" t="s">
        <v>231</v>
      </c>
      <c r="E34" s="305" t="s">
        <v>232</v>
      </c>
      <c r="F34" s="305" t="s">
        <v>233</v>
      </c>
      <c r="G34" s="304" t="s">
        <v>41</v>
      </c>
      <c r="H34" s="443"/>
      <c r="I34" s="277">
        <f t="shared" si="0"/>
        <v>8406.6</v>
      </c>
      <c r="J34" s="279" t="s">
        <v>424</v>
      </c>
      <c r="K34" s="303">
        <v>1000</v>
      </c>
      <c r="L34" s="285"/>
      <c r="M34" s="388" t="s">
        <v>418</v>
      </c>
      <c r="N34" s="288">
        <v>720</v>
      </c>
      <c r="O34" s="280">
        <v>0.4368055555555555</v>
      </c>
      <c r="P34" s="263">
        <f>'Маршрутный лист про'!$C$12</f>
        <v>100</v>
      </c>
      <c r="Q34" s="264">
        <f t="shared" si="1"/>
        <v>0.50624999999999998</v>
      </c>
      <c r="R34" s="265">
        <v>0.52847222222222223</v>
      </c>
      <c r="S34" s="263">
        <f t="shared" si="2"/>
        <v>32</v>
      </c>
      <c r="T34" s="272">
        <v>6</v>
      </c>
      <c r="U34" s="263">
        <f t="shared" si="3"/>
        <v>1</v>
      </c>
      <c r="V34" s="281">
        <f t="shared" si="43"/>
        <v>1500</v>
      </c>
      <c r="W34" s="282">
        <f t="shared" si="5"/>
        <v>0.4368055555555555</v>
      </c>
      <c r="X34" s="265">
        <v>0.4368055555555555</v>
      </c>
      <c r="Y34" s="266">
        <f t="shared" si="6"/>
        <v>0</v>
      </c>
      <c r="Z34" s="263">
        <f>'Маршрутный лист про'!$G$8</f>
        <v>30</v>
      </c>
      <c r="AA34" s="268">
        <v>43.16</v>
      </c>
      <c r="AB34" s="269">
        <f t="shared" si="7"/>
        <v>13.159999999999997</v>
      </c>
      <c r="AC34" s="267"/>
      <c r="AD34" s="267"/>
      <c r="AE34" s="267"/>
      <c r="AF34" s="267"/>
      <c r="AG34" s="283">
        <f t="shared" si="8"/>
        <v>131.59999999999997</v>
      </c>
      <c r="AH34" s="280"/>
      <c r="AI34" s="265"/>
      <c r="AJ34" s="266">
        <f t="shared" si="9"/>
        <v>0</v>
      </c>
      <c r="AK34" s="263">
        <f>'Маршрутный лист про'!$G$9</f>
        <v>40</v>
      </c>
      <c r="AL34" s="268"/>
      <c r="AM34" s="269">
        <f t="shared" si="10"/>
        <v>-40</v>
      </c>
      <c r="AN34" s="267"/>
      <c r="AO34" s="267"/>
      <c r="AP34" s="267"/>
      <c r="AQ34" s="267"/>
      <c r="AR34" s="421">
        <v>1800</v>
      </c>
      <c r="AS34" s="280"/>
      <c r="AT34" s="265"/>
      <c r="AU34" s="266">
        <f t="shared" si="12"/>
        <v>0</v>
      </c>
      <c r="AV34" s="263">
        <f>'Маршрутный лист про'!$G$10</f>
        <v>1663</v>
      </c>
      <c r="AW34" s="422">
        <f t="shared" si="13"/>
        <v>1.9247685185185184E-2</v>
      </c>
      <c r="AX34" s="271">
        <v>0.50975694444444442</v>
      </c>
      <c r="AY34" s="265"/>
      <c r="AZ34" s="269">
        <f t="shared" si="14"/>
        <v>42380</v>
      </c>
      <c r="BA34" s="287">
        <v>360</v>
      </c>
      <c r="BB34" s="421">
        <v>1800</v>
      </c>
      <c r="BC34" s="280">
        <v>0.50972222222222219</v>
      </c>
      <c r="BD34" s="265">
        <v>0.51041666666666663</v>
      </c>
      <c r="BE34" s="266">
        <f t="shared" si="16"/>
        <v>1</v>
      </c>
      <c r="BF34" s="263">
        <f>'Маршрутный лист про'!$G$11</f>
        <v>800</v>
      </c>
      <c r="BG34" s="422">
        <f t="shared" si="17"/>
        <v>0.51967592592592593</v>
      </c>
      <c r="BH34" s="271">
        <v>0.52083333333333337</v>
      </c>
      <c r="BI34" s="265"/>
      <c r="BJ34" s="269">
        <f t="shared" si="18"/>
        <v>100</v>
      </c>
      <c r="BK34" s="263">
        <f t="shared" si="19"/>
        <v>80</v>
      </c>
      <c r="BL34" s="287"/>
      <c r="BM34" s="283">
        <f>IF(ISBLANK(BI34),IF(BJ34&lt;0,IF(-BJ34&lt;BK34,0,-BJ34-BK34),IF(BJ34&lt;BL34,0,BJ34-BL34)),"ВРУЧНУЮ")</f>
        <v>100</v>
      </c>
      <c r="BN34" s="280">
        <v>0.52847222222222223</v>
      </c>
      <c r="BO34" s="263">
        <f>'Маршрутный лист про'!$C$14</f>
        <v>90</v>
      </c>
      <c r="BP34" s="264">
        <f t="shared" si="21"/>
        <v>0.59097222222222223</v>
      </c>
      <c r="BQ34" s="265">
        <v>0.58819444444444446</v>
      </c>
      <c r="BR34" s="263">
        <f t="shared" si="22"/>
        <v>-4</v>
      </c>
      <c r="BS34" s="272">
        <v>0</v>
      </c>
      <c r="BT34" s="263">
        <f t="shared" si="23"/>
        <v>0</v>
      </c>
      <c r="BU34" s="281">
        <f t="shared" si="24"/>
        <v>480</v>
      </c>
      <c r="BV34" s="284">
        <f>ROUND('ДК про'!$B$63/'Маршрутный лист про'!$D$14*60,0)</f>
        <v>19</v>
      </c>
      <c r="BW34" s="263">
        <f t="shared" si="25"/>
        <v>2</v>
      </c>
      <c r="BX34" s="264">
        <f t="shared" si="26"/>
        <v>0.54166666666666663</v>
      </c>
      <c r="BY34" s="270">
        <v>0.53749999999999998</v>
      </c>
      <c r="BZ34" s="267"/>
      <c r="CA34" s="263">
        <f t="shared" si="27"/>
        <v>-6</v>
      </c>
      <c r="CB34" s="281">
        <f t="shared" si="46"/>
        <v>480</v>
      </c>
      <c r="CC34" s="280"/>
      <c r="CD34" s="265">
        <v>0.53819444444444442</v>
      </c>
      <c r="CE34" s="266">
        <f t="shared" si="29"/>
        <v>0</v>
      </c>
      <c r="CF34" s="263">
        <f>'Маршрутный лист про'!$G$13</f>
        <v>1883</v>
      </c>
      <c r="CG34" s="422">
        <f t="shared" si="30"/>
        <v>0.5599884259259259</v>
      </c>
      <c r="CH34" s="271">
        <v>0.55680555555555555</v>
      </c>
      <c r="CI34" s="265"/>
      <c r="CJ34" s="269">
        <f t="shared" si="31"/>
        <v>-275</v>
      </c>
      <c r="CK34" s="287">
        <v>0</v>
      </c>
      <c r="CL34" s="283">
        <f t="shared" si="47"/>
        <v>275</v>
      </c>
      <c r="CM34" s="280">
        <v>0.58958333333333335</v>
      </c>
      <c r="CN34" s="263">
        <f>'Маршрутный лист про'!$C$16</f>
        <v>60</v>
      </c>
      <c r="CO34" s="264">
        <f t="shared" si="33"/>
        <v>0.63124999999999998</v>
      </c>
      <c r="CP34" s="265">
        <v>0.62361111111111112</v>
      </c>
      <c r="CQ34" s="263">
        <f t="shared" si="34"/>
        <v>-11</v>
      </c>
      <c r="CR34" s="272"/>
      <c r="CS34" s="263">
        <f t="shared" si="35"/>
        <v>1</v>
      </c>
      <c r="CT34" s="281">
        <f t="shared" si="36"/>
        <v>0</v>
      </c>
      <c r="CU34" s="280">
        <v>0.61458333333333337</v>
      </c>
      <c r="CV34" s="265">
        <v>0.61527777777777781</v>
      </c>
      <c r="CW34" s="266">
        <f t="shared" si="37"/>
        <v>1</v>
      </c>
      <c r="CX34" s="263">
        <f>'Маршрутный лист про'!$G$15</f>
        <v>420</v>
      </c>
      <c r="CY34" s="422">
        <f t="shared" si="38"/>
        <v>0.62013888888888891</v>
      </c>
      <c r="CZ34" s="271">
        <v>0.62152777777777779</v>
      </c>
      <c r="DA34" s="265"/>
      <c r="DB34" s="269">
        <f t="shared" si="39"/>
        <v>120</v>
      </c>
      <c r="DC34" s="263">
        <f t="shared" si="40"/>
        <v>42</v>
      </c>
      <c r="DD34" s="287"/>
      <c r="DE34" s="283">
        <f t="shared" si="41"/>
        <v>120</v>
      </c>
    </row>
    <row r="35" spans="1:109" x14ac:dyDescent="0.25">
      <c r="A35" s="306" t="s">
        <v>416</v>
      </c>
      <c r="B35" s="301">
        <v>60</v>
      </c>
      <c r="C35" s="302" t="s">
        <v>381</v>
      </c>
      <c r="D35" s="302" t="s">
        <v>391</v>
      </c>
      <c r="E35" s="302" t="s">
        <v>406</v>
      </c>
      <c r="F35" s="302" t="s">
        <v>409</v>
      </c>
      <c r="G35" s="301" t="s">
        <v>382</v>
      </c>
      <c r="H35" s="442"/>
      <c r="I35" s="277">
        <f t="shared" ref="I35" si="48">K35+N35+V35+AG35+AR35+BB35+BM35+BU35+CB35+CL35+CT35+DE35</f>
        <v>144988.59999999998</v>
      </c>
      <c r="J35" s="279"/>
      <c r="K35" s="303"/>
      <c r="L35" s="285"/>
      <c r="M35" s="388" t="s">
        <v>418</v>
      </c>
      <c r="N35" s="288"/>
      <c r="O35" s="280">
        <v>0.43055555555555558</v>
      </c>
      <c r="P35" s="263">
        <f>'Маршрутный лист про'!$C$12</f>
        <v>100</v>
      </c>
      <c r="Q35" s="264">
        <f t="shared" ref="Q35" si="49">O35+P35/1440</f>
        <v>0.5</v>
      </c>
      <c r="R35" s="265"/>
      <c r="S35" s="263">
        <f t="shared" ref="S35" si="50">ROUND((R35-Q35)*1440,0)</f>
        <v>-720</v>
      </c>
      <c r="T35" s="272">
        <v>6</v>
      </c>
      <c r="U35" s="263">
        <f t="shared" ref="U35" si="51">Y35+AJ35+AU35+BE35</f>
        <v>6</v>
      </c>
      <c r="V35" s="281">
        <f t="shared" ref="V35" si="52">ABS(IF(Q35&gt;R35,IF(S35=-1,0,S35*120),IF(S35&gt;(T35+U35),(S35-(T35+U35))*60,0)))</f>
        <v>86400</v>
      </c>
      <c r="W35" s="282">
        <f t="shared" ref="W35" si="53">O35</f>
        <v>0.43055555555555558</v>
      </c>
      <c r="X35" s="265">
        <v>0.43055555555555558</v>
      </c>
      <c r="Y35" s="266">
        <f t="shared" ref="Y35" si="54">IF(ISBLANK(W35),0,ROUND((X35-W35)*1440,0))</f>
        <v>0</v>
      </c>
      <c r="Z35" s="263">
        <f>'Маршрутный лист про'!$G$8</f>
        <v>30</v>
      </c>
      <c r="AA35" s="268">
        <v>35.869999999999997</v>
      </c>
      <c r="AB35" s="269">
        <f t="shared" ref="AB35" si="55">AA35-Z35</f>
        <v>5.8699999999999974</v>
      </c>
      <c r="AC35" s="267"/>
      <c r="AD35" s="267"/>
      <c r="AE35" s="267"/>
      <c r="AF35" s="267"/>
      <c r="AG35" s="283">
        <f t="shared" ref="AG35" si="56">(AB35+IF(ISBLANK(AC35),0,20)+AD35*10+IF(ISBLANK(AE35),0,20)+AF35*20)*10</f>
        <v>58.699999999999974</v>
      </c>
      <c r="AH35" s="280">
        <v>0.4513888888888889</v>
      </c>
      <c r="AI35" s="265">
        <v>0.4548611111111111</v>
      </c>
      <c r="AJ35" s="266">
        <f t="shared" ref="AJ35" si="57">IF(ISBLANK(AH35),0,ROUND((AI35-AH35)*1440,0))</f>
        <v>5</v>
      </c>
      <c r="AK35" s="263">
        <f>'Маршрутный лист про'!$G$9</f>
        <v>40</v>
      </c>
      <c r="AL35" s="268">
        <v>73.69</v>
      </c>
      <c r="AM35" s="269">
        <f t="shared" ref="AM35" si="58">AL35-AK35</f>
        <v>33.69</v>
      </c>
      <c r="AN35" s="267"/>
      <c r="AO35" s="267"/>
      <c r="AP35" s="267"/>
      <c r="AQ35" s="267"/>
      <c r="AR35" s="283">
        <f t="shared" ref="AR35" si="59">(AM35+IF(ISBLANK(AN35),0,20)+AO35*10+IF(ISBLANK(AP35),0,20)+AQ35*20)*10</f>
        <v>336.9</v>
      </c>
      <c r="AS35" s="280"/>
      <c r="AT35" s="265">
        <v>0.45624999999999999</v>
      </c>
      <c r="AU35" s="266">
        <f t="shared" ref="AU35" si="60">IF(ISBLANK(AS35),0,ROUND((AT35-AS35)*1440,0))</f>
        <v>0</v>
      </c>
      <c r="AV35" s="263">
        <f>'Маршрутный лист лайт'!$G$10</f>
        <v>1663</v>
      </c>
      <c r="AW35" s="422">
        <f t="shared" ref="AW35:AW38" si="61">AT35+AV35/86400</f>
        <v>0.47549768518518515</v>
      </c>
      <c r="AX35" s="271">
        <v>0.48317129629629635</v>
      </c>
      <c r="AY35" s="265"/>
      <c r="AZ35" s="269">
        <f t="shared" ref="AZ35" si="62">ROUND((AX35-AW35)*86400,0)</f>
        <v>663</v>
      </c>
      <c r="BA35" s="287">
        <v>360</v>
      </c>
      <c r="BB35" s="283">
        <f t="shared" ref="BB35" si="63">IF(ISBLANK(AY35),IF(AZ35&lt;0,-AZ35,IF(AZ35&lt;BA35,0,AZ35-BA35)),"ВРУЧНУЮ")</f>
        <v>303</v>
      </c>
      <c r="BC35" s="280">
        <v>0.48333333333333334</v>
      </c>
      <c r="BD35" s="265">
        <v>0.48402777777777778</v>
      </c>
      <c r="BE35" s="266">
        <f t="shared" ref="BE35" si="64">IF(ISBLANK(BC35),0,ROUND((BD35-BC35)*1440,0))</f>
        <v>1</v>
      </c>
      <c r="BF35" s="263">
        <f>'Маршрутный лист лайт'!$G$11</f>
        <v>900</v>
      </c>
      <c r="BG35" s="422">
        <f t="shared" ref="BG35:BG38" si="65">BD35+BF35/86400</f>
        <v>0.49444444444444446</v>
      </c>
      <c r="BH35" s="271"/>
      <c r="BI35" s="265"/>
      <c r="BJ35" s="269">
        <f t="shared" ref="BJ35" si="66">ROUND((BH35-BG35)*86400,0)</f>
        <v>-42720</v>
      </c>
      <c r="BK35" s="263">
        <f t="shared" ref="BK35" si="67">ROUND(BF35*0.1,0)</f>
        <v>90</v>
      </c>
      <c r="BL35" s="287"/>
      <c r="BM35" s="283">
        <f t="shared" ref="BM35" si="68">IF(ISBLANK(BI35),IF(BJ35&lt;0,IF(-BJ35&lt;BK35,0,-BJ35-BK35),IF(BJ35&lt;BL35,0,BJ35-BL35)),"ВРУЧНУЮ")</f>
        <v>42630</v>
      </c>
      <c r="BN35" s="280"/>
      <c r="BO35" s="263">
        <f>'Маршрутный лист про'!$C$14</f>
        <v>90</v>
      </c>
      <c r="BP35" s="264">
        <f t="shared" ref="BP35" si="69">BN35+BO35/1440</f>
        <v>6.25E-2</v>
      </c>
      <c r="BQ35" s="265"/>
      <c r="BR35" s="263">
        <f t="shared" ref="BR35" si="70">ROUND((BQ35-BP35)*1440,0)</f>
        <v>-90</v>
      </c>
      <c r="BS35" s="272">
        <v>0</v>
      </c>
      <c r="BT35" s="263">
        <f t="shared" ref="BT35" si="71">CE35</f>
        <v>0</v>
      </c>
      <c r="BU35" s="281">
        <f t="shared" ref="BU35" si="72">ABS(IF(BP35&gt;BQ35,IF(BR35=-1,0,BR35*120),IF(BR35&gt;(BS35+BT35),(BR35-(BS35+BT35))*60,0)))</f>
        <v>10800</v>
      </c>
      <c r="BV35" s="284">
        <f>ROUND('ДК про'!$B$63/'Маршрутный лист про'!$D$14*60,0)</f>
        <v>19</v>
      </c>
      <c r="BW35" s="263">
        <f t="shared" ref="BW35" si="73">ROUNDUP(BV35/10,0)</f>
        <v>2</v>
      </c>
      <c r="BX35" s="264">
        <f t="shared" ref="BX35" si="74">BN35+BV35/1440</f>
        <v>1.3194444444444444E-2</v>
      </c>
      <c r="BY35" s="270"/>
      <c r="BZ35" s="267"/>
      <c r="CA35" s="263">
        <f t="shared" ref="CA35" si="75">ROUND((BY35-BX35)*1440,0)</f>
        <v>-19</v>
      </c>
      <c r="CB35" s="281">
        <f t="shared" ref="CB35" si="76">IF(ISBLANK(BZ35),IF(CA35&gt;=0,0,IF(-CA35&lt;=BW35,0,-(CA35+BW35)*120)),"РУЧНОЙ")</f>
        <v>2040</v>
      </c>
      <c r="CC35" s="280"/>
      <c r="CD35" s="265"/>
      <c r="CE35" s="266">
        <f t="shared" ref="CE35" si="77">IF(ISBLANK(CC35),0,ROUND((CD35-CC35)*1440,0))</f>
        <v>0</v>
      </c>
      <c r="CF35" s="263">
        <f>'Маршрутный лист лайт'!$G$13</f>
        <v>2006</v>
      </c>
      <c r="CG35" s="422">
        <f t="shared" ref="CG35:CG38" si="78">CD35+CF35/86400</f>
        <v>2.3217592592592592E-2</v>
      </c>
      <c r="CH35" s="271"/>
      <c r="CI35" s="265"/>
      <c r="CJ35" s="269">
        <f t="shared" ref="CJ35" si="79">ROUND((CH35-CG35)*86400,0)</f>
        <v>-2006</v>
      </c>
      <c r="CK35" s="287">
        <v>0</v>
      </c>
      <c r="CL35" s="283">
        <f t="shared" ref="CL35" si="80">IF(ISBLANK(CI35),IF(CJ35&lt;0,-CJ35,IF(CJ35&lt;CK35,0,CJ35-CK35)),"ВРУЧНУЮ")</f>
        <v>2006</v>
      </c>
      <c r="CM35" s="280"/>
      <c r="CN35" s="263">
        <f>'Маршрутный лист про'!$C$16</f>
        <v>60</v>
      </c>
      <c r="CO35" s="264">
        <f t="shared" ref="CO35" si="81">CM35+CN35/1440</f>
        <v>4.1666666666666664E-2</v>
      </c>
      <c r="CP35" s="265"/>
      <c r="CQ35" s="263">
        <f t="shared" ref="CQ35" si="82">ROUND((CP35-CO35)*1440,0)</f>
        <v>-60</v>
      </c>
      <c r="CR35" s="272"/>
      <c r="CS35" s="263">
        <f t="shared" ref="CS35" si="83">CW35</f>
        <v>0</v>
      </c>
      <c r="CT35" s="281">
        <f t="shared" ref="CT35" si="84">ABS(IF(CO35&gt;CP35,0,IF(CQ35&gt;(CR35+CS35),(CQ35-(CR35+CS35))*60,0)))</f>
        <v>0</v>
      </c>
      <c r="CU35" s="280"/>
      <c r="CV35" s="265"/>
      <c r="CW35" s="266">
        <f t="shared" ref="CW35" si="85">IF(ISBLANK(CU35),0,ROUND((CV35-CU35)*1440,0))</f>
        <v>0</v>
      </c>
      <c r="CX35" s="263">
        <f>'Маршрутный лист лайт'!$G$15</f>
        <v>460</v>
      </c>
      <c r="CY35" s="422">
        <f t="shared" ref="CY35:CY38" si="86">CV35+CX35/86400</f>
        <v>5.324074074074074E-3</v>
      </c>
      <c r="CZ35" s="271"/>
      <c r="DA35" s="265"/>
      <c r="DB35" s="269">
        <f t="shared" ref="DB35" si="87">ROUND((CZ35-CY35)*86400,0)</f>
        <v>-460</v>
      </c>
      <c r="DC35" s="263">
        <f t="shared" ref="DC35" si="88">ROUND(CX35*0.1,0)</f>
        <v>46</v>
      </c>
      <c r="DD35" s="287"/>
      <c r="DE35" s="283">
        <f t="shared" ref="DE35" si="89">IF(ISBLANK(DA35),IF(DB35&lt;0,IF(-DB35&lt;DC35,0,-DB35-DC35),IF(DB35&lt;DD35,0,DB35-DD35)),"ВРУЧНУЮ")</f>
        <v>414</v>
      </c>
    </row>
    <row r="36" spans="1:109" x14ac:dyDescent="0.25">
      <c r="A36" s="306" t="s">
        <v>414</v>
      </c>
      <c r="B36" s="301">
        <v>23</v>
      </c>
      <c r="C36" s="302"/>
      <c r="D36" s="302" t="s">
        <v>355</v>
      </c>
      <c r="E36" s="302" t="s">
        <v>357</v>
      </c>
      <c r="F36" s="302" t="s">
        <v>358</v>
      </c>
      <c r="G36" s="301" t="s">
        <v>42</v>
      </c>
      <c r="H36" s="442"/>
      <c r="I36" s="277">
        <f t="shared" ref="I36" si="90">K36+N36+V36+AG36+AR36+BB36+BM36+BU36+CB36+CL36+CT36+DE36</f>
        <v>102353</v>
      </c>
      <c r="J36" s="279"/>
      <c r="K36" s="303"/>
      <c r="L36" s="285"/>
      <c r="M36" s="388" t="s">
        <v>418</v>
      </c>
      <c r="N36" s="288"/>
      <c r="O36" s="280">
        <v>0.42430555555555555</v>
      </c>
      <c r="P36" s="263">
        <f>'Маршрутный лист про'!$C$12</f>
        <v>100</v>
      </c>
      <c r="Q36" s="264">
        <f t="shared" ref="Q36" si="91">O36+P36/1440</f>
        <v>0.49375000000000002</v>
      </c>
      <c r="R36" s="265"/>
      <c r="S36" s="263">
        <f t="shared" ref="S36" si="92">ROUND((R36-Q36)*1440,0)</f>
        <v>-711</v>
      </c>
      <c r="T36" s="272">
        <v>6</v>
      </c>
      <c r="U36" s="263">
        <f t="shared" ref="U36" si="93">Y36+AJ36+AU36+BE36</f>
        <v>0</v>
      </c>
      <c r="V36" s="281">
        <f t="shared" ref="V36" si="94">ABS(IF(Q36&gt;R36,IF(S36=-1,0,S36*120),IF(S36&gt;(T36+U36),(S36-(T36+U36))*60,0)))</f>
        <v>85320</v>
      </c>
      <c r="W36" s="282">
        <f t="shared" ref="W36" si="95">O36</f>
        <v>0.42430555555555555</v>
      </c>
      <c r="X36" s="265">
        <v>0.42430555555555555</v>
      </c>
      <c r="Y36" s="266">
        <f t="shared" ref="Y36" si="96">IF(ISBLANK(W36),0,ROUND((X36-W36)*1440,0))</f>
        <v>0</v>
      </c>
      <c r="Z36" s="263">
        <f>'Маршрутный лист про'!$G$8</f>
        <v>30</v>
      </c>
      <c r="AA36" s="268"/>
      <c r="AB36" s="269">
        <f t="shared" ref="AB36" si="97">AA36-Z36</f>
        <v>-30</v>
      </c>
      <c r="AC36" s="267"/>
      <c r="AD36" s="267"/>
      <c r="AE36" s="267"/>
      <c r="AF36" s="267"/>
      <c r="AG36" s="283">
        <f t="shared" ref="AG36" si="98">(AB36+IF(ISBLANK(AC36),0,20)+AD36*10+IF(ISBLANK(AE36),0,20)+AF36*20)*10</f>
        <v>-300</v>
      </c>
      <c r="AH36" s="280"/>
      <c r="AI36" s="265"/>
      <c r="AJ36" s="266">
        <f t="shared" ref="AJ36" si="99">IF(ISBLANK(AH36),0,ROUND((AI36-AH36)*1440,0))</f>
        <v>0</v>
      </c>
      <c r="AK36" s="263">
        <f>'Маршрутный лист про'!$G$9</f>
        <v>40</v>
      </c>
      <c r="AL36" s="268"/>
      <c r="AM36" s="269">
        <f t="shared" ref="AM36" si="100">AL36-AK36</f>
        <v>-40</v>
      </c>
      <c r="AN36" s="267"/>
      <c r="AO36" s="267"/>
      <c r="AP36" s="267"/>
      <c r="AQ36" s="267"/>
      <c r="AR36" s="283">
        <f t="shared" ref="AR36" si="101">(AM36+IF(ISBLANK(AN36),0,20)+AO36*10+IF(ISBLANK(AP36),0,20)+AQ36*20)*10</f>
        <v>-400</v>
      </c>
      <c r="AS36" s="280"/>
      <c r="AT36" s="265"/>
      <c r="AU36" s="266">
        <f t="shared" ref="AU36" si="102">IF(ISBLANK(AS36),0,ROUND((AT36-AS36)*1440,0))</f>
        <v>0</v>
      </c>
      <c r="AV36" s="263">
        <f>'Маршрутный лист лайт'!$G$10</f>
        <v>1663</v>
      </c>
      <c r="AW36" s="422">
        <f t="shared" si="61"/>
        <v>1.9247685185185184E-2</v>
      </c>
      <c r="AX36" s="271"/>
      <c r="AY36" s="265"/>
      <c r="AZ36" s="269">
        <f t="shared" ref="AZ36" si="103">ROUND((AX36-AW36)*86400,0)</f>
        <v>-1663</v>
      </c>
      <c r="BA36" s="287">
        <v>360</v>
      </c>
      <c r="BB36" s="283">
        <f t="shared" ref="BB36" si="104">IF(ISBLANK(AY36),IF(AZ36&lt;0,-AZ36,IF(AZ36&lt;BA36,0,AZ36-BA36)),"ВРУЧНУЮ")</f>
        <v>1663</v>
      </c>
      <c r="BC36" s="280"/>
      <c r="BD36" s="265"/>
      <c r="BE36" s="266">
        <f t="shared" ref="BE36" si="105">IF(ISBLANK(BC36),0,ROUND((BD36-BC36)*1440,0))</f>
        <v>0</v>
      </c>
      <c r="BF36" s="263">
        <f>'Маршрутный лист лайт'!$G$11</f>
        <v>900</v>
      </c>
      <c r="BG36" s="422">
        <f t="shared" si="65"/>
        <v>1.0416666666666666E-2</v>
      </c>
      <c r="BH36" s="271"/>
      <c r="BI36" s="265"/>
      <c r="BJ36" s="269">
        <f t="shared" ref="BJ36" si="106">ROUND((BH36-BG36)*86400,0)</f>
        <v>-900</v>
      </c>
      <c r="BK36" s="263">
        <f t="shared" ref="BK36" si="107">ROUND(BF36*0.1,0)</f>
        <v>90</v>
      </c>
      <c r="BL36" s="287"/>
      <c r="BM36" s="283">
        <f t="shared" ref="BM36" si="108">IF(ISBLANK(BI36),IF(BJ36&lt;0,IF(-BJ36&lt;BK36,0,-BJ36-BK36),IF(BJ36&lt;BL36,0,BJ36-BL36)),"ВРУЧНУЮ")</f>
        <v>810</v>
      </c>
      <c r="BN36" s="280"/>
      <c r="BO36" s="263">
        <f>'Маршрутный лист про'!$C$14</f>
        <v>90</v>
      </c>
      <c r="BP36" s="264">
        <f t="shared" ref="BP36" si="109">BN36+BO36/1440</f>
        <v>6.25E-2</v>
      </c>
      <c r="BQ36" s="265"/>
      <c r="BR36" s="263">
        <f t="shared" ref="BR36" si="110">ROUND((BQ36-BP36)*1440,0)</f>
        <v>-90</v>
      </c>
      <c r="BS36" s="272">
        <v>0</v>
      </c>
      <c r="BT36" s="263">
        <f t="shared" ref="BT36" si="111">CE36</f>
        <v>0</v>
      </c>
      <c r="BU36" s="281">
        <f t="shared" ref="BU36" si="112">ABS(IF(BP36&gt;BQ36,IF(BR36=-1,0,BR36*120),IF(BR36&gt;(BS36+BT36),(BR36-(BS36+BT36))*60,0)))</f>
        <v>10800</v>
      </c>
      <c r="BV36" s="284">
        <f>ROUND('ДК про'!$B$63/'Маршрутный лист про'!$D$14*60,0)</f>
        <v>19</v>
      </c>
      <c r="BW36" s="263">
        <f t="shared" ref="BW36" si="113">ROUNDUP(BV36/10,0)</f>
        <v>2</v>
      </c>
      <c r="BX36" s="264">
        <f t="shared" ref="BX36" si="114">BN36+BV36/1440</f>
        <v>1.3194444444444444E-2</v>
      </c>
      <c r="BY36" s="270"/>
      <c r="BZ36" s="267"/>
      <c r="CA36" s="263">
        <f t="shared" ref="CA36" si="115">ROUND((BY36-BX36)*1440,0)</f>
        <v>-19</v>
      </c>
      <c r="CB36" s="281">
        <f t="shared" ref="CB36" si="116">IF(ISBLANK(BZ36),IF(CA36&gt;=0,0,IF(-CA36&lt;=BW36,0,-(CA36+BW36)*120)),"РУЧНОЙ")</f>
        <v>2040</v>
      </c>
      <c r="CC36" s="280"/>
      <c r="CD36" s="265"/>
      <c r="CE36" s="266">
        <f t="shared" ref="CE36" si="117">IF(ISBLANK(CC36),0,ROUND((CD36-CC36)*1440,0))</f>
        <v>0</v>
      </c>
      <c r="CF36" s="263">
        <f>'Маршрутный лист лайт'!$G$13</f>
        <v>2006</v>
      </c>
      <c r="CG36" s="422">
        <f t="shared" si="78"/>
        <v>2.3217592592592592E-2</v>
      </c>
      <c r="CH36" s="271"/>
      <c r="CI36" s="265"/>
      <c r="CJ36" s="269">
        <f t="shared" ref="CJ36" si="118">ROUND((CH36-CG36)*86400,0)</f>
        <v>-2006</v>
      </c>
      <c r="CK36" s="287">
        <v>0</v>
      </c>
      <c r="CL36" s="283">
        <f t="shared" ref="CL36" si="119">IF(ISBLANK(CI36),IF(CJ36&lt;0,-CJ36,IF(CJ36&lt;CK36,0,CJ36-CK36)),"ВРУЧНУЮ")</f>
        <v>2006</v>
      </c>
      <c r="CM36" s="280"/>
      <c r="CN36" s="263">
        <f>'Маршрутный лист про'!$C$16</f>
        <v>60</v>
      </c>
      <c r="CO36" s="264">
        <f t="shared" ref="CO36" si="120">CM36+CN36/1440</f>
        <v>4.1666666666666664E-2</v>
      </c>
      <c r="CP36" s="265"/>
      <c r="CQ36" s="263">
        <f t="shared" ref="CQ36" si="121">ROUND((CP36-CO36)*1440,0)</f>
        <v>-60</v>
      </c>
      <c r="CR36" s="272"/>
      <c r="CS36" s="263">
        <f t="shared" ref="CS36" si="122">CW36</f>
        <v>0</v>
      </c>
      <c r="CT36" s="281">
        <f t="shared" ref="CT36" si="123">ABS(IF(CO36&gt;CP36,0,IF(CQ36&gt;(CR36+CS36),(CQ36-(CR36+CS36))*60,0)))</f>
        <v>0</v>
      </c>
      <c r="CU36" s="280"/>
      <c r="CV36" s="265"/>
      <c r="CW36" s="266">
        <f t="shared" ref="CW36" si="124">IF(ISBLANK(CU36),0,ROUND((CV36-CU36)*1440,0))</f>
        <v>0</v>
      </c>
      <c r="CX36" s="263">
        <f>'Маршрутный лист лайт'!$G$15</f>
        <v>460</v>
      </c>
      <c r="CY36" s="422">
        <f t="shared" si="86"/>
        <v>5.324074074074074E-3</v>
      </c>
      <c r="CZ36" s="271"/>
      <c r="DA36" s="265"/>
      <c r="DB36" s="269">
        <f t="shared" ref="DB36" si="125">ROUND((CZ36-CY36)*86400,0)</f>
        <v>-460</v>
      </c>
      <c r="DC36" s="263">
        <f t="shared" ref="DC36" si="126">ROUND(CX36*0.1,0)</f>
        <v>46</v>
      </c>
      <c r="DD36" s="287"/>
      <c r="DE36" s="283">
        <f t="shared" ref="DE36" si="127">IF(ISBLANK(DA36),IF(DB36&lt;0,IF(-DB36&lt;DC36,0,-DB36-DC36),IF(DB36&lt;DD36,0,DB36-DD36)),"ВРУЧНУЮ")</f>
        <v>414</v>
      </c>
    </row>
    <row r="37" spans="1:109" x14ac:dyDescent="0.25">
      <c r="A37" s="306" t="s">
        <v>414</v>
      </c>
      <c r="B37" s="301">
        <v>59</v>
      </c>
      <c r="C37" s="302"/>
      <c r="D37" s="302" t="s">
        <v>390</v>
      </c>
      <c r="E37" s="302" t="s">
        <v>405</v>
      </c>
      <c r="F37" s="302" t="s">
        <v>408</v>
      </c>
      <c r="G37" s="301" t="s">
        <v>382</v>
      </c>
      <c r="H37" s="442"/>
      <c r="I37" s="277">
        <f>K37+N37+V37+AG37+AR37+BB37+BM37+BU37+CB37+CL37+CT37+DE37</f>
        <v>103313</v>
      </c>
      <c r="J37" s="279"/>
      <c r="K37" s="303"/>
      <c r="L37" s="285"/>
      <c r="M37" s="388" t="s">
        <v>418</v>
      </c>
      <c r="N37" s="288"/>
      <c r="O37" s="280">
        <v>0.42986111111111108</v>
      </c>
      <c r="P37" s="263">
        <f>'Маршрутный лист про'!$C$12</f>
        <v>100</v>
      </c>
      <c r="Q37" s="264">
        <f>O37+P37/1440</f>
        <v>0.49930555555555556</v>
      </c>
      <c r="R37" s="265"/>
      <c r="S37" s="263">
        <f>ROUND((R37-Q37)*1440,0)</f>
        <v>-719</v>
      </c>
      <c r="T37" s="272">
        <v>6</v>
      </c>
      <c r="U37" s="263">
        <f>Y37+AJ37+AU37+BE37</f>
        <v>0</v>
      </c>
      <c r="V37" s="281">
        <f>ABS(IF(Q37&gt;R37,IF(S37=-1,0,S37*120),IF(S37&gt;(T37+U37),(S37-(T37+U37))*60,0)))</f>
        <v>86280</v>
      </c>
      <c r="W37" s="282">
        <f>O37</f>
        <v>0.42986111111111108</v>
      </c>
      <c r="X37" s="265">
        <v>0.42986111111111108</v>
      </c>
      <c r="Y37" s="266">
        <f>IF(ISBLANK(W37),0,ROUND((X37-W37)*1440,0))</f>
        <v>0</v>
      </c>
      <c r="Z37" s="263">
        <f>'Маршрутный лист про'!$G$8</f>
        <v>30</v>
      </c>
      <c r="AA37" s="268"/>
      <c r="AB37" s="269">
        <f>AA37-Z37</f>
        <v>-30</v>
      </c>
      <c r="AC37" s="267"/>
      <c r="AD37" s="267"/>
      <c r="AE37" s="267"/>
      <c r="AF37" s="267"/>
      <c r="AG37" s="283">
        <f>(AB37+IF(ISBLANK(AC37),0,20)+AD37*10+IF(ISBLANK(AE37),0,20)+AF37*20)*10</f>
        <v>-300</v>
      </c>
      <c r="AH37" s="280"/>
      <c r="AI37" s="265"/>
      <c r="AJ37" s="266">
        <f>IF(ISBLANK(AH37),0,ROUND((AI37-AH37)*1440,0))</f>
        <v>0</v>
      </c>
      <c r="AK37" s="263">
        <f>'Маршрутный лист про'!$G$9</f>
        <v>40</v>
      </c>
      <c r="AL37" s="268"/>
      <c r="AM37" s="269">
        <f>AL37-AK37</f>
        <v>-40</v>
      </c>
      <c r="AN37" s="267"/>
      <c r="AO37" s="267"/>
      <c r="AP37" s="267"/>
      <c r="AQ37" s="267"/>
      <c r="AR37" s="283">
        <f>(AM37+IF(ISBLANK(AN37),0,20)+AO37*10+IF(ISBLANK(AP37),0,20)+AQ37*20)*10</f>
        <v>-400</v>
      </c>
      <c r="AS37" s="280"/>
      <c r="AT37" s="265"/>
      <c r="AU37" s="266">
        <f>IF(ISBLANK(AS37),0,ROUND((AT37-AS37)*1440,0))</f>
        <v>0</v>
      </c>
      <c r="AV37" s="263">
        <f>'Маршрутный лист лайт'!$G$10</f>
        <v>1663</v>
      </c>
      <c r="AW37" s="422">
        <f t="shared" si="61"/>
        <v>1.9247685185185184E-2</v>
      </c>
      <c r="AX37" s="271"/>
      <c r="AY37" s="265"/>
      <c r="AZ37" s="269">
        <f>ROUND((AX37-AW37)*86400,0)</f>
        <v>-1663</v>
      </c>
      <c r="BA37" s="287">
        <v>360</v>
      </c>
      <c r="BB37" s="283">
        <f>IF(ISBLANK(AY37),IF(AZ37&lt;0,-AZ37,IF(AZ37&lt;BA37,0,AZ37-BA37)),"ВРУЧНУЮ")</f>
        <v>1663</v>
      </c>
      <c r="BC37" s="280"/>
      <c r="BD37" s="265"/>
      <c r="BE37" s="266">
        <f>IF(ISBLANK(BC37),0,ROUND((BD37-BC37)*1440,0))</f>
        <v>0</v>
      </c>
      <c r="BF37" s="263">
        <f>'Маршрутный лист лайт'!$G$11</f>
        <v>900</v>
      </c>
      <c r="BG37" s="422">
        <f t="shared" si="65"/>
        <v>1.0416666666666666E-2</v>
      </c>
      <c r="BH37" s="271"/>
      <c r="BI37" s="265"/>
      <c r="BJ37" s="269">
        <f>ROUND((BH37-BG37)*86400,0)</f>
        <v>-900</v>
      </c>
      <c r="BK37" s="263">
        <f>ROUND(BF37*0.1,0)</f>
        <v>90</v>
      </c>
      <c r="BL37" s="287"/>
      <c r="BM37" s="283">
        <f>IF(ISBLANK(BI37),IF(BJ37&lt;0,IF(-BJ37&lt;BK37,0,-BJ37-BK37),IF(BJ37&lt;BL37,0,BJ37-BL37)),"ВРУЧНУЮ")</f>
        <v>810</v>
      </c>
      <c r="BN37" s="280"/>
      <c r="BO37" s="263">
        <f>'Маршрутный лист про'!$C$14</f>
        <v>90</v>
      </c>
      <c r="BP37" s="264">
        <f>BN37+BO37/1440</f>
        <v>6.25E-2</v>
      </c>
      <c r="BQ37" s="265"/>
      <c r="BR37" s="263">
        <f>ROUND((BQ37-BP37)*1440,0)</f>
        <v>-90</v>
      </c>
      <c r="BS37" s="272">
        <v>0</v>
      </c>
      <c r="BT37" s="263">
        <f>CE37</f>
        <v>0</v>
      </c>
      <c r="BU37" s="281">
        <f>ABS(IF(BP37&gt;BQ37,IF(BR37=-1,0,BR37*120),IF(BR37&gt;(BS37+BT37),(BR37-(BS37+BT37))*60,0)))</f>
        <v>10800</v>
      </c>
      <c r="BV37" s="284">
        <f>ROUND('ДК про'!$B$63/'Маршрутный лист про'!$D$14*60,0)</f>
        <v>19</v>
      </c>
      <c r="BW37" s="263">
        <f>ROUNDUP(BV37/10,0)</f>
        <v>2</v>
      </c>
      <c r="BX37" s="264">
        <f>BN37+BV37/1440</f>
        <v>1.3194444444444444E-2</v>
      </c>
      <c r="BY37" s="270"/>
      <c r="BZ37" s="267"/>
      <c r="CA37" s="263">
        <f>ROUND((BY37-BX37)*1440,0)</f>
        <v>-19</v>
      </c>
      <c r="CB37" s="281">
        <f>IF(ISBLANK(BZ37),IF(CA37&gt;=0,0,IF(-CA37&lt;=BW37,0,-(CA37+BW37)*120)),"РУЧНОЙ")</f>
        <v>2040</v>
      </c>
      <c r="CC37" s="280"/>
      <c r="CD37" s="265"/>
      <c r="CE37" s="266">
        <f>IF(ISBLANK(CC37),0,ROUND((CD37-CC37)*1440,0))</f>
        <v>0</v>
      </c>
      <c r="CF37" s="263">
        <f>'Маршрутный лист лайт'!$G$13</f>
        <v>2006</v>
      </c>
      <c r="CG37" s="422">
        <f t="shared" si="78"/>
        <v>2.3217592592592592E-2</v>
      </c>
      <c r="CH37" s="271"/>
      <c r="CI37" s="265"/>
      <c r="CJ37" s="269">
        <f>ROUND((CH37-CG37)*86400,0)</f>
        <v>-2006</v>
      </c>
      <c r="CK37" s="287">
        <v>0</v>
      </c>
      <c r="CL37" s="283">
        <f>IF(ISBLANK(CI37),IF(CJ37&lt;0,-CJ37,IF(CJ37&lt;CK37,0,CJ37-CK37)),"ВРУЧНУЮ")</f>
        <v>2006</v>
      </c>
      <c r="CM37" s="280"/>
      <c r="CN37" s="263">
        <f>'Маршрутный лист про'!$C$16</f>
        <v>60</v>
      </c>
      <c r="CO37" s="264">
        <f>CM37+CN37/1440</f>
        <v>4.1666666666666664E-2</v>
      </c>
      <c r="CP37" s="265"/>
      <c r="CQ37" s="263">
        <f>ROUND((CP37-CO37)*1440,0)</f>
        <v>-60</v>
      </c>
      <c r="CR37" s="272"/>
      <c r="CS37" s="263">
        <f>CW37</f>
        <v>0</v>
      </c>
      <c r="CT37" s="281">
        <f>ABS(IF(CO37&gt;CP37,0,IF(CQ37&gt;(CR37+CS37),(CQ37-(CR37+CS37))*60,0)))</f>
        <v>0</v>
      </c>
      <c r="CU37" s="280"/>
      <c r="CV37" s="265"/>
      <c r="CW37" s="266">
        <f>IF(ISBLANK(CU37),0,ROUND((CV37-CU37)*1440,0))</f>
        <v>0</v>
      </c>
      <c r="CX37" s="263">
        <f>'Маршрутный лист лайт'!$G$15</f>
        <v>460</v>
      </c>
      <c r="CY37" s="422">
        <f t="shared" si="86"/>
        <v>5.324074074074074E-3</v>
      </c>
      <c r="CZ37" s="271"/>
      <c r="DA37" s="265"/>
      <c r="DB37" s="269">
        <f>ROUND((CZ37-CY37)*86400,0)</f>
        <v>-460</v>
      </c>
      <c r="DC37" s="263">
        <f>ROUND(CX37*0.1,0)</f>
        <v>46</v>
      </c>
      <c r="DD37" s="287"/>
      <c r="DE37" s="283">
        <f>IF(ISBLANK(DA37),IF(DB37&lt;0,IF(-DB37&lt;DC37,0,-DB37-DC37),IF(DB37&lt;DD37,0,DB37-DD37)),"ВРУЧНУЮ")</f>
        <v>414</v>
      </c>
    </row>
    <row r="38" spans="1:109" x14ac:dyDescent="0.25">
      <c r="A38" s="306" t="s">
        <v>414</v>
      </c>
      <c r="B38" s="304">
        <v>99</v>
      </c>
      <c r="C38" s="305"/>
      <c r="D38" s="305" t="s">
        <v>226</v>
      </c>
      <c r="E38" s="305" t="s">
        <v>227</v>
      </c>
      <c r="F38" s="305" t="s">
        <v>228</v>
      </c>
      <c r="G38" s="304" t="s">
        <v>41</v>
      </c>
      <c r="H38" s="443"/>
      <c r="I38" s="277">
        <f>K38+N38+V38+AG38+AR38+BB38+BM38+BU38+CB38+CL38+CT38+DE38</f>
        <v>105104</v>
      </c>
      <c r="J38" s="279"/>
      <c r="K38" s="303"/>
      <c r="L38" s="285"/>
      <c r="M38" s="388" t="s">
        <v>418</v>
      </c>
      <c r="N38" s="288"/>
      <c r="O38" s="280">
        <v>0.44166666666666665</v>
      </c>
      <c r="P38" s="263">
        <f>'Маршрутный лист про'!$C$12</f>
        <v>100</v>
      </c>
      <c r="Q38" s="264">
        <f>O38+P38/1440</f>
        <v>0.51111111111111107</v>
      </c>
      <c r="R38" s="265"/>
      <c r="S38" s="263">
        <f>ROUND((R38-Q38)*1440,0)</f>
        <v>-736</v>
      </c>
      <c r="T38" s="272">
        <v>6</v>
      </c>
      <c r="U38" s="263">
        <f>Y38+AJ38+AU38+BE38</f>
        <v>0</v>
      </c>
      <c r="V38" s="281">
        <f>ABS(IF(Q38&gt;R38,IF(S38=-1,0,S38*120),IF(S38&gt;(T38+U38),(S38-(T38+U38))*60,0)))</f>
        <v>88320</v>
      </c>
      <c r="W38" s="282">
        <f>O38</f>
        <v>0.44166666666666665</v>
      </c>
      <c r="X38" s="265">
        <v>0.44166666666666665</v>
      </c>
      <c r="Y38" s="266">
        <f>IF(ISBLANK(W38),0,ROUND((X38-W38)*1440,0))</f>
        <v>0</v>
      </c>
      <c r="Z38" s="263">
        <f>'Маршрутный лист про'!$G$8</f>
        <v>30</v>
      </c>
      <c r="AA38" s="268"/>
      <c r="AB38" s="269">
        <f>AA38-Z38</f>
        <v>-30</v>
      </c>
      <c r="AC38" s="267"/>
      <c r="AD38" s="267"/>
      <c r="AE38" s="267"/>
      <c r="AF38" s="267"/>
      <c r="AG38" s="283">
        <f>(AB38+IF(ISBLANK(AC38),0,20)+AD38*10+IF(ISBLANK(AE38),0,20)+AF38*20)*10</f>
        <v>-300</v>
      </c>
      <c r="AH38" s="280"/>
      <c r="AI38" s="265"/>
      <c r="AJ38" s="266">
        <f>IF(ISBLANK(AH38),0,ROUND((AI38-AH38)*1440,0))</f>
        <v>0</v>
      </c>
      <c r="AK38" s="263">
        <f>'Маршрутный лист про'!$G$9</f>
        <v>40</v>
      </c>
      <c r="AL38" s="268"/>
      <c r="AM38" s="269">
        <f>AL38-AK38</f>
        <v>-40</v>
      </c>
      <c r="AN38" s="267"/>
      <c r="AO38" s="267"/>
      <c r="AP38" s="267"/>
      <c r="AQ38" s="267"/>
      <c r="AR38" s="283">
        <f>(AM38+IF(ISBLANK(AN38),0,20)+AO38*10+IF(ISBLANK(AP38),0,20)+AQ38*20)*10</f>
        <v>-400</v>
      </c>
      <c r="AS38" s="280"/>
      <c r="AT38" s="265"/>
      <c r="AU38" s="266">
        <f>IF(ISBLANK(AS38),0,ROUND((AT38-AS38)*1440,0))</f>
        <v>0</v>
      </c>
      <c r="AV38" s="263">
        <f>'Маршрутный лист про'!$G$10</f>
        <v>1663</v>
      </c>
      <c r="AW38" s="422">
        <f t="shared" si="61"/>
        <v>1.9247685185185184E-2</v>
      </c>
      <c r="AX38" s="271"/>
      <c r="AY38" s="265"/>
      <c r="AZ38" s="269">
        <f>ROUND((AX38-AW38)*86400,0)</f>
        <v>-1663</v>
      </c>
      <c r="BA38" s="287">
        <v>360</v>
      </c>
      <c r="BB38" s="283">
        <f>IF(ISBLANK(AY38),IF(AZ38&lt;0,-AZ38,IF(AZ38&lt;BA38,0,AZ38-BA38)),"ВРУЧНУЮ")</f>
        <v>1663</v>
      </c>
      <c r="BC38" s="280"/>
      <c r="BD38" s="265"/>
      <c r="BE38" s="266">
        <f>IF(ISBLANK(BC38),0,ROUND((BD38-BC38)*1440,0))</f>
        <v>0</v>
      </c>
      <c r="BF38" s="263">
        <f>'Маршрутный лист про'!$G$11</f>
        <v>800</v>
      </c>
      <c r="BG38" s="422">
        <f t="shared" si="65"/>
        <v>9.2592592592592587E-3</v>
      </c>
      <c r="BH38" s="271"/>
      <c r="BI38" s="265"/>
      <c r="BJ38" s="269">
        <f>ROUND((BH38-BG38)*86400,0)</f>
        <v>-800</v>
      </c>
      <c r="BK38" s="263">
        <f>ROUND(BF38*0.1,0)</f>
        <v>80</v>
      </c>
      <c r="BL38" s="287"/>
      <c r="BM38" s="283">
        <f>IF(ISBLANK(BI38),IF(BJ38&lt;0,IF(-BJ38&lt;BK38,0,-BJ38-BK38),IF(BJ38&lt;BL38,0,BJ38-BL38)),"ВРУЧНУЮ")</f>
        <v>720</v>
      </c>
      <c r="BN38" s="280"/>
      <c r="BO38" s="263">
        <f>'Маршрутный лист про'!$C$14</f>
        <v>90</v>
      </c>
      <c r="BP38" s="264">
        <f>BN38+BO38/1440</f>
        <v>6.25E-2</v>
      </c>
      <c r="BQ38" s="265"/>
      <c r="BR38" s="263">
        <f>ROUND((BQ38-BP38)*1440,0)</f>
        <v>-90</v>
      </c>
      <c r="BS38" s="272">
        <v>0</v>
      </c>
      <c r="BT38" s="263">
        <f>CE38</f>
        <v>0</v>
      </c>
      <c r="BU38" s="281">
        <f>ABS(IF(BP38&gt;BQ38,IF(BR38=-1,0,BR38*120),IF(BR38&gt;(BS38+BT38),(BR38-(BS38+BT38))*60,0)))</f>
        <v>10800</v>
      </c>
      <c r="BV38" s="284">
        <f>ROUND('ДК про'!$B$63/'Маршрутный лист про'!$D$14*60,0)</f>
        <v>19</v>
      </c>
      <c r="BW38" s="263">
        <f>ROUNDUP(BV38/10,0)</f>
        <v>2</v>
      </c>
      <c r="BX38" s="264">
        <f>BN38+BV38/1440</f>
        <v>1.3194444444444444E-2</v>
      </c>
      <c r="BY38" s="270"/>
      <c r="BZ38" s="267"/>
      <c r="CA38" s="263">
        <f>ROUND((BY38-BX38)*1440,0)</f>
        <v>-19</v>
      </c>
      <c r="CB38" s="281">
        <f>IF(ISBLANK(BZ38),IF(CA38&gt;=0,0,IF(-CA38&lt;=BW38,0,-(CA38+BW38)*120)),"РУЧНОЙ")</f>
        <v>2040</v>
      </c>
      <c r="CC38" s="280"/>
      <c r="CD38" s="265"/>
      <c r="CE38" s="266">
        <f>IF(ISBLANK(CC38),0,ROUND((CD38-CC38)*1440,0))</f>
        <v>0</v>
      </c>
      <c r="CF38" s="263">
        <f>'Маршрутный лист про'!$G$13</f>
        <v>1883</v>
      </c>
      <c r="CG38" s="422">
        <f t="shared" si="78"/>
        <v>2.179398148148148E-2</v>
      </c>
      <c r="CH38" s="271"/>
      <c r="CI38" s="265"/>
      <c r="CJ38" s="269">
        <f>ROUND((CH38-CG38)*86400,0)</f>
        <v>-1883</v>
      </c>
      <c r="CK38" s="287">
        <v>0</v>
      </c>
      <c r="CL38" s="283">
        <f>IF(ISBLANK(CI38),IF(CJ38&lt;0,-CJ38,IF(CJ38&lt;CK38,0,CJ38-CK38)),"ВРУЧНУЮ")</f>
        <v>1883</v>
      </c>
      <c r="CM38" s="280"/>
      <c r="CN38" s="263">
        <f>'Маршрутный лист про'!$C$16</f>
        <v>60</v>
      </c>
      <c r="CO38" s="264">
        <f>CM38+CN38/1440</f>
        <v>4.1666666666666664E-2</v>
      </c>
      <c r="CP38" s="265"/>
      <c r="CQ38" s="263">
        <f>ROUND((CP38-CO38)*1440,0)</f>
        <v>-60</v>
      </c>
      <c r="CR38" s="272"/>
      <c r="CS38" s="263">
        <f>CW38</f>
        <v>0</v>
      </c>
      <c r="CT38" s="281">
        <f>ABS(IF(CO38&gt;CP38,0,IF(CQ38&gt;(CR38+CS38),(CQ38-(CR38+CS38))*60,0)))</f>
        <v>0</v>
      </c>
      <c r="CU38" s="280"/>
      <c r="CV38" s="265"/>
      <c r="CW38" s="266">
        <f>IF(ISBLANK(CU38),0,ROUND((CV38-CU38)*1440,0))</f>
        <v>0</v>
      </c>
      <c r="CX38" s="263">
        <f>'Маршрутный лист про'!$G$15</f>
        <v>420</v>
      </c>
      <c r="CY38" s="422">
        <f t="shared" si="86"/>
        <v>4.8611111111111112E-3</v>
      </c>
      <c r="CZ38" s="271"/>
      <c r="DA38" s="265"/>
      <c r="DB38" s="269">
        <f>ROUND((CZ38-CY38)*86400,0)</f>
        <v>-420</v>
      </c>
      <c r="DC38" s="263">
        <f>ROUND(CX38*0.1,0)</f>
        <v>42</v>
      </c>
      <c r="DD38" s="287"/>
      <c r="DE38" s="283">
        <f>IF(ISBLANK(DA38),IF(DB38&lt;0,IF(-DB38&lt;DC38,0,-DB38-DC38),IF(DB38&lt;DD38,0,DB38-DD38)),"ВРУЧНУЮ")</f>
        <v>378</v>
      </c>
    </row>
  </sheetData>
  <sortState ref="A3:DE21">
    <sortCondition ref="G3:G21"/>
    <sortCondition ref="I3:I21"/>
  </sortState>
  <mergeCells count="1">
    <mergeCell ref="CC1:CL1"/>
  </mergeCells>
  <pageMargins left="0.39370078740157483" right="0.39370078740157483" top="0.39370078740157483" bottom="0.39370078740157483" header="0" footer="0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Normal="100" workbookViewId="0">
      <selection activeCell="A3" sqref="A3:N3"/>
    </sheetView>
  </sheetViews>
  <sheetFormatPr defaultRowHeight="15" x14ac:dyDescent="0.25"/>
  <cols>
    <col min="1" max="2" width="5.7109375" customWidth="1"/>
    <col min="3" max="3" width="20.7109375" customWidth="1"/>
    <col min="4" max="4" width="7.7109375" customWidth="1"/>
    <col min="5" max="5" width="20.7109375" customWidth="1"/>
    <col min="6" max="6" width="10.7109375" customWidth="1"/>
    <col min="7" max="7" width="18.7109375" customWidth="1"/>
    <col min="8" max="8" width="18.7109375" style="31" customWidth="1"/>
    <col min="9" max="9" width="15.7109375" customWidth="1"/>
    <col min="10" max="10" width="10.7109375" customWidth="1"/>
    <col min="11" max="11" width="18.7109375" customWidth="1"/>
    <col min="12" max="12" width="18.7109375" style="31" customWidth="1"/>
    <col min="13" max="13" width="15.7109375" customWidth="1"/>
    <col min="14" max="14" width="10.7109375" customWidth="1"/>
  </cols>
  <sheetData>
    <row r="1" spans="1:15" s="31" customFormat="1" ht="21" customHeight="1" x14ac:dyDescent="0.25">
      <c r="A1" s="360"/>
      <c r="B1" s="360"/>
      <c r="C1" s="360"/>
      <c r="D1" s="451" t="str">
        <f>Общее!$B$1</f>
        <v>Ралли "Кубок Motul - 2017"</v>
      </c>
      <c r="E1" s="451"/>
      <c r="F1" s="451"/>
      <c r="G1" s="451"/>
      <c r="H1" s="451"/>
      <c r="I1" s="451"/>
      <c r="J1" s="451"/>
      <c r="K1" s="451"/>
      <c r="L1" s="451"/>
      <c r="M1" s="360"/>
      <c r="N1" s="360"/>
    </row>
    <row r="2" spans="1:15" s="31" customFormat="1" ht="21" customHeight="1" x14ac:dyDescent="0.25">
      <c r="A2" s="356"/>
      <c r="B2" s="356"/>
      <c r="C2" s="356"/>
      <c r="D2" s="451" t="s">
        <v>331</v>
      </c>
      <c r="E2" s="451"/>
      <c r="F2" s="451"/>
      <c r="G2" s="451"/>
      <c r="H2" s="451"/>
      <c r="I2" s="451"/>
      <c r="J2" s="451"/>
      <c r="K2" s="451"/>
      <c r="L2" s="451"/>
      <c r="M2" s="457" t="s">
        <v>146</v>
      </c>
      <c r="N2" s="457"/>
    </row>
    <row r="3" spans="1:15" ht="60" customHeight="1" x14ac:dyDescent="0.25">
      <c r="A3" s="458" t="s">
        <v>108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60"/>
      <c r="O3" s="31"/>
    </row>
    <row r="4" spans="1:15" ht="30" customHeight="1" x14ac:dyDescent="0.25">
      <c r="A4" s="353" t="s">
        <v>327</v>
      </c>
      <c r="B4" s="354" t="s">
        <v>330</v>
      </c>
      <c r="C4" s="354" t="s">
        <v>296</v>
      </c>
      <c r="D4" s="354" t="s">
        <v>28</v>
      </c>
      <c r="E4" s="354" t="s">
        <v>297</v>
      </c>
      <c r="F4" s="354" t="s">
        <v>107</v>
      </c>
      <c r="G4" s="354" t="s">
        <v>328</v>
      </c>
      <c r="H4" s="354" t="s">
        <v>14</v>
      </c>
      <c r="I4" s="354" t="s">
        <v>105</v>
      </c>
      <c r="J4" s="354" t="s">
        <v>165</v>
      </c>
      <c r="K4" s="354" t="s">
        <v>329</v>
      </c>
      <c r="L4" s="354" t="s">
        <v>14</v>
      </c>
      <c r="M4" s="354" t="s">
        <v>105</v>
      </c>
      <c r="N4" s="355" t="s">
        <v>165</v>
      </c>
      <c r="O4" s="31"/>
    </row>
    <row r="5" spans="1:15" ht="20.100000000000001" customHeight="1" x14ac:dyDescent="0.25">
      <c r="A5" s="348">
        <v>1</v>
      </c>
      <c r="B5" s="349">
        <v>80</v>
      </c>
      <c r="C5" s="350" t="s">
        <v>202</v>
      </c>
      <c r="D5" s="349" t="s">
        <v>41</v>
      </c>
      <c r="E5" s="350" t="s">
        <v>203</v>
      </c>
      <c r="F5" s="349">
        <v>928</v>
      </c>
      <c r="G5" s="350" t="s">
        <v>115</v>
      </c>
      <c r="H5" s="350"/>
      <c r="I5" s="351">
        <v>89101121716</v>
      </c>
      <c r="J5" s="350" t="s">
        <v>7</v>
      </c>
      <c r="K5" s="350" t="s">
        <v>116</v>
      </c>
      <c r="L5" s="350"/>
      <c r="M5" s="351">
        <v>89107220786</v>
      </c>
      <c r="N5" s="352" t="s">
        <v>7</v>
      </c>
      <c r="O5" s="31"/>
    </row>
    <row r="6" spans="1:15" ht="20.100000000000001" customHeight="1" x14ac:dyDescent="0.25">
      <c r="A6" s="339">
        <f>1+A5</f>
        <v>2</v>
      </c>
      <c r="B6" s="340">
        <v>67</v>
      </c>
      <c r="C6" s="341"/>
      <c r="D6" s="340" t="s">
        <v>42</v>
      </c>
      <c r="E6" s="341" t="s">
        <v>204</v>
      </c>
      <c r="F6" s="340" t="s">
        <v>298</v>
      </c>
      <c r="G6" s="341" t="s">
        <v>205</v>
      </c>
      <c r="H6" s="341"/>
      <c r="I6" s="347">
        <v>89621988845</v>
      </c>
      <c r="J6" s="341" t="s">
        <v>299</v>
      </c>
      <c r="K6" s="341" t="s">
        <v>206</v>
      </c>
      <c r="L6" s="341"/>
      <c r="M6" s="347">
        <v>89043663333</v>
      </c>
      <c r="N6" s="342" t="s">
        <v>7</v>
      </c>
      <c r="O6" s="31"/>
    </row>
    <row r="7" spans="1:15" ht="20.100000000000001" customHeight="1" x14ac:dyDescent="0.25">
      <c r="A7" s="339">
        <f t="shared" ref="A7:A37" si="0">1+A6</f>
        <v>3</v>
      </c>
      <c r="B7" s="340">
        <v>33</v>
      </c>
      <c r="C7" s="341" t="s">
        <v>207</v>
      </c>
      <c r="D7" s="340" t="s">
        <v>41</v>
      </c>
      <c r="E7" s="341" t="s">
        <v>208</v>
      </c>
      <c r="F7" s="340" t="s">
        <v>300</v>
      </c>
      <c r="G7" s="341" t="s">
        <v>209</v>
      </c>
      <c r="H7" s="341"/>
      <c r="I7" s="347">
        <v>89203030904</v>
      </c>
      <c r="J7" s="341" t="s">
        <v>7</v>
      </c>
      <c r="K7" s="341" t="s">
        <v>210</v>
      </c>
      <c r="L7" s="341"/>
      <c r="M7" s="347">
        <v>89038946230</v>
      </c>
      <c r="N7" s="342" t="s">
        <v>7</v>
      </c>
      <c r="O7" s="31"/>
    </row>
    <row r="8" spans="1:15" ht="20.100000000000001" customHeight="1" x14ac:dyDescent="0.25">
      <c r="A8" s="339">
        <f t="shared" si="0"/>
        <v>4</v>
      </c>
      <c r="B8" s="340">
        <v>25</v>
      </c>
      <c r="C8" s="341" t="s">
        <v>67</v>
      </c>
      <c r="D8" s="340" t="s">
        <v>41</v>
      </c>
      <c r="E8" s="341" t="s">
        <v>211</v>
      </c>
      <c r="F8" s="340" t="s">
        <v>301</v>
      </c>
      <c r="G8" s="341" t="s">
        <v>112</v>
      </c>
      <c r="H8" s="341"/>
      <c r="I8" s="347">
        <v>89156314160</v>
      </c>
      <c r="J8" s="341" t="s">
        <v>7</v>
      </c>
      <c r="K8" s="341" t="s">
        <v>68</v>
      </c>
      <c r="L8" s="341"/>
      <c r="M8" s="347">
        <v>89517159000</v>
      </c>
      <c r="N8" s="342" t="s">
        <v>7</v>
      </c>
      <c r="O8" s="31"/>
    </row>
    <row r="9" spans="1:15" ht="20.100000000000001" customHeight="1" x14ac:dyDescent="0.25">
      <c r="A9" s="339">
        <f t="shared" si="0"/>
        <v>5</v>
      </c>
      <c r="B9" s="340">
        <v>77</v>
      </c>
      <c r="C9" s="341" t="s">
        <v>212</v>
      </c>
      <c r="D9" s="340" t="s">
        <v>41</v>
      </c>
      <c r="E9" s="341" t="s">
        <v>59</v>
      </c>
      <c r="F9" s="340" t="s">
        <v>302</v>
      </c>
      <c r="G9" s="341" t="s">
        <v>113</v>
      </c>
      <c r="H9" s="341"/>
      <c r="I9" s="347">
        <v>89107812983</v>
      </c>
      <c r="J9" s="341" t="s">
        <v>7</v>
      </c>
      <c r="K9" s="341" t="s">
        <v>114</v>
      </c>
      <c r="L9" s="341"/>
      <c r="M9" s="347">
        <v>89156341983</v>
      </c>
      <c r="N9" s="342" t="s">
        <v>7</v>
      </c>
      <c r="O9" s="31"/>
    </row>
    <row r="10" spans="1:15" ht="20.100000000000001" customHeight="1" x14ac:dyDescent="0.25">
      <c r="A10" s="339">
        <f t="shared" si="0"/>
        <v>6</v>
      </c>
      <c r="B10" s="340">
        <v>10</v>
      </c>
      <c r="C10" s="341"/>
      <c r="D10" s="340" t="s">
        <v>42</v>
      </c>
      <c r="E10" s="341" t="s">
        <v>213</v>
      </c>
      <c r="F10" s="340" t="s">
        <v>303</v>
      </c>
      <c r="G10" s="341" t="s">
        <v>214</v>
      </c>
      <c r="H10" s="341"/>
      <c r="I10" s="347">
        <v>89107143236</v>
      </c>
      <c r="J10" s="341" t="s">
        <v>7</v>
      </c>
      <c r="K10" s="341" t="s">
        <v>215</v>
      </c>
      <c r="L10" s="341"/>
      <c r="M10" s="347">
        <v>89107203640</v>
      </c>
      <c r="N10" s="342" t="s">
        <v>7</v>
      </c>
      <c r="O10" s="31"/>
    </row>
    <row r="11" spans="1:15" ht="20.100000000000001" customHeight="1" x14ac:dyDescent="0.25">
      <c r="A11" s="339">
        <f t="shared" si="0"/>
        <v>7</v>
      </c>
      <c r="B11" s="340">
        <v>44</v>
      </c>
      <c r="C11" s="341" t="s">
        <v>216</v>
      </c>
      <c r="D11" s="340" t="s">
        <v>42</v>
      </c>
      <c r="E11" s="341" t="s">
        <v>217</v>
      </c>
      <c r="F11" s="340" t="s">
        <v>304</v>
      </c>
      <c r="G11" s="341" t="s">
        <v>218</v>
      </c>
      <c r="H11" s="341"/>
      <c r="I11" s="347">
        <v>89107868092</v>
      </c>
      <c r="J11" s="341" t="s">
        <v>7</v>
      </c>
      <c r="K11" s="341" t="s">
        <v>111</v>
      </c>
      <c r="L11" s="341"/>
      <c r="M11" s="347">
        <v>89107868092</v>
      </c>
      <c r="N11" s="342" t="s">
        <v>7</v>
      </c>
      <c r="O11" s="31"/>
    </row>
    <row r="12" spans="1:15" ht="20.100000000000001" customHeight="1" x14ac:dyDescent="0.25">
      <c r="A12" s="339">
        <f t="shared" si="0"/>
        <v>8</v>
      </c>
      <c r="B12" s="340">
        <v>13</v>
      </c>
      <c r="C12" s="341" t="s">
        <v>219</v>
      </c>
      <c r="D12" s="340" t="s">
        <v>41</v>
      </c>
      <c r="E12" s="341" t="s">
        <v>220</v>
      </c>
      <c r="F12" s="340" t="s">
        <v>305</v>
      </c>
      <c r="G12" s="341" t="s">
        <v>63</v>
      </c>
      <c r="H12" s="341"/>
      <c r="I12" s="347" t="s">
        <v>306</v>
      </c>
      <c r="J12" s="341" t="s">
        <v>7</v>
      </c>
      <c r="K12" s="341" t="s">
        <v>62</v>
      </c>
      <c r="L12" s="341"/>
      <c r="M12" s="347">
        <v>79107185505</v>
      </c>
      <c r="N12" s="342" t="s">
        <v>7</v>
      </c>
      <c r="O12" s="31"/>
    </row>
    <row r="13" spans="1:15" ht="20.100000000000001" customHeight="1" x14ac:dyDescent="0.25">
      <c r="A13" s="339">
        <f t="shared" si="0"/>
        <v>9</v>
      </c>
      <c r="B13" s="340">
        <v>31</v>
      </c>
      <c r="C13" s="341" t="s">
        <v>221</v>
      </c>
      <c r="D13" s="340" t="s">
        <v>41</v>
      </c>
      <c r="E13" s="341" t="s">
        <v>222</v>
      </c>
      <c r="F13" s="340" t="s">
        <v>307</v>
      </c>
      <c r="G13" s="341" t="s">
        <v>61</v>
      </c>
      <c r="H13" s="341"/>
      <c r="I13" s="347">
        <v>89082812929</v>
      </c>
      <c r="J13" s="341" t="s">
        <v>7</v>
      </c>
      <c r="K13" s="341" t="s">
        <v>223</v>
      </c>
      <c r="L13" s="341"/>
      <c r="M13" s="347">
        <v>89107690162</v>
      </c>
      <c r="N13" s="342" t="s">
        <v>7</v>
      </c>
      <c r="O13" s="31"/>
    </row>
    <row r="14" spans="1:15" ht="20.100000000000001" customHeight="1" x14ac:dyDescent="0.25">
      <c r="A14" s="339">
        <f t="shared" si="0"/>
        <v>10</v>
      </c>
      <c r="B14" s="340">
        <v>17</v>
      </c>
      <c r="C14" s="341" t="s">
        <v>65</v>
      </c>
      <c r="D14" s="340" t="s">
        <v>42</v>
      </c>
      <c r="E14" s="341" t="s">
        <v>224</v>
      </c>
      <c r="F14" s="340" t="s">
        <v>308</v>
      </c>
      <c r="G14" s="341" t="s">
        <v>66</v>
      </c>
      <c r="H14" s="341"/>
      <c r="I14" s="347">
        <v>79082804540</v>
      </c>
      <c r="J14" s="341" t="s">
        <v>7</v>
      </c>
      <c r="K14" s="341" t="s">
        <v>225</v>
      </c>
      <c r="L14" s="341"/>
      <c r="M14" s="347">
        <v>79156341983</v>
      </c>
      <c r="N14" s="342" t="s">
        <v>7</v>
      </c>
      <c r="O14" s="31"/>
    </row>
    <row r="15" spans="1:15" ht="20.100000000000001" customHeight="1" x14ac:dyDescent="0.25">
      <c r="A15" s="339">
        <f t="shared" si="0"/>
        <v>11</v>
      </c>
      <c r="B15" s="340">
        <v>99</v>
      </c>
      <c r="C15" s="341"/>
      <c r="D15" s="340" t="s">
        <v>41</v>
      </c>
      <c r="E15" s="341" t="s">
        <v>226</v>
      </c>
      <c r="F15" s="340" t="s">
        <v>309</v>
      </c>
      <c r="G15" s="341" t="s">
        <v>227</v>
      </c>
      <c r="H15" s="341"/>
      <c r="I15" s="347">
        <v>79107876510</v>
      </c>
      <c r="J15" s="341" t="s">
        <v>7</v>
      </c>
      <c r="K15" s="341" t="s">
        <v>228</v>
      </c>
      <c r="L15" s="341"/>
      <c r="M15" s="347">
        <v>79107876510</v>
      </c>
      <c r="N15" s="342" t="s">
        <v>7</v>
      </c>
      <c r="O15" s="31"/>
    </row>
    <row r="16" spans="1:15" ht="20.100000000000001" customHeight="1" x14ac:dyDescent="0.25">
      <c r="A16" s="339">
        <f t="shared" si="0"/>
        <v>12</v>
      </c>
      <c r="B16" s="340">
        <v>37</v>
      </c>
      <c r="C16" s="341" t="s">
        <v>229</v>
      </c>
      <c r="D16" s="340" t="s">
        <v>42</v>
      </c>
      <c r="E16" s="341" t="s">
        <v>125</v>
      </c>
      <c r="F16" s="340" t="s">
        <v>310</v>
      </c>
      <c r="G16" s="341" t="s">
        <v>118</v>
      </c>
      <c r="H16" s="341"/>
      <c r="I16" s="347">
        <v>79621947197</v>
      </c>
      <c r="J16" s="341" t="s">
        <v>7</v>
      </c>
      <c r="K16" s="341" t="s">
        <v>117</v>
      </c>
      <c r="L16" s="341"/>
      <c r="M16" s="347">
        <v>89092573883</v>
      </c>
      <c r="N16" s="342" t="s">
        <v>7</v>
      </c>
      <c r="O16" s="31"/>
    </row>
    <row r="17" spans="1:15" ht="20.100000000000001" customHeight="1" x14ac:dyDescent="0.25">
      <c r="A17" s="339">
        <f t="shared" si="0"/>
        <v>13</v>
      </c>
      <c r="B17" s="340">
        <v>14</v>
      </c>
      <c r="C17" s="341" t="s">
        <v>230</v>
      </c>
      <c r="D17" s="340" t="s">
        <v>41</v>
      </c>
      <c r="E17" s="341" t="s">
        <v>231</v>
      </c>
      <c r="F17" s="340" t="s">
        <v>311</v>
      </c>
      <c r="G17" s="341" t="s">
        <v>232</v>
      </c>
      <c r="H17" s="341"/>
      <c r="I17" s="347">
        <v>79516943686</v>
      </c>
      <c r="J17" s="341" t="s">
        <v>7</v>
      </c>
      <c r="K17" s="341" t="s">
        <v>233</v>
      </c>
      <c r="L17" s="341"/>
      <c r="M17" s="347">
        <v>79516943686</v>
      </c>
      <c r="N17" s="342" t="s">
        <v>7</v>
      </c>
      <c r="O17" s="31"/>
    </row>
    <row r="18" spans="1:15" ht="20.100000000000001" customHeight="1" x14ac:dyDescent="0.25">
      <c r="A18" s="339">
        <f t="shared" si="0"/>
        <v>14</v>
      </c>
      <c r="B18" s="340">
        <v>19</v>
      </c>
      <c r="C18" s="341" t="s">
        <v>235</v>
      </c>
      <c r="D18" s="340" t="s">
        <v>41</v>
      </c>
      <c r="E18" s="341" t="s">
        <v>236</v>
      </c>
      <c r="F18" s="340" t="s">
        <v>312</v>
      </c>
      <c r="G18" s="341" t="s">
        <v>237</v>
      </c>
      <c r="H18" s="341"/>
      <c r="I18" s="347" t="s">
        <v>313</v>
      </c>
      <c r="J18" s="341" t="s">
        <v>314</v>
      </c>
      <c r="K18" s="341" t="s">
        <v>238</v>
      </c>
      <c r="L18" s="341"/>
      <c r="M18" s="347" t="s">
        <v>315</v>
      </c>
      <c r="N18" s="342" t="s">
        <v>314</v>
      </c>
      <c r="O18" s="31"/>
    </row>
    <row r="19" spans="1:15" ht="20.100000000000001" customHeight="1" x14ac:dyDescent="0.25">
      <c r="A19" s="339">
        <f t="shared" si="0"/>
        <v>15</v>
      </c>
      <c r="B19" s="340">
        <v>75</v>
      </c>
      <c r="C19" s="341" t="s">
        <v>239</v>
      </c>
      <c r="D19" s="340" t="s">
        <v>42</v>
      </c>
      <c r="E19" s="341" t="s">
        <v>240</v>
      </c>
      <c r="F19" s="340" t="s">
        <v>316</v>
      </c>
      <c r="G19" s="341" t="s">
        <v>241</v>
      </c>
      <c r="H19" s="341"/>
      <c r="I19" s="347">
        <v>89529960799</v>
      </c>
      <c r="J19" s="341" t="s">
        <v>7</v>
      </c>
      <c r="K19" s="341" t="s">
        <v>242</v>
      </c>
      <c r="L19" s="341"/>
      <c r="M19" s="347">
        <v>89107270026</v>
      </c>
      <c r="N19" s="342" t="s">
        <v>7</v>
      </c>
      <c r="O19" s="31"/>
    </row>
    <row r="20" spans="1:15" ht="20.100000000000001" customHeight="1" x14ac:dyDescent="0.25">
      <c r="A20" s="339">
        <f t="shared" si="0"/>
        <v>16</v>
      </c>
      <c r="B20" s="340">
        <v>39</v>
      </c>
      <c r="C20" s="341" t="s">
        <v>243</v>
      </c>
      <c r="D20" s="340" t="s">
        <v>42</v>
      </c>
      <c r="E20" s="341" t="s">
        <v>244</v>
      </c>
      <c r="F20" s="340" t="s">
        <v>317</v>
      </c>
      <c r="G20" s="341" t="s">
        <v>245</v>
      </c>
      <c r="H20" s="341"/>
      <c r="I20" s="347" t="s">
        <v>318</v>
      </c>
      <c r="J20" s="341" t="s">
        <v>7</v>
      </c>
      <c r="K20" s="341" t="s">
        <v>246</v>
      </c>
      <c r="L20" s="341"/>
      <c r="M20" s="347" t="s">
        <v>319</v>
      </c>
      <c r="N20" s="342" t="s">
        <v>7</v>
      </c>
      <c r="O20" s="31"/>
    </row>
    <row r="21" spans="1:15" ht="20.100000000000001" customHeight="1" x14ac:dyDescent="0.25">
      <c r="A21" s="339">
        <f t="shared" si="0"/>
        <v>17</v>
      </c>
      <c r="B21" s="340">
        <v>12</v>
      </c>
      <c r="C21" s="341" t="s">
        <v>247</v>
      </c>
      <c r="D21" s="340" t="s">
        <v>42</v>
      </c>
      <c r="E21" s="341" t="s">
        <v>203</v>
      </c>
      <c r="F21" s="340" t="s">
        <v>320</v>
      </c>
      <c r="G21" s="341" t="s">
        <v>248</v>
      </c>
      <c r="H21" s="341"/>
      <c r="I21" s="347" t="s">
        <v>321</v>
      </c>
      <c r="J21" s="341" t="s">
        <v>7</v>
      </c>
      <c r="K21" s="341" t="s">
        <v>249</v>
      </c>
      <c r="L21" s="341"/>
      <c r="M21" s="347" t="s">
        <v>322</v>
      </c>
      <c r="N21" s="342" t="s">
        <v>7</v>
      </c>
      <c r="O21" s="31"/>
    </row>
    <row r="22" spans="1:15" ht="20.100000000000001" customHeight="1" x14ac:dyDescent="0.25">
      <c r="A22" s="339">
        <f t="shared" si="0"/>
        <v>18</v>
      </c>
      <c r="B22" s="340">
        <v>27</v>
      </c>
      <c r="C22" s="341" t="s">
        <v>250</v>
      </c>
      <c r="D22" s="340" t="s">
        <v>41</v>
      </c>
      <c r="E22" s="341" t="s">
        <v>251</v>
      </c>
      <c r="F22" s="340" t="s">
        <v>323</v>
      </c>
      <c r="G22" s="341" t="s">
        <v>252</v>
      </c>
      <c r="H22" s="341"/>
      <c r="I22" s="347">
        <v>89036495577</v>
      </c>
      <c r="J22" s="341" t="s">
        <v>7</v>
      </c>
      <c r="K22" s="341" t="s">
        <v>253</v>
      </c>
      <c r="L22" s="341"/>
      <c r="M22" s="347">
        <v>89206617131</v>
      </c>
      <c r="N22" s="342" t="s">
        <v>7</v>
      </c>
      <c r="O22" s="31"/>
    </row>
    <row r="23" spans="1:15" ht="20.100000000000001" customHeight="1" x14ac:dyDescent="0.25">
      <c r="A23" s="339">
        <f t="shared" si="0"/>
        <v>19</v>
      </c>
      <c r="B23" s="340">
        <v>18</v>
      </c>
      <c r="C23" s="341" t="s">
        <v>254</v>
      </c>
      <c r="D23" s="340" t="s">
        <v>42</v>
      </c>
      <c r="E23" s="341" t="s">
        <v>255</v>
      </c>
      <c r="F23" s="340" t="s">
        <v>324</v>
      </c>
      <c r="G23" s="341" t="s">
        <v>256</v>
      </c>
      <c r="H23" s="341"/>
      <c r="I23" s="347">
        <v>89082873691</v>
      </c>
      <c r="J23" s="341" t="s">
        <v>7</v>
      </c>
      <c r="K23" s="341" t="s">
        <v>257</v>
      </c>
      <c r="L23" s="341"/>
      <c r="M23" s="347">
        <v>89505707193</v>
      </c>
      <c r="N23" s="342" t="s">
        <v>7</v>
      </c>
      <c r="O23" s="31"/>
    </row>
    <row r="24" spans="1:15" ht="20.100000000000001" customHeight="1" x14ac:dyDescent="0.25">
      <c r="A24" s="339">
        <f t="shared" si="0"/>
        <v>20</v>
      </c>
      <c r="B24" s="340">
        <v>16</v>
      </c>
      <c r="C24" s="341" t="s">
        <v>289</v>
      </c>
      <c r="D24" s="340" t="s">
        <v>42</v>
      </c>
      <c r="E24" s="341" t="s">
        <v>290</v>
      </c>
      <c r="F24" s="340" t="s">
        <v>325</v>
      </c>
      <c r="G24" s="341" t="s">
        <v>291</v>
      </c>
      <c r="H24" s="341"/>
      <c r="I24" s="347">
        <v>79051635365</v>
      </c>
      <c r="J24" s="341" t="s">
        <v>7</v>
      </c>
      <c r="K24" s="341" t="s">
        <v>292</v>
      </c>
      <c r="L24" s="341"/>
      <c r="M24" s="347">
        <v>79002200730</v>
      </c>
      <c r="N24" s="342" t="s">
        <v>7</v>
      </c>
      <c r="O24" s="31"/>
    </row>
    <row r="25" spans="1:15" s="31" customFormat="1" ht="20.100000000000001" customHeight="1" x14ac:dyDescent="0.25">
      <c r="A25" s="339">
        <f t="shared" si="0"/>
        <v>21</v>
      </c>
      <c r="B25" s="340">
        <v>88</v>
      </c>
      <c r="C25" s="341" t="s">
        <v>411</v>
      </c>
      <c r="D25" s="340" t="s">
        <v>42</v>
      </c>
      <c r="E25" s="341" t="s">
        <v>295</v>
      </c>
      <c r="F25" s="340" t="s">
        <v>326</v>
      </c>
      <c r="G25" s="341" t="s">
        <v>293</v>
      </c>
      <c r="H25" s="341"/>
      <c r="I25" s="347">
        <v>89056986099</v>
      </c>
      <c r="J25" s="341" t="s">
        <v>7</v>
      </c>
      <c r="K25" s="341" t="s">
        <v>294</v>
      </c>
      <c r="L25" s="341"/>
      <c r="M25" s="347">
        <v>89605805103</v>
      </c>
      <c r="N25" s="342" t="s">
        <v>7</v>
      </c>
    </row>
    <row r="26" spans="1:15" s="31" customFormat="1" ht="20.100000000000001" customHeight="1" x14ac:dyDescent="0.25">
      <c r="A26" s="339">
        <f t="shared" si="0"/>
        <v>22</v>
      </c>
      <c r="B26" s="340">
        <v>11</v>
      </c>
      <c r="C26" s="341" t="s">
        <v>334</v>
      </c>
      <c r="D26" s="340" t="s">
        <v>41</v>
      </c>
      <c r="E26" s="341" t="s">
        <v>335</v>
      </c>
      <c r="F26" s="340" t="s">
        <v>336</v>
      </c>
      <c r="G26" s="341" t="s">
        <v>337</v>
      </c>
      <c r="H26" s="341"/>
      <c r="I26" s="347">
        <v>89166974046</v>
      </c>
      <c r="J26" s="341" t="s">
        <v>314</v>
      </c>
      <c r="K26" s="341" t="s">
        <v>338</v>
      </c>
      <c r="L26" s="341"/>
      <c r="M26" s="347">
        <v>89261355716</v>
      </c>
      <c r="N26" s="342" t="s">
        <v>314</v>
      </c>
    </row>
    <row r="27" spans="1:15" s="31" customFormat="1" ht="20.100000000000001" customHeight="1" x14ac:dyDescent="0.25">
      <c r="A27" s="339">
        <f t="shared" si="0"/>
        <v>23</v>
      </c>
      <c r="B27" s="340">
        <v>22</v>
      </c>
      <c r="C27" s="341" t="s">
        <v>339</v>
      </c>
      <c r="D27" s="340" t="s">
        <v>41</v>
      </c>
      <c r="E27" s="341" t="s">
        <v>340</v>
      </c>
      <c r="F27" s="340" t="s">
        <v>341</v>
      </c>
      <c r="G27" s="341" t="s">
        <v>342</v>
      </c>
      <c r="H27" s="341"/>
      <c r="I27" s="347" t="s">
        <v>343</v>
      </c>
      <c r="J27" s="341" t="s">
        <v>344</v>
      </c>
      <c r="K27" s="341" t="s">
        <v>345</v>
      </c>
      <c r="L27" s="341"/>
      <c r="M27" s="347" t="s">
        <v>346</v>
      </c>
      <c r="N27" s="342" t="s">
        <v>344</v>
      </c>
    </row>
    <row r="28" spans="1:15" s="31" customFormat="1" ht="20.100000000000001" customHeight="1" x14ac:dyDescent="0.25">
      <c r="A28" s="339">
        <f t="shared" si="0"/>
        <v>24</v>
      </c>
      <c r="B28" s="340">
        <v>15</v>
      </c>
      <c r="C28" s="341" t="s">
        <v>348</v>
      </c>
      <c r="D28" s="340" t="s">
        <v>42</v>
      </c>
      <c r="E28" s="341" t="s">
        <v>349</v>
      </c>
      <c r="F28" s="340" t="s">
        <v>350</v>
      </c>
      <c r="G28" s="341" t="s">
        <v>351</v>
      </c>
      <c r="H28" s="341"/>
      <c r="I28" s="347">
        <v>89529955249</v>
      </c>
      <c r="J28" s="341" t="s">
        <v>7</v>
      </c>
      <c r="K28" s="341" t="s">
        <v>352</v>
      </c>
      <c r="L28" s="341"/>
      <c r="M28" s="347">
        <v>89156427126</v>
      </c>
      <c r="N28" s="342" t="s">
        <v>7</v>
      </c>
    </row>
    <row r="29" spans="1:15" s="31" customFormat="1" ht="20.100000000000001" customHeight="1" x14ac:dyDescent="0.25">
      <c r="A29" s="339">
        <f t="shared" si="0"/>
        <v>25</v>
      </c>
      <c r="B29" s="340">
        <v>23</v>
      </c>
      <c r="C29" s="341"/>
      <c r="D29" s="340" t="s">
        <v>42</v>
      </c>
      <c r="E29" s="341" t="s">
        <v>355</v>
      </c>
      <c r="F29" s="340" t="s">
        <v>356</v>
      </c>
      <c r="G29" s="341" t="s">
        <v>357</v>
      </c>
      <c r="H29" s="341"/>
      <c r="I29" s="347">
        <v>89621971671</v>
      </c>
      <c r="J29" s="341" t="s">
        <v>7</v>
      </c>
      <c r="K29" s="341" t="s">
        <v>358</v>
      </c>
      <c r="L29" s="341"/>
      <c r="M29" s="347">
        <v>89002200555</v>
      </c>
      <c r="N29" s="342" t="s">
        <v>7</v>
      </c>
    </row>
    <row r="30" spans="1:15" s="31" customFormat="1" ht="20.100000000000001" customHeight="1" x14ac:dyDescent="0.25">
      <c r="A30" s="339">
        <f t="shared" si="0"/>
        <v>26</v>
      </c>
      <c r="B30" s="340">
        <v>51</v>
      </c>
      <c r="C30" s="341" t="s">
        <v>363</v>
      </c>
      <c r="D30" s="340" t="s">
        <v>41</v>
      </c>
      <c r="E30" s="341" t="s">
        <v>367</v>
      </c>
      <c r="F30" s="340" t="s">
        <v>364</v>
      </c>
      <c r="G30" s="341" t="s">
        <v>365</v>
      </c>
      <c r="H30" s="341"/>
      <c r="I30" s="347">
        <v>89263755689</v>
      </c>
      <c r="J30" s="341" t="s">
        <v>314</v>
      </c>
      <c r="K30" s="341" t="s">
        <v>366</v>
      </c>
      <c r="L30" s="341"/>
      <c r="M30" s="347">
        <v>89166420901</v>
      </c>
      <c r="N30" s="342" t="s">
        <v>314</v>
      </c>
    </row>
    <row r="31" spans="1:15" s="31" customFormat="1" ht="20.100000000000001" customHeight="1" x14ac:dyDescent="0.25">
      <c r="A31" s="339">
        <f t="shared" si="0"/>
        <v>27</v>
      </c>
      <c r="B31" s="340">
        <v>52</v>
      </c>
      <c r="C31" s="341" t="s">
        <v>368</v>
      </c>
      <c r="D31" s="340" t="s">
        <v>382</v>
      </c>
      <c r="E31" s="341" t="s">
        <v>369</v>
      </c>
      <c r="F31" s="340" t="s">
        <v>372</v>
      </c>
      <c r="G31" s="341" t="s">
        <v>370</v>
      </c>
      <c r="H31" s="341"/>
      <c r="I31" s="347">
        <v>89107811280</v>
      </c>
      <c r="J31" s="341" t="s">
        <v>7</v>
      </c>
      <c r="K31" s="341" t="s">
        <v>371</v>
      </c>
      <c r="L31" s="341"/>
      <c r="M31" s="347">
        <v>89525306149</v>
      </c>
      <c r="N31" s="342" t="s">
        <v>7</v>
      </c>
    </row>
    <row r="32" spans="1:15" s="31" customFormat="1" ht="20.100000000000001" customHeight="1" x14ac:dyDescent="0.25">
      <c r="A32" s="339">
        <f t="shared" si="0"/>
        <v>28</v>
      </c>
      <c r="B32" s="340">
        <v>61</v>
      </c>
      <c r="C32" s="341" t="s">
        <v>410</v>
      </c>
      <c r="D32" s="340" t="s">
        <v>41</v>
      </c>
      <c r="E32" s="341" t="s">
        <v>383</v>
      </c>
      <c r="F32" s="340"/>
      <c r="G32" s="341" t="s">
        <v>397</v>
      </c>
      <c r="H32" s="341"/>
      <c r="I32" s="347"/>
      <c r="J32" s="341" t="s">
        <v>7</v>
      </c>
      <c r="K32" s="341" t="s">
        <v>398</v>
      </c>
      <c r="L32" s="341"/>
      <c r="M32" s="347"/>
      <c r="N32" s="342" t="s">
        <v>314</v>
      </c>
    </row>
    <row r="33" spans="1:14" s="31" customFormat="1" ht="20.100000000000001" customHeight="1" x14ac:dyDescent="0.25">
      <c r="A33" s="339">
        <f t="shared" si="0"/>
        <v>29</v>
      </c>
      <c r="B33" s="340">
        <v>53</v>
      </c>
      <c r="C33" s="341" t="s">
        <v>374</v>
      </c>
      <c r="D33" s="340" t="s">
        <v>382</v>
      </c>
      <c r="E33" s="341" t="s">
        <v>384</v>
      </c>
      <c r="F33" s="340"/>
      <c r="G33" s="341" t="s">
        <v>392</v>
      </c>
      <c r="H33" s="341"/>
      <c r="I33" s="347"/>
      <c r="J33" s="341" t="s">
        <v>7</v>
      </c>
      <c r="K33" s="341" t="s">
        <v>399</v>
      </c>
      <c r="L33" s="341"/>
      <c r="M33" s="347"/>
      <c r="N33" s="342" t="s">
        <v>7</v>
      </c>
    </row>
    <row r="34" spans="1:14" s="31" customFormat="1" ht="20.100000000000001" customHeight="1" x14ac:dyDescent="0.25">
      <c r="A34" s="339">
        <f>1+A33</f>
        <v>30</v>
      </c>
      <c r="B34" s="340">
        <v>54</v>
      </c>
      <c r="C34" s="341" t="s">
        <v>375</v>
      </c>
      <c r="D34" s="340" t="s">
        <v>382</v>
      </c>
      <c r="E34" s="341" t="s">
        <v>385</v>
      </c>
      <c r="F34" s="340"/>
      <c r="G34" s="341" t="s">
        <v>393</v>
      </c>
      <c r="H34" s="341"/>
      <c r="I34" s="347"/>
      <c r="J34" s="341" t="s">
        <v>7</v>
      </c>
      <c r="K34" s="341" t="s">
        <v>400</v>
      </c>
      <c r="L34" s="341"/>
      <c r="M34" s="347"/>
      <c r="N34" s="342" t="s">
        <v>7</v>
      </c>
    </row>
    <row r="35" spans="1:14" s="31" customFormat="1" ht="20.100000000000001" customHeight="1" x14ac:dyDescent="0.25">
      <c r="A35" s="339">
        <f t="shared" si="0"/>
        <v>31</v>
      </c>
      <c r="B35" s="340">
        <v>55</v>
      </c>
      <c r="C35" s="341" t="s">
        <v>376</v>
      </c>
      <c r="D35" s="340" t="s">
        <v>382</v>
      </c>
      <c r="E35" s="341" t="s">
        <v>386</v>
      </c>
      <c r="F35" s="340"/>
      <c r="G35" s="341" t="s">
        <v>394</v>
      </c>
      <c r="H35" s="341"/>
      <c r="I35" s="347"/>
      <c r="J35" s="341" t="s">
        <v>7</v>
      </c>
      <c r="K35" s="341" t="s">
        <v>401</v>
      </c>
      <c r="L35" s="341"/>
      <c r="M35" s="347"/>
      <c r="N35" s="342" t="s">
        <v>7</v>
      </c>
    </row>
    <row r="36" spans="1:14" s="31" customFormat="1" ht="20.100000000000001" customHeight="1" x14ac:dyDescent="0.25">
      <c r="A36" s="339">
        <f t="shared" si="0"/>
        <v>32</v>
      </c>
      <c r="B36" s="340">
        <v>56</v>
      </c>
      <c r="C36" s="341" t="s">
        <v>377</v>
      </c>
      <c r="D36" s="340" t="s">
        <v>382</v>
      </c>
      <c r="E36" s="341" t="s">
        <v>387</v>
      </c>
      <c r="F36" s="340"/>
      <c r="G36" s="341" t="s">
        <v>395</v>
      </c>
      <c r="H36" s="341"/>
      <c r="I36" s="347"/>
      <c r="J36" s="341" t="s">
        <v>7</v>
      </c>
      <c r="K36" s="341" t="s">
        <v>402</v>
      </c>
      <c r="L36" s="341"/>
      <c r="M36" s="347"/>
      <c r="N36" s="342" t="s">
        <v>7</v>
      </c>
    </row>
    <row r="37" spans="1:14" s="31" customFormat="1" ht="20.100000000000001" customHeight="1" x14ac:dyDescent="0.25">
      <c r="A37" s="339">
        <f t="shared" si="0"/>
        <v>33</v>
      </c>
      <c r="B37" s="340">
        <v>57</v>
      </c>
      <c r="C37" s="341" t="s">
        <v>378</v>
      </c>
      <c r="D37" s="340" t="s">
        <v>382</v>
      </c>
      <c r="E37" s="341" t="s">
        <v>388</v>
      </c>
      <c r="F37" s="340"/>
      <c r="G37" s="341" t="s">
        <v>396</v>
      </c>
      <c r="H37" s="341"/>
      <c r="I37" s="347"/>
      <c r="J37" s="341" t="s">
        <v>7</v>
      </c>
      <c r="K37" s="341" t="s">
        <v>403</v>
      </c>
      <c r="L37" s="341"/>
      <c r="M37" s="347"/>
      <c r="N37" s="342" t="s">
        <v>7</v>
      </c>
    </row>
    <row r="38" spans="1:14" s="31" customFormat="1" ht="21" customHeight="1" x14ac:dyDescent="0.25">
      <c r="A38" s="360"/>
      <c r="B38" s="360"/>
      <c r="C38" s="360"/>
      <c r="D38" s="451" t="str">
        <f>Общее!$B$1</f>
        <v>Ралли "Кубок Motul - 2017"</v>
      </c>
      <c r="E38" s="451"/>
      <c r="F38" s="451"/>
      <c r="G38" s="451"/>
      <c r="H38" s="451"/>
      <c r="I38" s="451"/>
      <c r="J38" s="451"/>
      <c r="K38" s="451"/>
      <c r="L38" s="451"/>
      <c r="M38" s="360"/>
      <c r="N38" s="360"/>
    </row>
    <row r="39" spans="1:14" s="31" customFormat="1" ht="21" customHeight="1" x14ac:dyDescent="0.25">
      <c r="A39" s="356"/>
      <c r="B39" s="356"/>
      <c r="C39" s="356"/>
      <c r="D39" s="451" t="s">
        <v>331</v>
      </c>
      <c r="E39" s="451"/>
      <c r="F39" s="451"/>
      <c r="G39" s="451"/>
      <c r="H39" s="451"/>
      <c r="I39" s="451"/>
      <c r="J39" s="451"/>
      <c r="K39" s="451"/>
      <c r="L39" s="451"/>
      <c r="M39" s="457" t="s">
        <v>146</v>
      </c>
      <c r="N39" s="457"/>
    </row>
    <row r="40" spans="1:14" s="31" customFormat="1" ht="60" customHeight="1" x14ac:dyDescent="0.25">
      <c r="A40" s="458" t="s">
        <v>108</v>
      </c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60"/>
    </row>
    <row r="41" spans="1:14" s="31" customFormat="1" ht="30" customHeight="1" x14ac:dyDescent="0.25">
      <c r="A41" s="353" t="s">
        <v>327</v>
      </c>
      <c r="B41" s="354" t="s">
        <v>330</v>
      </c>
      <c r="C41" s="354" t="s">
        <v>296</v>
      </c>
      <c r="D41" s="354" t="s">
        <v>28</v>
      </c>
      <c r="E41" s="354" t="s">
        <v>297</v>
      </c>
      <c r="F41" s="354" t="s">
        <v>107</v>
      </c>
      <c r="G41" s="354" t="s">
        <v>328</v>
      </c>
      <c r="H41" s="354" t="s">
        <v>14</v>
      </c>
      <c r="I41" s="354" t="s">
        <v>105</v>
      </c>
      <c r="J41" s="354" t="s">
        <v>165</v>
      </c>
      <c r="K41" s="354" t="s">
        <v>329</v>
      </c>
      <c r="L41" s="354" t="s">
        <v>14</v>
      </c>
      <c r="M41" s="354" t="s">
        <v>105</v>
      </c>
      <c r="N41" s="355" t="s">
        <v>165</v>
      </c>
    </row>
    <row r="42" spans="1:14" s="31" customFormat="1" ht="20.100000000000001" customHeight="1" x14ac:dyDescent="0.25">
      <c r="A42" s="339">
        <v>1</v>
      </c>
      <c r="B42" s="340">
        <v>58</v>
      </c>
      <c r="C42" s="341" t="s">
        <v>379</v>
      </c>
      <c r="D42" s="340" t="s">
        <v>382</v>
      </c>
      <c r="E42" s="341" t="s">
        <v>389</v>
      </c>
      <c r="F42" s="340"/>
      <c r="G42" s="341" t="s">
        <v>404</v>
      </c>
      <c r="H42" s="341"/>
      <c r="I42" s="347"/>
      <c r="J42" s="341" t="s">
        <v>7</v>
      </c>
      <c r="K42" s="341" t="s">
        <v>407</v>
      </c>
      <c r="L42" s="341"/>
      <c r="M42" s="347"/>
      <c r="N42" s="342" t="s">
        <v>7</v>
      </c>
    </row>
    <row r="43" spans="1:14" s="31" customFormat="1" ht="20.100000000000001" customHeight="1" x14ac:dyDescent="0.25">
      <c r="A43" s="339">
        <f>1+A42</f>
        <v>2</v>
      </c>
      <c r="B43" s="340">
        <v>59</v>
      </c>
      <c r="C43" s="341" t="s">
        <v>380</v>
      </c>
      <c r="D43" s="340" t="s">
        <v>382</v>
      </c>
      <c r="E43" s="341" t="s">
        <v>390</v>
      </c>
      <c r="F43" s="340"/>
      <c r="G43" s="341" t="s">
        <v>405</v>
      </c>
      <c r="H43" s="341"/>
      <c r="I43" s="347"/>
      <c r="J43" s="341" t="s">
        <v>7</v>
      </c>
      <c r="K43" s="341" t="s">
        <v>408</v>
      </c>
      <c r="L43" s="341"/>
      <c r="M43" s="347"/>
      <c r="N43" s="342" t="s">
        <v>7</v>
      </c>
    </row>
    <row r="44" spans="1:14" s="31" customFormat="1" ht="20.100000000000001" customHeight="1" x14ac:dyDescent="0.25">
      <c r="A44" s="339">
        <f t="shared" ref="A44:A74" si="1">1+A43</f>
        <v>3</v>
      </c>
      <c r="B44" s="340">
        <v>60</v>
      </c>
      <c r="C44" s="341" t="s">
        <v>381</v>
      </c>
      <c r="D44" s="340" t="s">
        <v>382</v>
      </c>
      <c r="E44" s="341" t="s">
        <v>391</v>
      </c>
      <c r="F44" s="340"/>
      <c r="G44" s="341" t="s">
        <v>406</v>
      </c>
      <c r="H44" s="341"/>
      <c r="I44" s="347"/>
      <c r="J44" s="341" t="s">
        <v>7</v>
      </c>
      <c r="K44" s="341" t="s">
        <v>409</v>
      </c>
      <c r="L44" s="341"/>
      <c r="M44" s="347"/>
      <c r="N44" s="342" t="s">
        <v>7</v>
      </c>
    </row>
    <row r="45" spans="1:14" s="31" customFormat="1" ht="20.100000000000001" customHeight="1" x14ac:dyDescent="0.25">
      <c r="A45" s="339">
        <f t="shared" si="1"/>
        <v>4</v>
      </c>
      <c r="B45" s="340"/>
      <c r="C45" s="341"/>
      <c r="D45" s="340"/>
      <c r="E45" s="341"/>
      <c r="F45" s="340"/>
      <c r="G45" s="341"/>
      <c r="H45" s="341"/>
      <c r="I45" s="347"/>
      <c r="J45" s="341"/>
      <c r="K45" s="341"/>
      <c r="L45" s="341"/>
      <c r="M45" s="347"/>
      <c r="N45" s="342"/>
    </row>
    <row r="46" spans="1:14" s="31" customFormat="1" ht="20.100000000000001" customHeight="1" x14ac:dyDescent="0.25">
      <c r="A46" s="339">
        <f t="shared" si="1"/>
        <v>5</v>
      </c>
      <c r="B46" s="340"/>
      <c r="C46" s="341"/>
      <c r="D46" s="340"/>
      <c r="E46" s="341"/>
      <c r="F46" s="340"/>
      <c r="G46" s="341"/>
      <c r="H46" s="341"/>
      <c r="I46" s="347"/>
      <c r="J46" s="341"/>
      <c r="K46" s="341"/>
      <c r="L46" s="341"/>
      <c r="M46" s="347"/>
      <c r="N46" s="342"/>
    </row>
    <row r="47" spans="1:14" s="31" customFormat="1" ht="20.100000000000001" customHeight="1" x14ac:dyDescent="0.25">
      <c r="A47" s="339">
        <f t="shared" si="1"/>
        <v>6</v>
      </c>
      <c r="B47" s="340"/>
      <c r="C47" s="341"/>
      <c r="D47" s="340"/>
      <c r="E47" s="341"/>
      <c r="F47" s="340"/>
      <c r="G47" s="341"/>
      <c r="H47" s="341"/>
      <c r="I47" s="347"/>
      <c r="J47" s="341"/>
      <c r="K47" s="341"/>
      <c r="L47" s="341"/>
      <c r="M47" s="347"/>
      <c r="N47" s="342"/>
    </row>
    <row r="48" spans="1:14" s="31" customFormat="1" ht="20.100000000000001" customHeight="1" x14ac:dyDescent="0.25">
      <c r="A48" s="339">
        <f t="shared" si="1"/>
        <v>7</v>
      </c>
      <c r="B48" s="340"/>
      <c r="C48" s="341"/>
      <c r="D48" s="340"/>
      <c r="E48" s="341"/>
      <c r="F48" s="340"/>
      <c r="G48" s="341"/>
      <c r="H48" s="341"/>
      <c r="I48" s="347"/>
      <c r="J48" s="341"/>
      <c r="K48" s="341"/>
      <c r="L48" s="341"/>
      <c r="M48" s="347"/>
      <c r="N48" s="342"/>
    </row>
    <row r="49" spans="1:14" s="31" customFormat="1" ht="20.100000000000001" customHeight="1" x14ac:dyDescent="0.25">
      <c r="A49" s="339">
        <f t="shared" si="1"/>
        <v>8</v>
      </c>
      <c r="B49" s="340"/>
      <c r="C49" s="341"/>
      <c r="D49" s="340"/>
      <c r="E49" s="341"/>
      <c r="F49" s="340"/>
      <c r="G49" s="341"/>
      <c r="H49" s="341"/>
      <c r="I49" s="347"/>
      <c r="J49" s="341"/>
      <c r="K49" s="341"/>
      <c r="L49" s="341"/>
      <c r="M49" s="347"/>
      <c r="N49" s="342"/>
    </row>
    <row r="50" spans="1:14" s="31" customFormat="1" ht="20.100000000000001" customHeight="1" x14ac:dyDescent="0.25">
      <c r="A50" s="339">
        <f t="shared" si="1"/>
        <v>9</v>
      </c>
      <c r="B50" s="340"/>
      <c r="C50" s="341"/>
      <c r="D50" s="340"/>
      <c r="E50" s="341"/>
      <c r="F50" s="340"/>
      <c r="G50" s="341"/>
      <c r="H50" s="341"/>
      <c r="I50" s="347"/>
      <c r="J50" s="341"/>
      <c r="K50" s="341"/>
      <c r="L50" s="341"/>
      <c r="M50" s="347"/>
      <c r="N50" s="342"/>
    </row>
    <row r="51" spans="1:14" s="31" customFormat="1" ht="20.100000000000001" customHeight="1" x14ac:dyDescent="0.25">
      <c r="A51" s="339">
        <f t="shared" si="1"/>
        <v>10</v>
      </c>
      <c r="B51" s="340"/>
      <c r="C51" s="341"/>
      <c r="D51" s="340"/>
      <c r="E51" s="341"/>
      <c r="F51" s="340"/>
      <c r="G51" s="341"/>
      <c r="H51" s="341"/>
      <c r="I51" s="347"/>
      <c r="J51" s="341"/>
      <c r="K51" s="341"/>
      <c r="L51" s="341"/>
      <c r="M51" s="347"/>
      <c r="N51" s="342"/>
    </row>
    <row r="52" spans="1:14" s="31" customFormat="1" ht="20.100000000000001" customHeight="1" x14ac:dyDescent="0.25">
      <c r="A52" s="339">
        <f t="shared" si="1"/>
        <v>11</v>
      </c>
      <c r="B52" s="340"/>
      <c r="C52" s="341"/>
      <c r="D52" s="340"/>
      <c r="E52" s="341"/>
      <c r="F52" s="340"/>
      <c r="G52" s="341"/>
      <c r="H52" s="341"/>
      <c r="I52" s="347"/>
      <c r="J52" s="341"/>
      <c r="K52" s="341"/>
      <c r="L52" s="341"/>
      <c r="M52" s="347"/>
      <c r="N52" s="342"/>
    </row>
    <row r="53" spans="1:14" s="31" customFormat="1" ht="20.100000000000001" customHeight="1" x14ac:dyDescent="0.25">
      <c r="A53" s="339">
        <f t="shared" si="1"/>
        <v>12</v>
      </c>
      <c r="B53" s="340"/>
      <c r="C53" s="341"/>
      <c r="D53" s="340"/>
      <c r="E53" s="341"/>
      <c r="F53" s="340"/>
      <c r="G53" s="341"/>
      <c r="H53" s="341"/>
      <c r="I53" s="347"/>
      <c r="J53" s="341"/>
      <c r="K53" s="341"/>
      <c r="L53" s="341"/>
      <c r="M53" s="347"/>
      <c r="N53" s="342"/>
    </row>
    <row r="54" spans="1:14" s="31" customFormat="1" ht="20.100000000000001" customHeight="1" x14ac:dyDescent="0.25">
      <c r="A54" s="339">
        <f t="shared" si="1"/>
        <v>13</v>
      </c>
      <c r="B54" s="340"/>
      <c r="C54" s="341"/>
      <c r="D54" s="340"/>
      <c r="E54" s="341"/>
      <c r="F54" s="340"/>
      <c r="G54" s="341"/>
      <c r="H54" s="341"/>
      <c r="I54" s="347"/>
      <c r="J54" s="341"/>
      <c r="K54" s="341"/>
      <c r="L54" s="341"/>
      <c r="M54" s="347"/>
      <c r="N54" s="342"/>
    </row>
    <row r="55" spans="1:14" s="31" customFormat="1" ht="20.100000000000001" customHeight="1" x14ac:dyDescent="0.25">
      <c r="A55" s="339">
        <f t="shared" si="1"/>
        <v>14</v>
      </c>
      <c r="B55" s="340"/>
      <c r="C55" s="341"/>
      <c r="D55" s="340"/>
      <c r="E55" s="341"/>
      <c r="F55" s="340"/>
      <c r="G55" s="341"/>
      <c r="H55" s="341"/>
      <c r="I55" s="347"/>
      <c r="J55" s="341"/>
      <c r="K55" s="341"/>
      <c r="L55" s="341"/>
      <c r="M55" s="347"/>
      <c r="N55" s="342"/>
    </row>
    <row r="56" spans="1:14" s="31" customFormat="1" ht="20.100000000000001" customHeight="1" x14ac:dyDescent="0.25">
      <c r="A56" s="339">
        <f t="shared" si="1"/>
        <v>15</v>
      </c>
      <c r="B56" s="340"/>
      <c r="C56" s="341"/>
      <c r="D56" s="340"/>
      <c r="E56" s="341"/>
      <c r="F56" s="340"/>
      <c r="G56" s="341"/>
      <c r="H56" s="341"/>
      <c r="I56" s="347"/>
      <c r="J56" s="341"/>
      <c r="K56" s="341"/>
      <c r="L56" s="341"/>
      <c r="M56" s="347"/>
      <c r="N56" s="342"/>
    </row>
    <row r="57" spans="1:14" s="31" customFormat="1" ht="20.100000000000001" customHeight="1" x14ac:dyDescent="0.25">
      <c r="A57" s="339">
        <f t="shared" si="1"/>
        <v>16</v>
      </c>
      <c r="B57" s="340"/>
      <c r="C57" s="341"/>
      <c r="D57" s="340"/>
      <c r="E57" s="341"/>
      <c r="F57" s="340"/>
      <c r="G57" s="341"/>
      <c r="H57" s="341"/>
      <c r="I57" s="347"/>
      <c r="J57" s="341"/>
      <c r="K57" s="341"/>
      <c r="L57" s="341"/>
      <c r="M57" s="347"/>
      <c r="N57" s="342"/>
    </row>
    <row r="58" spans="1:14" s="31" customFormat="1" ht="20.100000000000001" customHeight="1" x14ac:dyDescent="0.25">
      <c r="A58" s="339">
        <f t="shared" si="1"/>
        <v>17</v>
      </c>
      <c r="B58" s="340"/>
      <c r="C58" s="341"/>
      <c r="D58" s="340"/>
      <c r="E58" s="341"/>
      <c r="F58" s="340"/>
      <c r="G58" s="341"/>
      <c r="H58" s="341"/>
      <c r="I58" s="347"/>
      <c r="J58" s="341"/>
      <c r="K58" s="341"/>
      <c r="L58" s="341"/>
      <c r="M58" s="347"/>
      <c r="N58" s="342"/>
    </row>
    <row r="59" spans="1:14" s="31" customFormat="1" ht="20.100000000000001" customHeight="1" x14ac:dyDescent="0.25">
      <c r="A59" s="339">
        <f t="shared" si="1"/>
        <v>18</v>
      </c>
      <c r="B59" s="340"/>
      <c r="C59" s="341"/>
      <c r="D59" s="340"/>
      <c r="E59" s="341"/>
      <c r="F59" s="340"/>
      <c r="G59" s="341"/>
      <c r="H59" s="341"/>
      <c r="I59" s="347"/>
      <c r="J59" s="341"/>
      <c r="K59" s="341"/>
      <c r="L59" s="341"/>
      <c r="M59" s="347"/>
      <c r="N59" s="342"/>
    </row>
    <row r="60" spans="1:14" s="31" customFormat="1" ht="20.100000000000001" customHeight="1" x14ac:dyDescent="0.25">
      <c r="A60" s="339">
        <f t="shared" si="1"/>
        <v>19</v>
      </c>
      <c r="B60" s="340"/>
      <c r="C60" s="341"/>
      <c r="D60" s="340"/>
      <c r="E60" s="341"/>
      <c r="F60" s="340"/>
      <c r="G60" s="341"/>
      <c r="H60" s="341"/>
      <c r="I60" s="347"/>
      <c r="J60" s="341"/>
      <c r="K60" s="341"/>
      <c r="L60" s="341"/>
      <c r="M60" s="347"/>
      <c r="N60" s="342"/>
    </row>
    <row r="61" spans="1:14" s="31" customFormat="1" ht="20.100000000000001" customHeight="1" x14ac:dyDescent="0.25">
      <c r="A61" s="339">
        <f t="shared" si="1"/>
        <v>20</v>
      </c>
      <c r="B61" s="340"/>
      <c r="C61" s="341"/>
      <c r="D61" s="340"/>
      <c r="E61" s="341"/>
      <c r="F61" s="340"/>
      <c r="G61" s="341"/>
      <c r="H61" s="341"/>
      <c r="I61" s="347"/>
      <c r="J61" s="341"/>
      <c r="K61" s="341"/>
      <c r="L61" s="341"/>
      <c r="M61" s="347"/>
      <c r="N61" s="342"/>
    </row>
    <row r="62" spans="1:14" s="31" customFormat="1" ht="20.100000000000001" customHeight="1" x14ac:dyDescent="0.25">
      <c r="A62" s="339">
        <f t="shared" si="1"/>
        <v>21</v>
      </c>
      <c r="B62" s="340"/>
      <c r="C62" s="341"/>
      <c r="D62" s="340"/>
      <c r="E62" s="341"/>
      <c r="F62" s="340"/>
      <c r="G62" s="341"/>
      <c r="H62" s="341"/>
      <c r="I62" s="347"/>
      <c r="J62" s="341"/>
      <c r="K62" s="341"/>
      <c r="L62" s="341"/>
      <c r="M62" s="347"/>
      <c r="N62" s="342"/>
    </row>
    <row r="63" spans="1:14" s="31" customFormat="1" ht="20.100000000000001" customHeight="1" x14ac:dyDescent="0.25">
      <c r="A63" s="339">
        <f t="shared" si="1"/>
        <v>22</v>
      </c>
      <c r="B63" s="340"/>
      <c r="C63" s="341"/>
      <c r="D63" s="340"/>
      <c r="E63" s="341"/>
      <c r="F63" s="340"/>
      <c r="G63" s="341"/>
      <c r="H63" s="341"/>
      <c r="I63" s="347"/>
      <c r="J63" s="341"/>
      <c r="K63" s="341"/>
      <c r="L63" s="341"/>
      <c r="M63" s="347"/>
      <c r="N63" s="342"/>
    </row>
    <row r="64" spans="1:14" s="31" customFormat="1" ht="20.100000000000001" customHeight="1" x14ac:dyDescent="0.25">
      <c r="A64" s="339">
        <f t="shared" si="1"/>
        <v>23</v>
      </c>
      <c r="B64" s="340"/>
      <c r="C64" s="341"/>
      <c r="D64" s="340"/>
      <c r="E64" s="341"/>
      <c r="F64" s="340"/>
      <c r="G64" s="341"/>
      <c r="H64" s="341"/>
      <c r="I64" s="347"/>
      <c r="J64" s="341"/>
      <c r="K64" s="341"/>
      <c r="L64" s="341"/>
      <c r="M64" s="347"/>
      <c r="N64" s="342"/>
    </row>
    <row r="65" spans="1:14" s="31" customFormat="1" ht="20.100000000000001" customHeight="1" x14ac:dyDescent="0.25">
      <c r="A65" s="339">
        <f t="shared" si="1"/>
        <v>24</v>
      </c>
      <c r="B65" s="340"/>
      <c r="C65" s="341"/>
      <c r="D65" s="340"/>
      <c r="E65" s="341"/>
      <c r="F65" s="340"/>
      <c r="G65" s="341"/>
      <c r="H65" s="341"/>
      <c r="I65" s="347"/>
      <c r="J65" s="341"/>
      <c r="K65" s="341"/>
      <c r="L65" s="341"/>
      <c r="M65" s="347"/>
      <c r="N65" s="342"/>
    </row>
    <row r="66" spans="1:14" s="31" customFormat="1" ht="20.100000000000001" customHeight="1" x14ac:dyDescent="0.25">
      <c r="A66" s="339">
        <f t="shared" si="1"/>
        <v>25</v>
      </c>
      <c r="B66" s="340"/>
      <c r="C66" s="341"/>
      <c r="D66" s="340"/>
      <c r="E66" s="341"/>
      <c r="F66" s="340"/>
      <c r="G66" s="341"/>
      <c r="H66" s="341"/>
      <c r="I66" s="347"/>
      <c r="J66" s="341"/>
      <c r="K66" s="341"/>
      <c r="L66" s="341"/>
      <c r="M66" s="347"/>
      <c r="N66" s="342"/>
    </row>
    <row r="67" spans="1:14" s="31" customFormat="1" ht="20.100000000000001" customHeight="1" x14ac:dyDescent="0.25">
      <c r="A67" s="339">
        <f t="shared" si="1"/>
        <v>26</v>
      </c>
      <c r="B67" s="340"/>
      <c r="C67" s="341"/>
      <c r="D67" s="340"/>
      <c r="E67" s="341"/>
      <c r="F67" s="340"/>
      <c r="G67" s="341"/>
      <c r="H67" s="341"/>
      <c r="I67" s="347"/>
      <c r="J67" s="341"/>
      <c r="K67" s="341"/>
      <c r="L67" s="341"/>
      <c r="M67" s="347"/>
      <c r="N67" s="342"/>
    </row>
    <row r="68" spans="1:14" s="31" customFormat="1" ht="20.100000000000001" customHeight="1" x14ac:dyDescent="0.25">
      <c r="A68" s="339">
        <f t="shared" si="1"/>
        <v>27</v>
      </c>
      <c r="B68" s="340"/>
      <c r="C68" s="341"/>
      <c r="D68" s="340"/>
      <c r="E68" s="341"/>
      <c r="F68" s="340"/>
      <c r="G68" s="341"/>
      <c r="H68" s="341"/>
      <c r="I68" s="347"/>
      <c r="J68" s="341"/>
      <c r="K68" s="341"/>
      <c r="L68" s="341"/>
      <c r="M68" s="347"/>
      <c r="N68" s="342"/>
    </row>
    <row r="69" spans="1:14" s="31" customFormat="1" ht="20.100000000000001" customHeight="1" x14ac:dyDescent="0.25">
      <c r="A69" s="339">
        <f t="shared" si="1"/>
        <v>28</v>
      </c>
      <c r="B69" s="340"/>
      <c r="C69" s="341"/>
      <c r="D69" s="340"/>
      <c r="E69" s="341"/>
      <c r="F69" s="340"/>
      <c r="G69" s="341"/>
      <c r="H69" s="341"/>
      <c r="I69" s="340"/>
      <c r="J69" s="341"/>
      <c r="K69" s="341"/>
      <c r="L69" s="341"/>
      <c r="M69" s="340"/>
      <c r="N69" s="342"/>
    </row>
    <row r="70" spans="1:14" s="31" customFormat="1" ht="20.100000000000001" customHeight="1" x14ac:dyDescent="0.25">
      <c r="A70" s="339">
        <f t="shared" si="1"/>
        <v>29</v>
      </c>
      <c r="B70" s="340"/>
      <c r="C70" s="341"/>
      <c r="D70" s="340"/>
      <c r="E70" s="341"/>
      <c r="F70" s="340"/>
      <c r="G70" s="341"/>
      <c r="H70" s="341"/>
      <c r="I70" s="340"/>
      <c r="J70" s="341"/>
      <c r="K70" s="341"/>
      <c r="L70" s="341"/>
      <c r="M70" s="340"/>
      <c r="N70" s="342"/>
    </row>
    <row r="71" spans="1:14" s="31" customFormat="1" ht="20.100000000000001" customHeight="1" x14ac:dyDescent="0.25">
      <c r="A71" s="339">
        <f>1+A70</f>
        <v>30</v>
      </c>
      <c r="B71" s="340"/>
      <c r="C71" s="341"/>
      <c r="D71" s="340"/>
      <c r="E71" s="341"/>
      <c r="F71" s="340"/>
      <c r="G71" s="341"/>
      <c r="H71" s="341"/>
      <c r="I71" s="340"/>
      <c r="J71" s="341"/>
      <c r="K71" s="341"/>
      <c r="L71" s="341"/>
      <c r="M71" s="340"/>
      <c r="N71" s="342"/>
    </row>
    <row r="72" spans="1:14" s="31" customFormat="1" ht="20.100000000000001" customHeight="1" x14ac:dyDescent="0.25">
      <c r="A72" s="339">
        <f t="shared" si="1"/>
        <v>31</v>
      </c>
      <c r="B72" s="340"/>
      <c r="C72" s="341"/>
      <c r="D72" s="340"/>
      <c r="E72" s="341"/>
      <c r="F72" s="340"/>
      <c r="G72" s="341"/>
      <c r="H72" s="341"/>
      <c r="I72" s="340"/>
      <c r="J72" s="341"/>
      <c r="K72" s="341"/>
      <c r="L72" s="341"/>
      <c r="M72" s="340"/>
      <c r="N72" s="342"/>
    </row>
    <row r="73" spans="1:14" s="31" customFormat="1" ht="20.100000000000001" customHeight="1" x14ac:dyDescent="0.25">
      <c r="A73" s="339">
        <f t="shared" si="1"/>
        <v>32</v>
      </c>
      <c r="B73" s="340"/>
      <c r="C73" s="341"/>
      <c r="D73" s="340"/>
      <c r="E73" s="341"/>
      <c r="F73" s="340"/>
      <c r="G73" s="341"/>
      <c r="H73" s="341"/>
      <c r="I73" s="340"/>
      <c r="J73" s="341"/>
      <c r="K73" s="341"/>
      <c r="L73" s="341"/>
      <c r="M73" s="340"/>
      <c r="N73" s="342"/>
    </row>
    <row r="74" spans="1:14" s="31" customFormat="1" ht="20.100000000000001" customHeight="1" x14ac:dyDescent="0.25">
      <c r="A74" s="343">
        <f t="shared" si="1"/>
        <v>33</v>
      </c>
      <c r="B74" s="344"/>
      <c r="C74" s="345"/>
      <c r="D74" s="344"/>
      <c r="E74" s="345"/>
      <c r="F74" s="344"/>
      <c r="G74" s="345"/>
      <c r="H74" s="345"/>
      <c r="I74" s="344"/>
      <c r="J74" s="345"/>
      <c r="K74" s="345"/>
      <c r="L74" s="345"/>
      <c r="M74" s="344"/>
      <c r="N74" s="346"/>
    </row>
  </sheetData>
  <mergeCells count="8">
    <mergeCell ref="D39:L39"/>
    <mergeCell ref="M39:N39"/>
    <mergeCell ref="A40:N40"/>
    <mergeCell ref="A3:N3"/>
    <mergeCell ref="D1:L1"/>
    <mergeCell ref="D2:L2"/>
    <mergeCell ref="M2:N2"/>
    <mergeCell ref="D38:L38"/>
  </mergeCells>
  <pageMargins left="0.39370078740157483" right="0.39370078740157483" top="0.39370078740157483" bottom="0.39370078740157483" header="0" footer="0"/>
  <pageSetup paperSize="8" orientation="landscape" horizontalDpi="300" r:id="rId1"/>
  <rowBreaks count="1" manualBreakCount="1">
    <brk id="37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view="pageBreakPreview" zoomScale="70" zoomScaleNormal="55" zoomScaleSheetLayoutView="70" workbookViewId="0"/>
  </sheetViews>
  <sheetFormatPr defaultRowHeight="15" x14ac:dyDescent="0.25"/>
  <sheetData>
    <row r="1" spans="1:10" s="31" customFormat="1" x14ac:dyDescent="0.25"/>
    <row r="2" spans="1:10" s="31" customFormat="1" ht="23.25" x14ac:dyDescent="0.25">
      <c r="A2" s="462" t="str">
        <f>Общее!$B$1</f>
        <v>Ралли "Кубок Motul - 2017"</v>
      </c>
      <c r="B2" s="462"/>
      <c r="C2" s="462"/>
      <c r="D2" s="462"/>
      <c r="E2" s="462"/>
      <c r="F2" s="462"/>
      <c r="G2" s="462"/>
      <c r="H2" s="462"/>
      <c r="I2" s="462"/>
      <c r="J2" s="462"/>
    </row>
    <row r="3" spans="1:10" s="31" customFormat="1" ht="23.25" x14ac:dyDescent="0.25">
      <c r="A3" s="462" t="s">
        <v>141</v>
      </c>
      <c r="B3" s="462"/>
      <c r="C3" s="462"/>
      <c r="D3" s="462"/>
      <c r="E3" s="462"/>
      <c r="F3" s="462"/>
      <c r="G3" s="462"/>
      <c r="H3" s="462"/>
      <c r="I3" s="462"/>
      <c r="J3" s="462"/>
    </row>
    <row r="4" spans="1:10" s="31" customFormat="1" ht="23.25" x14ac:dyDescent="0.25">
      <c r="A4" s="463" t="s">
        <v>171</v>
      </c>
      <c r="B4" s="463"/>
      <c r="C4" s="463"/>
      <c r="D4" s="463"/>
      <c r="E4" s="463"/>
      <c r="F4" s="463"/>
      <c r="G4" s="463"/>
      <c r="H4" s="463"/>
      <c r="I4" s="463"/>
      <c r="J4" s="463"/>
    </row>
    <row r="5" spans="1:10" s="31" customFormat="1" ht="18.75" x14ac:dyDescent="0.25">
      <c r="A5" s="464" t="str">
        <f>"Этот документ содержит "&amp;'ДК лайт'!G110&amp;" стр."</f>
        <v>Этот документ содержит 12 стр.</v>
      </c>
      <c r="B5" s="464"/>
      <c r="C5" s="464"/>
      <c r="D5" s="464"/>
      <c r="E5" s="464"/>
      <c r="F5" s="464"/>
      <c r="G5" s="464"/>
      <c r="H5" s="464"/>
      <c r="I5" s="464"/>
      <c r="J5" s="464"/>
    </row>
    <row r="6" spans="1:10" s="31" customFormat="1" x14ac:dyDescent="0.25"/>
    <row r="7" spans="1:10" s="31" customFormat="1" x14ac:dyDescent="0.25"/>
    <row r="8" spans="1:10" s="31" customFormat="1" x14ac:dyDescent="0.25"/>
    <row r="9" spans="1:10" s="31" customFormat="1" x14ac:dyDescent="0.25"/>
    <row r="10" spans="1:10" s="31" customFormat="1" x14ac:dyDescent="0.25"/>
    <row r="11" spans="1:10" s="31" customFormat="1" x14ac:dyDescent="0.25"/>
    <row r="12" spans="1:10" s="31" customFormat="1" x14ac:dyDescent="0.25"/>
    <row r="13" spans="1:10" s="31" customFormat="1" x14ac:dyDescent="0.25"/>
    <row r="14" spans="1:10" s="31" customFormat="1" x14ac:dyDescent="0.25"/>
    <row r="15" spans="1:10" s="31" customFormat="1" x14ac:dyDescent="0.25"/>
    <row r="16" spans="1:10" s="31" customFormat="1" x14ac:dyDescent="0.25"/>
    <row r="17" s="31" customFormat="1" x14ac:dyDescent="0.25"/>
    <row r="18" s="31" customFormat="1" x14ac:dyDescent="0.25"/>
    <row r="19" s="31" customFormat="1" x14ac:dyDescent="0.25"/>
    <row r="20" s="31" customFormat="1" x14ac:dyDescent="0.25"/>
    <row r="21" s="31" customFormat="1" x14ac:dyDescent="0.25"/>
    <row r="22" s="31" customFormat="1" x14ac:dyDescent="0.25"/>
    <row r="23" s="31" customFormat="1" x14ac:dyDescent="0.25"/>
    <row r="24" s="31" customFormat="1" x14ac:dyDescent="0.25"/>
    <row r="25" s="31" customFormat="1" x14ac:dyDescent="0.25"/>
    <row r="26" s="31" customFormat="1" x14ac:dyDescent="0.25"/>
    <row r="27" s="31" customFormat="1" x14ac:dyDescent="0.25"/>
    <row r="28" s="31" customFormat="1" x14ac:dyDescent="0.25"/>
    <row r="29" s="31" customFormat="1" x14ac:dyDescent="0.25"/>
    <row r="30" s="31" customFormat="1" x14ac:dyDescent="0.25"/>
    <row r="31" s="31" customFormat="1" x14ac:dyDescent="0.25"/>
    <row r="32" s="31" customFormat="1" x14ac:dyDescent="0.25"/>
    <row r="33" s="31" customFormat="1" x14ac:dyDescent="0.25"/>
    <row r="34" s="31" customFormat="1" x14ac:dyDescent="0.25"/>
    <row r="35" s="31" customFormat="1" x14ac:dyDescent="0.25"/>
    <row r="36" s="31" customFormat="1" x14ac:dyDescent="0.25"/>
    <row r="37" s="31" customFormat="1" x14ac:dyDescent="0.25"/>
    <row r="38" s="31" customFormat="1" x14ac:dyDescent="0.25"/>
    <row r="39" s="31" customFormat="1" x14ac:dyDescent="0.25"/>
    <row r="40" s="31" customFormat="1" x14ac:dyDescent="0.25"/>
    <row r="41" s="31" customFormat="1" x14ac:dyDescent="0.25"/>
    <row r="42" s="31" customFormat="1" x14ac:dyDescent="0.25"/>
    <row r="43" s="31" customFormat="1" x14ac:dyDescent="0.25"/>
    <row r="44" s="31" customFormat="1" x14ac:dyDescent="0.25"/>
    <row r="45" s="31" customFormat="1" x14ac:dyDescent="0.25"/>
    <row r="46" s="31" customFormat="1" x14ac:dyDescent="0.25"/>
    <row r="47" s="31" customFormat="1" x14ac:dyDescent="0.25"/>
    <row r="48" s="31" customFormat="1" x14ac:dyDescent="0.25"/>
    <row r="49" spans="1:10" s="31" customFormat="1" x14ac:dyDescent="0.25"/>
    <row r="50" spans="1:10" s="31" customFormat="1" ht="18.75" x14ac:dyDescent="0.25">
      <c r="A50" s="461" t="str">
        <f>Общее!$B$3</f>
        <v>18 февраля 2017 г.</v>
      </c>
      <c r="B50" s="461"/>
      <c r="C50" s="461"/>
      <c r="D50" s="461"/>
      <c r="E50" s="461"/>
      <c r="F50" s="461"/>
      <c r="G50" s="461"/>
      <c r="H50" s="461"/>
      <c r="I50" s="461"/>
      <c r="J50" s="461"/>
    </row>
    <row r="51" spans="1:10" s="31" customFormat="1" ht="18.75" x14ac:dyDescent="0.25">
      <c r="A51" s="461" t="s">
        <v>7</v>
      </c>
      <c r="B51" s="461"/>
      <c r="C51" s="461"/>
      <c r="D51" s="461"/>
      <c r="E51" s="461"/>
      <c r="F51" s="461"/>
      <c r="G51" s="461"/>
      <c r="H51" s="461"/>
      <c r="I51" s="461"/>
      <c r="J51" s="461"/>
    </row>
    <row r="53" spans="1:10" ht="23.25" x14ac:dyDescent="0.25">
      <c r="A53" s="462" t="str">
        <f>Общее!$B$1</f>
        <v>Ралли "Кубок Motul - 2017"</v>
      </c>
      <c r="B53" s="462"/>
      <c r="C53" s="462"/>
      <c r="D53" s="462"/>
      <c r="E53" s="462"/>
      <c r="F53" s="462"/>
      <c r="G53" s="462"/>
      <c r="H53" s="462"/>
      <c r="I53" s="462"/>
      <c r="J53" s="462"/>
    </row>
    <row r="54" spans="1:10" ht="23.25" x14ac:dyDescent="0.25">
      <c r="A54" s="462" t="s">
        <v>141</v>
      </c>
      <c r="B54" s="462"/>
      <c r="C54" s="462"/>
      <c r="D54" s="462"/>
      <c r="E54" s="462"/>
      <c r="F54" s="462"/>
      <c r="G54" s="462"/>
      <c r="H54" s="462"/>
      <c r="I54" s="462"/>
      <c r="J54" s="462"/>
    </row>
    <row r="55" spans="1:10" ht="23.25" x14ac:dyDescent="0.25">
      <c r="A55" s="465" t="s">
        <v>162</v>
      </c>
      <c r="B55" s="465"/>
      <c r="C55" s="465"/>
      <c r="D55" s="465"/>
      <c r="E55" s="465"/>
      <c r="F55" s="465"/>
      <c r="G55" s="465"/>
      <c r="H55" s="465"/>
      <c r="I55" s="465"/>
      <c r="J55" s="465"/>
    </row>
    <row r="56" spans="1:10" ht="18.75" x14ac:dyDescent="0.25">
      <c r="A56" s="464" t="str">
        <f>"Этот документ содержит "&amp;'ДК про'!G110&amp;" стр."</f>
        <v>Этот документ содержит 12 стр.</v>
      </c>
      <c r="B56" s="464"/>
      <c r="C56" s="464"/>
      <c r="D56" s="464"/>
      <c r="E56" s="464"/>
      <c r="F56" s="464"/>
      <c r="G56" s="464"/>
      <c r="H56" s="464"/>
      <c r="I56" s="464"/>
      <c r="J56" s="464"/>
    </row>
    <row r="101" spans="1:10" ht="18.75" x14ac:dyDescent="0.25">
      <c r="A101" s="461" t="str">
        <f>Общее!$B$3</f>
        <v>18 февраля 2017 г.</v>
      </c>
      <c r="B101" s="461"/>
      <c r="C101" s="461"/>
      <c r="D101" s="461"/>
      <c r="E101" s="461"/>
      <c r="F101" s="461"/>
      <c r="G101" s="461"/>
      <c r="H101" s="461"/>
      <c r="I101" s="461"/>
      <c r="J101" s="461"/>
    </row>
    <row r="102" spans="1:10" ht="18.75" x14ac:dyDescent="0.25">
      <c r="A102" s="461" t="s">
        <v>7</v>
      </c>
      <c r="B102" s="461"/>
      <c r="C102" s="461"/>
      <c r="D102" s="461"/>
      <c r="E102" s="461"/>
      <c r="F102" s="461"/>
      <c r="G102" s="461"/>
      <c r="H102" s="461"/>
      <c r="I102" s="461"/>
      <c r="J102" s="461"/>
    </row>
  </sheetData>
  <mergeCells count="12">
    <mergeCell ref="A101:J101"/>
    <mergeCell ref="A102:J102"/>
    <mergeCell ref="A53:J53"/>
    <mergeCell ref="A54:J54"/>
    <mergeCell ref="A55:J55"/>
    <mergeCell ref="A56:J56"/>
    <mergeCell ref="A51:J51"/>
    <mergeCell ref="A2:J2"/>
    <mergeCell ref="A3:J3"/>
    <mergeCell ref="A4:J4"/>
    <mergeCell ref="A5:J5"/>
    <mergeCell ref="A50:J50"/>
  </mergeCells>
  <pageMargins left="0.39370078740157483" right="0.39370078740157483" top="0.39370078740157483" bottom="0.39370078740157483" header="0" footer="0"/>
  <pageSetup paperSize="9" scale="98" orientation="portrait" r:id="rId1"/>
  <rowBreaks count="1" manualBreakCount="1">
    <brk id="5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topLeftCell="A3" zoomScale="85" zoomScaleNormal="85" zoomScaleSheetLayoutView="85" workbookViewId="0">
      <selection activeCell="G10" sqref="G10"/>
    </sheetView>
  </sheetViews>
  <sheetFormatPr defaultRowHeight="15" x14ac:dyDescent="0.25"/>
  <cols>
    <col min="1" max="1" width="18.7109375" style="31" customWidth="1"/>
    <col min="2" max="8" width="10.7109375" style="31" customWidth="1"/>
    <col min="9" max="246" width="9.140625" style="31"/>
    <col min="247" max="247" width="18.5703125" style="31" customWidth="1"/>
    <col min="248" max="502" width="9.140625" style="31"/>
    <col min="503" max="503" width="18.5703125" style="31" customWidth="1"/>
    <col min="504" max="758" width="9.140625" style="31"/>
    <col min="759" max="759" width="18.5703125" style="31" customWidth="1"/>
    <col min="760" max="1014" width="9.140625" style="31"/>
    <col min="1015" max="1015" width="18.5703125" style="31" customWidth="1"/>
    <col min="1016" max="1270" width="9.140625" style="31"/>
    <col min="1271" max="1271" width="18.5703125" style="31" customWidth="1"/>
    <col min="1272" max="1526" width="9.140625" style="31"/>
    <col min="1527" max="1527" width="18.5703125" style="31" customWidth="1"/>
    <col min="1528" max="1782" width="9.140625" style="31"/>
    <col min="1783" max="1783" width="18.5703125" style="31" customWidth="1"/>
    <col min="1784" max="2038" width="9.140625" style="31"/>
    <col min="2039" max="2039" width="18.5703125" style="31" customWidth="1"/>
    <col min="2040" max="2294" width="9.140625" style="31"/>
    <col min="2295" max="2295" width="18.5703125" style="31" customWidth="1"/>
    <col min="2296" max="2550" width="9.140625" style="31"/>
    <col min="2551" max="2551" width="18.5703125" style="31" customWidth="1"/>
    <col min="2552" max="2806" width="9.140625" style="31"/>
    <col min="2807" max="2807" width="18.5703125" style="31" customWidth="1"/>
    <col min="2808" max="3062" width="9.140625" style="31"/>
    <col min="3063" max="3063" width="18.5703125" style="31" customWidth="1"/>
    <col min="3064" max="3318" width="9.140625" style="31"/>
    <col min="3319" max="3319" width="18.5703125" style="31" customWidth="1"/>
    <col min="3320" max="3574" width="9.140625" style="31"/>
    <col min="3575" max="3575" width="18.5703125" style="31" customWidth="1"/>
    <col min="3576" max="3830" width="9.140625" style="31"/>
    <col min="3831" max="3831" width="18.5703125" style="31" customWidth="1"/>
    <col min="3832" max="4086" width="9.140625" style="31"/>
    <col min="4087" max="4087" width="18.5703125" style="31" customWidth="1"/>
    <col min="4088" max="4342" width="9.140625" style="31"/>
    <col min="4343" max="4343" width="18.5703125" style="31" customWidth="1"/>
    <col min="4344" max="4598" width="9.140625" style="31"/>
    <col min="4599" max="4599" width="18.5703125" style="31" customWidth="1"/>
    <col min="4600" max="4854" width="9.140625" style="31"/>
    <col min="4855" max="4855" width="18.5703125" style="31" customWidth="1"/>
    <col min="4856" max="5110" width="9.140625" style="31"/>
    <col min="5111" max="5111" width="18.5703125" style="31" customWidth="1"/>
    <col min="5112" max="5366" width="9.140625" style="31"/>
    <col min="5367" max="5367" width="18.5703125" style="31" customWidth="1"/>
    <col min="5368" max="5622" width="9.140625" style="31"/>
    <col min="5623" max="5623" width="18.5703125" style="31" customWidth="1"/>
    <col min="5624" max="5878" width="9.140625" style="31"/>
    <col min="5879" max="5879" width="18.5703125" style="31" customWidth="1"/>
    <col min="5880" max="6134" width="9.140625" style="31"/>
    <col min="6135" max="6135" width="18.5703125" style="31" customWidth="1"/>
    <col min="6136" max="6390" width="9.140625" style="31"/>
    <col min="6391" max="6391" width="18.5703125" style="31" customWidth="1"/>
    <col min="6392" max="6646" width="9.140625" style="31"/>
    <col min="6647" max="6647" width="18.5703125" style="31" customWidth="1"/>
    <col min="6648" max="6902" width="9.140625" style="31"/>
    <col min="6903" max="6903" width="18.5703125" style="31" customWidth="1"/>
    <col min="6904" max="7158" width="9.140625" style="31"/>
    <col min="7159" max="7159" width="18.5703125" style="31" customWidth="1"/>
    <col min="7160" max="7414" width="9.140625" style="31"/>
    <col min="7415" max="7415" width="18.5703125" style="31" customWidth="1"/>
    <col min="7416" max="7670" width="9.140625" style="31"/>
    <col min="7671" max="7671" width="18.5703125" style="31" customWidth="1"/>
    <col min="7672" max="7926" width="9.140625" style="31"/>
    <col min="7927" max="7927" width="18.5703125" style="31" customWidth="1"/>
    <col min="7928" max="8182" width="9.140625" style="31"/>
    <col min="8183" max="8183" width="18.5703125" style="31" customWidth="1"/>
    <col min="8184" max="8438" width="9.140625" style="31"/>
    <col min="8439" max="8439" width="18.5703125" style="31" customWidth="1"/>
    <col min="8440" max="8694" width="9.140625" style="31"/>
    <col min="8695" max="8695" width="18.5703125" style="31" customWidth="1"/>
    <col min="8696" max="8950" width="9.140625" style="31"/>
    <col min="8951" max="8951" width="18.5703125" style="31" customWidth="1"/>
    <col min="8952" max="9206" width="9.140625" style="31"/>
    <col min="9207" max="9207" width="18.5703125" style="31" customWidth="1"/>
    <col min="9208" max="9462" width="9.140625" style="31"/>
    <col min="9463" max="9463" width="18.5703125" style="31" customWidth="1"/>
    <col min="9464" max="9718" width="9.140625" style="31"/>
    <col min="9719" max="9719" width="18.5703125" style="31" customWidth="1"/>
    <col min="9720" max="9974" width="9.140625" style="31"/>
    <col min="9975" max="9975" width="18.5703125" style="31" customWidth="1"/>
    <col min="9976" max="10230" width="9.140625" style="31"/>
    <col min="10231" max="10231" width="18.5703125" style="31" customWidth="1"/>
    <col min="10232" max="10486" width="9.140625" style="31"/>
    <col min="10487" max="10487" width="18.5703125" style="31" customWidth="1"/>
    <col min="10488" max="10742" width="9.140625" style="31"/>
    <col min="10743" max="10743" width="18.5703125" style="31" customWidth="1"/>
    <col min="10744" max="10998" width="9.140625" style="31"/>
    <col min="10999" max="10999" width="18.5703125" style="31" customWidth="1"/>
    <col min="11000" max="11254" width="9.140625" style="31"/>
    <col min="11255" max="11255" width="18.5703125" style="31" customWidth="1"/>
    <col min="11256" max="11510" width="9.140625" style="31"/>
    <col min="11511" max="11511" width="18.5703125" style="31" customWidth="1"/>
    <col min="11512" max="11766" width="9.140625" style="31"/>
    <col min="11767" max="11767" width="18.5703125" style="31" customWidth="1"/>
    <col min="11768" max="12022" width="9.140625" style="31"/>
    <col min="12023" max="12023" width="18.5703125" style="31" customWidth="1"/>
    <col min="12024" max="12278" width="9.140625" style="31"/>
    <col min="12279" max="12279" width="18.5703125" style="31" customWidth="1"/>
    <col min="12280" max="12534" width="9.140625" style="31"/>
    <col min="12535" max="12535" width="18.5703125" style="31" customWidth="1"/>
    <col min="12536" max="12790" width="9.140625" style="31"/>
    <col min="12791" max="12791" width="18.5703125" style="31" customWidth="1"/>
    <col min="12792" max="13046" width="9.140625" style="31"/>
    <col min="13047" max="13047" width="18.5703125" style="31" customWidth="1"/>
    <col min="13048" max="13302" width="9.140625" style="31"/>
    <col min="13303" max="13303" width="18.5703125" style="31" customWidth="1"/>
    <col min="13304" max="13558" width="9.140625" style="31"/>
    <col min="13559" max="13559" width="18.5703125" style="31" customWidth="1"/>
    <col min="13560" max="13814" width="9.140625" style="31"/>
    <col min="13815" max="13815" width="18.5703125" style="31" customWidth="1"/>
    <col min="13816" max="14070" width="9.140625" style="31"/>
    <col min="14071" max="14071" width="18.5703125" style="31" customWidth="1"/>
    <col min="14072" max="14326" width="9.140625" style="31"/>
    <col min="14327" max="14327" width="18.5703125" style="31" customWidth="1"/>
    <col min="14328" max="14582" width="9.140625" style="31"/>
    <col min="14583" max="14583" width="18.5703125" style="31" customWidth="1"/>
    <col min="14584" max="14838" width="9.140625" style="31"/>
    <col min="14839" max="14839" width="18.5703125" style="31" customWidth="1"/>
    <col min="14840" max="15094" width="9.140625" style="31"/>
    <col min="15095" max="15095" width="18.5703125" style="31" customWidth="1"/>
    <col min="15096" max="15350" width="9.140625" style="31"/>
    <col min="15351" max="15351" width="18.5703125" style="31" customWidth="1"/>
    <col min="15352" max="15606" width="9.140625" style="31"/>
    <col min="15607" max="15607" width="18.5703125" style="31" customWidth="1"/>
    <col min="15608" max="15862" width="9.140625" style="31"/>
    <col min="15863" max="15863" width="18.5703125" style="31" customWidth="1"/>
    <col min="15864" max="16118" width="9.140625" style="31"/>
    <col min="16119" max="16119" width="18.5703125" style="31" customWidth="1"/>
    <col min="16120" max="16384" width="9.140625" style="31"/>
  </cols>
  <sheetData>
    <row r="1" spans="1:9" ht="21" x14ac:dyDescent="0.25">
      <c r="A1" s="120"/>
      <c r="B1" s="472" t="str">
        <f>Общее!$B$1</f>
        <v>Ралли "Кубок Motul - 2017"</v>
      </c>
      <c r="C1" s="472"/>
      <c r="D1" s="472"/>
      <c r="E1" s="472"/>
      <c r="F1" s="472"/>
      <c r="G1" s="120"/>
      <c r="H1" s="120"/>
    </row>
    <row r="2" spans="1:9" ht="21" x14ac:dyDescent="0.25">
      <c r="A2" s="120"/>
      <c r="B2" s="472" t="s">
        <v>258</v>
      </c>
      <c r="C2" s="472"/>
      <c r="D2" s="472"/>
      <c r="E2" s="472"/>
      <c r="F2" s="472"/>
      <c r="G2" s="120"/>
      <c r="H2" s="120"/>
    </row>
    <row r="3" spans="1:9" ht="5.0999999999999996" customHeight="1" thickBot="1" x14ac:dyDescent="0.3">
      <c r="A3" s="134"/>
      <c r="B3" s="135"/>
      <c r="C3" s="135"/>
      <c r="D3" s="135"/>
      <c r="E3" s="135"/>
      <c r="F3" s="134"/>
      <c r="G3" s="135"/>
      <c r="H3" s="134"/>
    </row>
    <row r="4" spans="1:9" ht="18.75" x14ac:dyDescent="0.25">
      <c r="A4" s="466" t="s">
        <v>46</v>
      </c>
      <c r="B4" s="468" t="s">
        <v>47</v>
      </c>
      <c r="C4" s="469"/>
      <c r="D4" s="469"/>
      <c r="E4" s="471"/>
      <c r="F4" s="468" t="s">
        <v>161</v>
      </c>
      <c r="G4" s="469"/>
      <c r="H4" s="470"/>
    </row>
    <row r="5" spans="1:9" ht="177" customHeight="1" x14ac:dyDescent="0.25">
      <c r="A5" s="467"/>
      <c r="B5" s="144" t="s">
        <v>50</v>
      </c>
      <c r="C5" s="145" t="s">
        <v>48</v>
      </c>
      <c r="D5" s="145" t="s">
        <v>49</v>
      </c>
      <c r="E5" s="146" t="s">
        <v>51</v>
      </c>
      <c r="F5" s="144" t="s">
        <v>53</v>
      </c>
      <c r="G5" s="145" t="s">
        <v>52</v>
      </c>
      <c r="H5" s="147" t="s">
        <v>49</v>
      </c>
      <c r="I5" s="32"/>
    </row>
    <row r="6" spans="1:9" ht="18.75" x14ac:dyDescent="0.25">
      <c r="A6" s="136" t="s">
        <v>22</v>
      </c>
      <c r="B6" s="216"/>
      <c r="C6" s="242"/>
      <c r="D6" s="121"/>
      <c r="E6" s="122"/>
      <c r="F6" s="216"/>
      <c r="G6" s="242"/>
      <c r="H6" s="246"/>
    </row>
    <row r="7" spans="1:9" ht="37.5" x14ac:dyDescent="0.25">
      <c r="A7" s="137" t="s">
        <v>137</v>
      </c>
      <c r="B7" s="217"/>
      <c r="C7" s="243"/>
      <c r="D7" s="123"/>
      <c r="E7" s="124">
        <v>0.41736111111111113</v>
      </c>
      <c r="F7" s="217"/>
      <c r="G7" s="243"/>
      <c r="H7" s="138"/>
    </row>
    <row r="8" spans="1:9" ht="18.75" x14ac:dyDescent="0.25">
      <c r="A8" s="137" t="s">
        <v>134</v>
      </c>
      <c r="B8" s="217"/>
      <c r="C8" s="243"/>
      <c r="D8" s="123"/>
      <c r="E8" s="125"/>
      <c r="F8" s="217"/>
      <c r="G8" s="286">
        <v>30</v>
      </c>
      <c r="H8" s="138"/>
    </row>
    <row r="9" spans="1:9" ht="18.75" x14ac:dyDescent="0.25">
      <c r="A9" s="137" t="s">
        <v>138</v>
      </c>
      <c r="B9" s="217"/>
      <c r="C9" s="243"/>
      <c r="D9" s="123"/>
      <c r="E9" s="125"/>
      <c r="F9" s="217"/>
      <c r="G9" s="286">
        <v>40</v>
      </c>
      <c r="H9" s="138"/>
    </row>
    <row r="10" spans="1:9" ht="18.75" x14ac:dyDescent="0.25">
      <c r="A10" s="137" t="s">
        <v>139</v>
      </c>
      <c r="B10" s="217"/>
      <c r="C10" s="243"/>
      <c r="D10" s="123"/>
      <c r="E10" s="125"/>
      <c r="F10" s="217"/>
      <c r="G10" s="286">
        <v>1663</v>
      </c>
      <c r="H10" s="138" t="s">
        <v>163</v>
      </c>
    </row>
    <row r="11" spans="1:9" ht="18.75" x14ac:dyDescent="0.25">
      <c r="A11" s="137" t="s">
        <v>140</v>
      </c>
      <c r="B11" s="217"/>
      <c r="C11" s="243"/>
      <c r="D11" s="123"/>
      <c r="E11" s="125"/>
      <c r="F11" s="217">
        <f>'ДК про'!B50-'ДК про'!B43</f>
        <v>15.459999999999994</v>
      </c>
      <c r="G11" s="243">
        <v>800</v>
      </c>
      <c r="H11" s="138">
        <f>ROUND(F11/(G11/3600),2)</f>
        <v>69.569999999999993</v>
      </c>
    </row>
    <row r="12" spans="1:9" ht="18.75" x14ac:dyDescent="0.25">
      <c r="A12" s="137" t="s">
        <v>135</v>
      </c>
      <c r="B12" s="217">
        <f>'ДК про'!B53</f>
        <v>76.900000000000006</v>
      </c>
      <c r="C12" s="243">
        <v>100</v>
      </c>
      <c r="D12" s="123">
        <f>ROUND(B12/(C12/60),2)</f>
        <v>46.14</v>
      </c>
      <c r="E12" s="124">
        <f>E7+C12/1440</f>
        <v>0.4868055555555556</v>
      </c>
      <c r="F12" s="217"/>
      <c r="G12" s="243"/>
      <c r="H12" s="138"/>
    </row>
    <row r="13" spans="1:9" ht="18.75" x14ac:dyDescent="0.25">
      <c r="A13" s="137" t="s">
        <v>173</v>
      </c>
      <c r="B13" s="217"/>
      <c r="C13" s="243"/>
      <c r="D13" s="123"/>
      <c r="E13" s="125"/>
      <c r="F13" s="217"/>
      <c r="G13" s="286">
        <v>1883</v>
      </c>
      <c r="H13" s="138" t="s">
        <v>163</v>
      </c>
    </row>
    <row r="14" spans="1:9" ht="18.75" x14ac:dyDescent="0.25">
      <c r="A14" s="137" t="s">
        <v>136</v>
      </c>
      <c r="B14" s="217">
        <f>'ДК про'!B76</f>
        <v>87.51</v>
      </c>
      <c r="C14" s="243">
        <v>90</v>
      </c>
      <c r="D14" s="123">
        <f>ROUND(B14/(C14/60),2)</f>
        <v>58.34</v>
      </c>
      <c r="E14" s="124">
        <f>E12+C14/1440</f>
        <v>0.5493055555555556</v>
      </c>
      <c r="F14" s="217"/>
      <c r="G14" s="243"/>
      <c r="H14" s="138"/>
    </row>
    <row r="15" spans="1:9" ht="18.75" x14ac:dyDescent="0.25">
      <c r="A15" s="137" t="s">
        <v>174</v>
      </c>
      <c r="B15" s="217"/>
      <c r="C15" s="243"/>
      <c r="D15" s="123"/>
      <c r="E15" s="125"/>
      <c r="F15" s="217">
        <f>'ДК про'!B106-'ДК про'!B105</f>
        <v>9.0699999999999932</v>
      </c>
      <c r="G15" s="243">
        <v>420</v>
      </c>
      <c r="H15" s="138">
        <f>ROUND(F15/(G15/3600),2)</f>
        <v>77.739999999999995</v>
      </c>
    </row>
    <row r="16" spans="1:9" ht="31.5" x14ac:dyDescent="0.25">
      <c r="A16" s="357" t="s">
        <v>276</v>
      </c>
      <c r="B16" s="217">
        <f>'ДК про'!B108</f>
        <v>43.78</v>
      </c>
      <c r="C16" s="243">
        <v>60</v>
      </c>
      <c r="D16" s="123">
        <f>ROUND(B16/(C16/60),2)</f>
        <v>43.78</v>
      </c>
      <c r="E16" s="124">
        <f>E14+C16/1440</f>
        <v>0.59097222222222223</v>
      </c>
      <c r="F16" s="217"/>
      <c r="G16" s="243"/>
      <c r="H16" s="138"/>
    </row>
    <row r="17" spans="1:8" ht="18.75" x14ac:dyDescent="0.25">
      <c r="A17" s="139" t="s">
        <v>20</v>
      </c>
      <c r="B17" s="218"/>
      <c r="C17" s="244"/>
      <c r="D17" s="132"/>
      <c r="E17" s="133"/>
      <c r="F17" s="218"/>
      <c r="G17" s="244"/>
      <c r="H17" s="247"/>
    </row>
    <row r="18" spans="1:8" ht="19.5" thickBot="1" x14ac:dyDescent="0.3">
      <c r="A18" s="140" t="s">
        <v>54</v>
      </c>
      <c r="B18" s="245">
        <f>SUM(B6:B17)</f>
        <v>208.19000000000003</v>
      </c>
      <c r="C18" s="245">
        <f>SUM(C6:C17)</f>
        <v>250</v>
      </c>
      <c r="D18" s="141">
        <f>AVERAGE(D6:D17)</f>
        <v>49.419999999999995</v>
      </c>
      <c r="E18" s="142"/>
      <c r="F18" s="219"/>
      <c r="G18" s="245"/>
      <c r="H18" s="248"/>
    </row>
    <row r="19" spans="1:8" x14ac:dyDescent="0.25">
      <c r="A19" s="33"/>
      <c r="B19" s="33"/>
      <c r="C19" s="33"/>
      <c r="D19" s="33"/>
      <c r="E19" s="33"/>
      <c r="F19" s="33"/>
      <c r="G19" s="33"/>
      <c r="H19" s="33"/>
    </row>
    <row r="20" spans="1:8" ht="18.75" x14ac:dyDescent="0.25">
      <c r="A20" s="362" t="str">
        <f>"Раннее прибытие на "&amp;A16&amp;" не пенализируется"</f>
        <v>Раннее прибытие на КВ-3 Агроферма Финиш не пенализируется</v>
      </c>
      <c r="B20" s="33"/>
      <c r="C20" s="33"/>
      <c r="D20" s="33"/>
      <c r="E20" s="33"/>
      <c r="F20" s="33"/>
      <c r="G20" s="33"/>
      <c r="H20" s="33"/>
    </row>
    <row r="21" spans="1:8" x14ac:dyDescent="0.25">
      <c r="A21" s="33"/>
      <c r="B21" s="33"/>
      <c r="C21" s="33"/>
      <c r="D21" s="33"/>
      <c r="E21" s="33"/>
      <c r="F21" s="33"/>
      <c r="G21" s="33"/>
      <c r="H21" s="33"/>
    </row>
    <row r="22" spans="1:8" x14ac:dyDescent="0.25">
      <c r="A22" s="33"/>
      <c r="B22" s="33"/>
      <c r="C22" s="33"/>
      <c r="D22" s="33"/>
      <c r="E22" s="33"/>
      <c r="F22" s="33"/>
      <c r="G22" s="33"/>
      <c r="H22" s="33"/>
    </row>
    <row r="23" spans="1:8" x14ac:dyDescent="0.25">
      <c r="A23" s="33"/>
      <c r="B23" s="33"/>
      <c r="C23" s="33"/>
      <c r="D23" s="33"/>
      <c r="E23" s="33"/>
      <c r="F23" s="33"/>
      <c r="G23" s="33"/>
      <c r="H23" s="33"/>
    </row>
    <row r="24" spans="1:8" x14ac:dyDescent="0.25">
      <c r="A24" s="33"/>
      <c r="B24" s="33"/>
      <c r="C24" s="33"/>
      <c r="D24" s="33"/>
      <c r="E24" s="33"/>
      <c r="F24" s="33"/>
      <c r="G24" s="33"/>
      <c r="H24" s="33"/>
    </row>
    <row r="25" spans="1:8" x14ac:dyDescent="0.25">
      <c r="A25" s="33"/>
      <c r="B25" s="33"/>
      <c r="C25" s="33"/>
      <c r="D25" s="33"/>
      <c r="E25" s="33"/>
      <c r="F25" s="33"/>
      <c r="G25" s="33"/>
      <c r="H25" s="33"/>
    </row>
    <row r="26" spans="1:8" x14ac:dyDescent="0.25">
      <c r="A26" s="33"/>
      <c r="B26" s="33"/>
      <c r="C26" s="33"/>
      <c r="D26" s="33"/>
      <c r="E26" s="33"/>
      <c r="F26" s="33"/>
      <c r="G26" s="33"/>
      <c r="H26" s="33"/>
    </row>
    <row r="27" spans="1:8" x14ac:dyDescent="0.25">
      <c r="A27" s="33"/>
      <c r="B27" s="33"/>
      <c r="C27" s="33"/>
      <c r="D27" s="33"/>
      <c r="E27" s="33"/>
      <c r="F27" s="33"/>
      <c r="G27" s="33"/>
      <c r="H27" s="33"/>
    </row>
    <row r="28" spans="1:8" x14ac:dyDescent="0.25">
      <c r="A28" s="33"/>
      <c r="B28" s="33"/>
      <c r="C28" s="33"/>
      <c r="D28" s="33"/>
      <c r="E28" s="33"/>
      <c r="F28" s="33"/>
      <c r="G28" s="33"/>
      <c r="H28" s="33"/>
    </row>
    <row r="29" spans="1:8" x14ac:dyDescent="0.25">
      <c r="A29" s="33"/>
      <c r="B29" s="33"/>
      <c r="C29" s="33"/>
      <c r="D29" s="33"/>
      <c r="E29" s="33"/>
      <c r="F29" s="33"/>
      <c r="G29" s="33"/>
      <c r="H29" s="33"/>
    </row>
    <row r="30" spans="1:8" x14ac:dyDescent="0.25">
      <c r="A30" s="33"/>
      <c r="B30" s="33"/>
      <c r="C30" s="33"/>
      <c r="D30" s="33"/>
      <c r="E30" s="33"/>
      <c r="F30" s="33"/>
      <c r="G30" s="33"/>
      <c r="H30" s="33"/>
    </row>
  </sheetData>
  <mergeCells count="5">
    <mergeCell ref="A4:A5"/>
    <mergeCell ref="F4:H4"/>
    <mergeCell ref="B4:E4"/>
    <mergeCell ref="B1:F1"/>
    <mergeCell ref="B2:F2"/>
  </mergeCells>
  <pageMargins left="0.39370078740157483" right="0.39370078740157483" top="0.39370078740157483" bottom="0.39370078740157483" header="0" footer="0"/>
  <pageSetup paperSize="9"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="85" zoomScaleNormal="85" zoomScaleSheetLayoutView="85" workbookViewId="0">
      <selection activeCell="A20" sqref="A20"/>
    </sheetView>
  </sheetViews>
  <sheetFormatPr defaultRowHeight="15" x14ac:dyDescent="0.25"/>
  <cols>
    <col min="1" max="1" width="18.7109375" style="31" customWidth="1"/>
    <col min="2" max="8" width="10.7109375" style="31" customWidth="1"/>
    <col min="9" max="246" width="9.140625" style="31"/>
    <col min="247" max="247" width="18.5703125" style="31" customWidth="1"/>
    <col min="248" max="502" width="9.140625" style="31"/>
    <col min="503" max="503" width="18.5703125" style="31" customWidth="1"/>
    <col min="504" max="758" width="9.140625" style="31"/>
    <col min="759" max="759" width="18.5703125" style="31" customWidth="1"/>
    <col min="760" max="1014" width="9.140625" style="31"/>
    <col min="1015" max="1015" width="18.5703125" style="31" customWidth="1"/>
    <col min="1016" max="1270" width="9.140625" style="31"/>
    <col min="1271" max="1271" width="18.5703125" style="31" customWidth="1"/>
    <col min="1272" max="1526" width="9.140625" style="31"/>
    <col min="1527" max="1527" width="18.5703125" style="31" customWidth="1"/>
    <col min="1528" max="1782" width="9.140625" style="31"/>
    <col min="1783" max="1783" width="18.5703125" style="31" customWidth="1"/>
    <col min="1784" max="2038" width="9.140625" style="31"/>
    <col min="2039" max="2039" width="18.5703125" style="31" customWidth="1"/>
    <col min="2040" max="2294" width="9.140625" style="31"/>
    <col min="2295" max="2295" width="18.5703125" style="31" customWidth="1"/>
    <col min="2296" max="2550" width="9.140625" style="31"/>
    <col min="2551" max="2551" width="18.5703125" style="31" customWidth="1"/>
    <col min="2552" max="2806" width="9.140625" style="31"/>
    <col min="2807" max="2807" width="18.5703125" style="31" customWidth="1"/>
    <col min="2808" max="3062" width="9.140625" style="31"/>
    <col min="3063" max="3063" width="18.5703125" style="31" customWidth="1"/>
    <col min="3064" max="3318" width="9.140625" style="31"/>
    <col min="3319" max="3319" width="18.5703125" style="31" customWidth="1"/>
    <col min="3320" max="3574" width="9.140625" style="31"/>
    <col min="3575" max="3575" width="18.5703125" style="31" customWidth="1"/>
    <col min="3576" max="3830" width="9.140625" style="31"/>
    <col min="3831" max="3831" width="18.5703125" style="31" customWidth="1"/>
    <col min="3832" max="4086" width="9.140625" style="31"/>
    <col min="4087" max="4087" width="18.5703125" style="31" customWidth="1"/>
    <col min="4088" max="4342" width="9.140625" style="31"/>
    <col min="4343" max="4343" width="18.5703125" style="31" customWidth="1"/>
    <col min="4344" max="4598" width="9.140625" style="31"/>
    <col min="4599" max="4599" width="18.5703125" style="31" customWidth="1"/>
    <col min="4600" max="4854" width="9.140625" style="31"/>
    <col min="4855" max="4855" width="18.5703125" style="31" customWidth="1"/>
    <col min="4856" max="5110" width="9.140625" style="31"/>
    <col min="5111" max="5111" width="18.5703125" style="31" customWidth="1"/>
    <col min="5112" max="5366" width="9.140625" style="31"/>
    <col min="5367" max="5367" width="18.5703125" style="31" customWidth="1"/>
    <col min="5368" max="5622" width="9.140625" style="31"/>
    <col min="5623" max="5623" width="18.5703125" style="31" customWidth="1"/>
    <col min="5624" max="5878" width="9.140625" style="31"/>
    <col min="5879" max="5879" width="18.5703125" style="31" customWidth="1"/>
    <col min="5880" max="6134" width="9.140625" style="31"/>
    <col min="6135" max="6135" width="18.5703125" style="31" customWidth="1"/>
    <col min="6136" max="6390" width="9.140625" style="31"/>
    <col min="6391" max="6391" width="18.5703125" style="31" customWidth="1"/>
    <col min="6392" max="6646" width="9.140625" style="31"/>
    <col min="6647" max="6647" width="18.5703125" style="31" customWidth="1"/>
    <col min="6648" max="6902" width="9.140625" style="31"/>
    <col min="6903" max="6903" width="18.5703125" style="31" customWidth="1"/>
    <col min="6904" max="7158" width="9.140625" style="31"/>
    <col min="7159" max="7159" width="18.5703125" style="31" customWidth="1"/>
    <col min="7160" max="7414" width="9.140625" style="31"/>
    <col min="7415" max="7415" width="18.5703125" style="31" customWidth="1"/>
    <col min="7416" max="7670" width="9.140625" style="31"/>
    <col min="7671" max="7671" width="18.5703125" style="31" customWidth="1"/>
    <col min="7672" max="7926" width="9.140625" style="31"/>
    <col min="7927" max="7927" width="18.5703125" style="31" customWidth="1"/>
    <col min="7928" max="8182" width="9.140625" style="31"/>
    <col min="8183" max="8183" width="18.5703125" style="31" customWidth="1"/>
    <col min="8184" max="8438" width="9.140625" style="31"/>
    <col min="8439" max="8439" width="18.5703125" style="31" customWidth="1"/>
    <col min="8440" max="8694" width="9.140625" style="31"/>
    <col min="8695" max="8695" width="18.5703125" style="31" customWidth="1"/>
    <col min="8696" max="8950" width="9.140625" style="31"/>
    <col min="8951" max="8951" width="18.5703125" style="31" customWidth="1"/>
    <col min="8952" max="9206" width="9.140625" style="31"/>
    <col min="9207" max="9207" width="18.5703125" style="31" customWidth="1"/>
    <col min="9208" max="9462" width="9.140625" style="31"/>
    <col min="9463" max="9463" width="18.5703125" style="31" customWidth="1"/>
    <col min="9464" max="9718" width="9.140625" style="31"/>
    <col min="9719" max="9719" width="18.5703125" style="31" customWidth="1"/>
    <col min="9720" max="9974" width="9.140625" style="31"/>
    <col min="9975" max="9975" width="18.5703125" style="31" customWidth="1"/>
    <col min="9976" max="10230" width="9.140625" style="31"/>
    <col min="10231" max="10231" width="18.5703125" style="31" customWidth="1"/>
    <col min="10232" max="10486" width="9.140625" style="31"/>
    <col min="10487" max="10487" width="18.5703125" style="31" customWidth="1"/>
    <col min="10488" max="10742" width="9.140625" style="31"/>
    <col min="10743" max="10743" width="18.5703125" style="31" customWidth="1"/>
    <col min="10744" max="10998" width="9.140625" style="31"/>
    <col min="10999" max="10999" width="18.5703125" style="31" customWidth="1"/>
    <col min="11000" max="11254" width="9.140625" style="31"/>
    <col min="11255" max="11255" width="18.5703125" style="31" customWidth="1"/>
    <col min="11256" max="11510" width="9.140625" style="31"/>
    <col min="11511" max="11511" width="18.5703125" style="31" customWidth="1"/>
    <col min="11512" max="11766" width="9.140625" style="31"/>
    <col min="11767" max="11767" width="18.5703125" style="31" customWidth="1"/>
    <col min="11768" max="12022" width="9.140625" style="31"/>
    <col min="12023" max="12023" width="18.5703125" style="31" customWidth="1"/>
    <col min="12024" max="12278" width="9.140625" style="31"/>
    <col min="12279" max="12279" width="18.5703125" style="31" customWidth="1"/>
    <col min="12280" max="12534" width="9.140625" style="31"/>
    <col min="12535" max="12535" width="18.5703125" style="31" customWidth="1"/>
    <col min="12536" max="12790" width="9.140625" style="31"/>
    <col min="12791" max="12791" width="18.5703125" style="31" customWidth="1"/>
    <col min="12792" max="13046" width="9.140625" style="31"/>
    <col min="13047" max="13047" width="18.5703125" style="31" customWidth="1"/>
    <col min="13048" max="13302" width="9.140625" style="31"/>
    <col min="13303" max="13303" width="18.5703125" style="31" customWidth="1"/>
    <col min="13304" max="13558" width="9.140625" style="31"/>
    <col min="13559" max="13559" width="18.5703125" style="31" customWidth="1"/>
    <col min="13560" max="13814" width="9.140625" style="31"/>
    <col min="13815" max="13815" width="18.5703125" style="31" customWidth="1"/>
    <col min="13816" max="14070" width="9.140625" style="31"/>
    <col min="14071" max="14071" width="18.5703125" style="31" customWidth="1"/>
    <col min="14072" max="14326" width="9.140625" style="31"/>
    <col min="14327" max="14327" width="18.5703125" style="31" customWidth="1"/>
    <col min="14328" max="14582" width="9.140625" style="31"/>
    <col min="14583" max="14583" width="18.5703125" style="31" customWidth="1"/>
    <col min="14584" max="14838" width="9.140625" style="31"/>
    <col min="14839" max="14839" width="18.5703125" style="31" customWidth="1"/>
    <col min="14840" max="15094" width="9.140625" style="31"/>
    <col min="15095" max="15095" width="18.5703125" style="31" customWidth="1"/>
    <col min="15096" max="15350" width="9.140625" style="31"/>
    <col min="15351" max="15351" width="18.5703125" style="31" customWidth="1"/>
    <col min="15352" max="15606" width="9.140625" style="31"/>
    <col min="15607" max="15607" width="18.5703125" style="31" customWidth="1"/>
    <col min="15608" max="15862" width="9.140625" style="31"/>
    <col min="15863" max="15863" width="18.5703125" style="31" customWidth="1"/>
    <col min="15864" max="16118" width="9.140625" style="31"/>
    <col min="16119" max="16119" width="18.5703125" style="31" customWidth="1"/>
    <col min="16120" max="16384" width="9.140625" style="31"/>
  </cols>
  <sheetData>
    <row r="1" spans="1:9" ht="21" x14ac:dyDescent="0.25">
      <c r="A1" s="120"/>
      <c r="B1" s="473" t="str">
        <f>Общее!$B$1</f>
        <v>Ралли "Кубок Motul - 2017"</v>
      </c>
      <c r="C1" s="473"/>
      <c r="D1" s="473"/>
      <c r="E1" s="473"/>
      <c r="F1" s="473"/>
      <c r="G1" s="120"/>
      <c r="H1" s="120"/>
    </row>
    <row r="2" spans="1:9" ht="21" x14ac:dyDescent="0.25">
      <c r="A2" s="120"/>
      <c r="B2" s="473" t="s">
        <v>283</v>
      </c>
      <c r="C2" s="473"/>
      <c r="D2" s="473"/>
      <c r="E2" s="473"/>
      <c r="F2" s="473"/>
      <c r="G2" s="120"/>
      <c r="H2" s="120"/>
    </row>
    <row r="3" spans="1:9" ht="5.0999999999999996" customHeight="1" thickBot="1" x14ac:dyDescent="0.3">
      <c r="A3" s="134"/>
      <c r="B3" s="135"/>
      <c r="C3" s="135"/>
      <c r="D3" s="135"/>
      <c r="E3" s="135"/>
      <c r="F3" s="134"/>
      <c r="G3" s="135"/>
      <c r="H3" s="134"/>
    </row>
    <row r="4" spans="1:9" ht="18.75" x14ac:dyDescent="0.25">
      <c r="A4" s="466" t="s">
        <v>46</v>
      </c>
      <c r="B4" s="468" t="s">
        <v>47</v>
      </c>
      <c r="C4" s="469"/>
      <c r="D4" s="469"/>
      <c r="E4" s="471"/>
      <c r="F4" s="468" t="s">
        <v>161</v>
      </c>
      <c r="G4" s="469"/>
      <c r="H4" s="470"/>
    </row>
    <row r="5" spans="1:9" ht="177" customHeight="1" x14ac:dyDescent="0.25">
      <c r="A5" s="467"/>
      <c r="B5" s="144" t="s">
        <v>50</v>
      </c>
      <c r="C5" s="145" t="s">
        <v>48</v>
      </c>
      <c r="D5" s="145" t="s">
        <v>49</v>
      </c>
      <c r="E5" s="146" t="s">
        <v>51</v>
      </c>
      <c r="F5" s="144" t="s">
        <v>53</v>
      </c>
      <c r="G5" s="145" t="s">
        <v>52</v>
      </c>
      <c r="H5" s="147" t="s">
        <v>49</v>
      </c>
      <c r="I5" s="32"/>
    </row>
    <row r="6" spans="1:9" ht="18.75" x14ac:dyDescent="0.25">
      <c r="A6" s="136" t="s">
        <v>22</v>
      </c>
      <c r="B6" s="216"/>
      <c r="C6" s="242"/>
      <c r="D6" s="121"/>
      <c r="E6" s="122"/>
      <c r="F6" s="216"/>
      <c r="G6" s="242"/>
      <c r="H6" s="246"/>
    </row>
    <row r="7" spans="1:9" ht="37.5" x14ac:dyDescent="0.25">
      <c r="A7" s="137" t="s">
        <v>137</v>
      </c>
      <c r="B7" s="217"/>
      <c r="C7" s="243"/>
      <c r="D7" s="123"/>
      <c r="E7" s="124">
        <v>0.41736111111111113</v>
      </c>
      <c r="F7" s="217"/>
      <c r="G7" s="243"/>
      <c r="H7" s="138"/>
    </row>
    <row r="8" spans="1:9" ht="18.75" x14ac:dyDescent="0.25">
      <c r="A8" s="137" t="s">
        <v>134</v>
      </c>
      <c r="B8" s="217"/>
      <c r="C8" s="243"/>
      <c r="D8" s="123"/>
      <c r="E8" s="125"/>
      <c r="F8" s="217"/>
      <c r="G8" s="286">
        <v>35</v>
      </c>
      <c r="H8" s="138"/>
    </row>
    <row r="9" spans="1:9" ht="18.75" x14ac:dyDescent="0.25">
      <c r="A9" s="137" t="s">
        <v>138</v>
      </c>
      <c r="B9" s="217"/>
      <c r="C9" s="243"/>
      <c r="D9" s="123"/>
      <c r="E9" s="125"/>
      <c r="F9" s="217"/>
      <c r="G9" s="286">
        <v>37</v>
      </c>
      <c r="H9" s="138"/>
    </row>
    <row r="10" spans="1:9" ht="18.75" x14ac:dyDescent="0.25">
      <c r="A10" s="137" t="s">
        <v>139</v>
      </c>
      <c r="B10" s="217"/>
      <c r="C10" s="243"/>
      <c r="D10" s="123"/>
      <c r="E10" s="125"/>
      <c r="F10" s="217"/>
      <c r="G10" s="286">
        <v>1663</v>
      </c>
      <c r="H10" s="138" t="s">
        <v>163</v>
      </c>
    </row>
    <row r="11" spans="1:9" ht="18.75" x14ac:dyDescent="0.25">
      <c r="A11" s="137" t="s">
        <v>140</v>
      </c>
      <c r="B11" s="217"/>
      <c r="C11" s="243"/>
      <c r="D11" s="123"/>
      <c r="E11" s="125"/>
      <c r="F11" s="217">
        <f>'ДК лайт'!B50-'ДК лайт'!B43</f>
        <v>15.459999999999994</v>
      </c>
      <c r="G11" s="243">
        <v>900</v>
      </c>
      <c r="H11" s="138">
        <f>ROUND(F11/(G11/3600),2)</f>
        <v>61.84</v>
      </c>
    </row>
    <row r="12" spans="1:9" ht="18.75" x14ac:dyDescent="0.25">
      <c r="A12" s="137" t="s">
        <v>135</v>
      </c>
      <c r="B12" s="217">
        <f>'ДК лайт'!B53</f>
        <v>76.900000000000006</v>
      </c>
      <c r="C12" s="243">
        <v>100</v>
      </c>
      <c r="D12" s="123">
        <f>ROUND(B12/(C12/60),2)</f>
        <v>46.14</v>
      </c>
      <c r="E12" s="124">
        <f>E7+C12/1440</f>
        <v>0.4868055555555556</v>
      </c>
      <c r="F12" s="217"/>
      <c r="G12" s="243"/>
      <c r="H12" s="138"/>
    </row>
    <row r="13" spans="1:9" ht="18.75" x14ac:dyDescent="0.25">
      <c r="A13" s="137" t="s">
        <v>173</v>
      </c>
      <c r="B13" s="217"/>
      <c r="C13" s="243"/>
      <c r="D13" s="123"/>
      <c r="E13" s="125"/>
      <c r="F13" s="217"/>
      <c r="G13" s="286">
        <v>2006</v>
      </c>
      <c r="H13" s="138" t="s">
        <v>163</v>
      </c>
    </row>
    <row r="14" spans="1:9" ht="18.75" x14ac:dyDescent="0.25">
      <c r="A14" s="137" t="s">
        <v>136</v>
      </c>
      <c r="B14" s="217">
        <f>'ДК лайт'!B76</f>
        <v>87.51</v>
      </c>
      <c r="C14" s="243">
        <v>90</v>
      </c>
      <c r="D14" s="123">
        <f>ROUND(B14/(C14/60),2)</f>
        <v>58.34</v>
      </c>
      <c r="E14" s="124">
        <f>E12+C14/1440</f>
        <v>0.5493055555555556</v>
      </c>
      <c r="F14" s="217"/>
      <c r="G14" s="243"/>
      <c r="H14" s="138"/>
    </row>
    <row r="15" spans="1:9" ht="18.75" x14ac:dyDescent="0.25">
      <c r="A15" s="137" t="s">
        <v>174</v>
      </c>
      <c r="B15" s="217"/>
      <c r="C15" s="243"/>
      <c r="D15" s="123"/>
      <c r="E15" s="125"/>
      <c r="F15" s="217">
        <f>'ДК лайт'!B106-'ДК лайт'!B105</f>
        <v>9.0699999999999932</v>
      </c>
      <c r="G15" s="243">
        <v>460</v>
      </c>
      <c r="H15" s="138">
        <f>ROUND(F15/(G15/3600),2)</f>
        <v>70.98</v>
      </c>
    </row>
    <row r="16" spans="1:9" ht="31.5" x14ac:dyDescent="0.25">
      <c r="A16" s="357" t="s">
        <v>276</v>
      </c>
      <c r="B16" s="217">
        <f>'ДК лайт'!B108</f>
        <v>43.78</v>
      </c>
      <c r="C16" s="243">
        <v>60</v>
      </c>
      <c r="D16" s="123">
        <f>ROUND(B16/(C16/60),2)</f>
        <v>43.78</v>
      </c>
      <c r="E16" s="124">
        <f>E14+C16/1440</f>
        <v>0.59097222222222223</v>
      </c>
      <c r="F16" s="217"/>
      <c r="G16" s="243"/>
      <c r="H16" s="138"/>
    </row>
    <row r="17" spans="1:8" ht="18.75" x14ac:dyDescent="0.25">
      <c r="A17" s="139" t="s">
        <v>20</v>
      </c>
      <c r="B17" s="218"/>
      <c r="C17" s="244"/>
      <c r="D17" s="132"/>
      <c r="E17" s="133"/>
      <c r="F17" s="218"/>
      <c r="G17" s="244"/>
      <c r="H17" s="247"/>
    </row>
    <row r="18" spans="1:8" ht="19.5" thickBot="1" x14ac:dyDescent="0.3">
      <c r="A18" s="140" t="s">
        <v>54</v>
      </c>
      <c r="B18" s="245">
        <f>SUM(B6:B17)</f>
        <v>208.19000000000003</v>
      </c>
      <c r="C18" s="245">
        <f>SUM(C6:C17)</f>
        <v>250</v>
      </c>
      <c r="D18" s="141">
        <f>AVERAGE(D6:D17)</f>
        <v>49.419999999999995</v>
      </c>
      <c r="E18" s="142"/>
      <c r="F18" s="219"/>
      <c r="G18" s="245"/>
      <c r="H18" s="248"/>
    </row>
    <row r="19" spans="1:8" x14ac:dyDescent="0.25">
      <c r="A19" s="33"/>
      <c r="B19" s="33"/>
      <c r="C19" s="33"/>
      <c r="D19" s="33"/>
      <c r="E19" s="33"/>
      <c r="F19" s="33"/>
      <c r="G19" s="33"/>
      <c r="H19" s="33"/>
    </row>
    <row r="20" spans="1:8" ht="18.75" x14ac:dyDescent="0.25">
      <c r="A20" s="362" t="str">
        <f>"Раннее прибытие на "&amp;A16&amp;" не пенализируется"</f>
        <v>Раннее прибытие на КВ-3 Агроферма Финиш не пенализируется</v>
      </c>
      <c r="B20" s="33"/>
      <c r="C20" s="33"/>
      <c r="D20" s="33"/>
      <c r="E20" s="33"/>
      <c r="F20" s="33"/>
      <c r="G20" s="33"/>
      <c r="H20" s="33"/>
    </row>
    <row r="21" spans="1:8" x14ac:dyDescent="0.25">
      <c r="A21" s="33"/>
      <c r="B21" s="33"/>
      <c r="C21" s="33"/>
      <c r="D21" s="33"/>
      <c r="E21" s="33"/>
      <c r="F21" s="33"/>
      <c r="G21" s="33"/>
      <c r="H21" s="33"/>
    </row>
    <row r="22" spans="1:8" x14ac:dyDescent="0.25">
      <c r="A22" s="33"/>
      <c r="B22" s="33"/>
      <c r="C22" s="33"/>
      <c r="D22" s="33"/>
      <c r="E22" s="33"/>
      <c r="F22" s="33"/>
      <c r="G22" s="33"/>
      <c r="H22" s="33"/>
    </row>
    <row r="23" spans="1:8" x14ac:dyDescent="0.25">
      <c r="A23" s="33"/>
      <c r="B23" s="33"/>
      <c r="C23" s="33"/>
      <c r="D23" s="33"/>
      <c r="E23" s="33"/>
      <c r="F23" s="33"/>
      <c r="G23" s="33"/>
      <c r="H23" s="33"/>
    </row>
    <row r="24" spans="1:8" x14ac:dyDescent="0.25">
      <c r="A24" s="33"/>
      <c r="B24" s="33"/>
      <c r="C24" s="33"/>
      <c r="D24" s="33"/>
      <c r="E24" s="33"/>
      <c r="F24" s="33"/>
      <c r="G24" s="33"/>
      <c r="H24" s="33"/>
    </row>
    <row r="25" spans="1:8" x14ac:dyDescent="0.25">
      <c r="A25" s="33"/>
      <c r="B25" s="33"/>
      <c r="C25" s="33"/>
      <c r="D25" s="33"/>
      <c r="E25" s="33"/>
      <c r="F25" s="33"/>
      <c r="G25" s="33"/>
      <c r="H25" s="33"/>
    </row>
    <row r="26" spans="1:8" x14ac:dyDescent="0.25">
      <c r="A26" s="33"/>
      <c r="B26" s="33"/>
      <c r="C26" s="33"/>
      <c r="D26" s="33"/>
      <c r="E26" s="33"/>
      <c r="F26" s="33"/>
      <c r="G26" s="33"/>
      <c r="H26" s="33"/>
    </row>
    <row r="27" spans="1:8" x14ac:dyDescent="0.25">
      <c r="A27" s="33"/>
      <c r="B27" s="33"/>
      <c r="C27" s="33"/>
      <c r="D27" s="33"/>
      <c r="E27" s="33"/>
      <c r="F27" s="33"/>
      <c r="G27" s="33"/>
      <c r="H27" s="33"/>
    </row>
    <row r="28" spans="1:8" x14ac:dyDescent="0.25">
      <c r="A28" s="33"/>
      <c r="B28" s="33"/>
      <c r="C28" s="33"/>
      <c r="D28" s="33"/>
      <c r="E28" s="33"/>
      <c r="F28" s="33"/>
      <c r="G28" s="33"/>
      <c r="H28" s="33"/>
    </row>
    <row r="29" spans="1:8" x14ac:dyDescent="0.25">
      <c r="A29" s="33"/>
      <c r="B29" s="33"/>
      <c r="C29" s="33"/>
      <c r="D29" s="33"/>
      <c r="E29" s="33"/>
      <c r="F29" s="33"/>
      <c r="G29" s="33"/>
      <c r="H29" s="33"/>
    </row>
    <row r="30" spans="1:8" x14ac:dyDescent="0.25">
      <c r="A30" s="33"/>
      <c r="B30" s="33"/>
      <c r="C30" s="33"/>
      <c r="D30" s="33"/>
      <c r="E30" s="33"/>
      <c r="F30" s="33"/>
      <c r="G30" s="33"/>
      <c r="H30" s="33"/>
    </row>
  </sheetData>
  <mergeCells count="5">
    <mergeCell ref="B1:F1"/>
    <mergeCell ref="B2:F2"/>
    <mergeCell ref="A4:A5"/>
    <mergeCell ref="B4:E4"/>
    <mergeCell ref="F4:H4"/>
  </mergeCells>
  <pageMargins left="0.39370078740157483" right="0.39370078740157483" top="0.39370078740157483" bottom="0.39370078740157483" header="0" footer="0"/>
  <pageSetup paperSize="9" orientation="portrait" horizont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Normal="55" zoomScaleSheetLayoutView="100" workbookViewId="0">
      <selection sqref="A1:J1"/>
    </sheetView>
  </sheetViews>
  <sheetFormatPr defaultRowHeight="15" x14ac:dyDescent="0.25"/>
  <cols>
    <col min="1" max="16384" width="9.140625" style="31"/>
  </cols>
  <sheetData>
    <row r="1" spans="1:10" ht="18.75" x14ac:dyDescent="0.25">
      <c r="A1" s="476" t="s">
        <v>6</v>
      </c>
      <c r="B1" s="476"/>
      <c r="C1" s="476"/>
      <c r="D1" s="476"/>
      <c r="E1" s="476"/>
      <c r="F1" s="476"/>
      <c r="G1" s="476"/>
      <c r="H1" s="476"/>
      <c r="I1" s="476"/>
      <c r="J1" s="476"/>
    </row>
    <row r="2" spans="1:10" ht="18.75" x14ac:dyDescent="0.25">
      <c r="A2" s="476" t="s">
        <v>8</v>
      </c>
      <c r="B2" s="476"/>
      <c r="C2" s="476"/>
      <c r="D2" s="476"/>
      <c r="E2" s="476"/>
      <c r="F2" s="476"/>
      <c r="G2" s="476"/>
      <c r="H2" s="476"/>
      <c r="I2" s="476"/>
      <c r="J2" s="476"/>
    </row>
    <row r="3" spans="1:10" ht="3" customHeight="1" x14ac:dyDescent="0.25">
      <c r="A3" s="33"/>
      <c r="B3" s="33"/>
      <c r="C3" s="33"/>
      <c r="D3" s="33"/>
    </row>
    <row r="4" spans="1:10" ht="18.75" x14ac:dyDescent="0.25">
      <c r="A4" s="476" t="s">
        <v>164</v>
      </c>
      <c r="B4" s="476"/>
      <c r="C4" s="476"/>
      <c r="D4" s="476"/>
      <c r="E4" s="476"/>
      <c r="F4" s="476"/>
      <c r="G4" s="476"/>
      <c r="H4" s="476"/>
      <c r="I4" s="476"/>
      <c r="J4" s="476"/>
    </row>
    <row r="5" spans="1:10" ht="3" customHeight="1" x14ac:dyDescent="0.25">
      <c r="A5" s="33"/>
      <c r="B5" s="33"/>
      <c r="C5" s="33"/>
      <c r="D5" s="33"/>
    </row>
    <row r="6" spans="1:10" ht="18.75" x14ac:dyDescent="0.25">
      <c r="A6" s="476" t="s">
        <v>76</v>
      </c>
      <c r="B6" s="476"/>
      <c r="C6" s="476"/>
      <c r="D6" s="476"/>
      <c r="E6" s="476"/>
      <c r="F6" s="476"/>
      <c r="G6" s="476"/>
      <c r="H6" s="476"/>
      <c r="I6" s="476"/>
      <c r="J6" s="476"/>
    </row>
    <row r="7" spans="1:10" ht="3" customHeight="1" x14ac:dyDescent="0.25">
      <c r="A7" s="33"/>
      <c r="B7" s="33"/>
      <c r="C7" s="33"/>
      <c r="D7" s="33"/>
    </row>
    <row r="8" spans="1:10" ht="30" customHeight="1" x14ac:dyDescent="0.25">
      <c r="A8" s="221"/>
      <c r="B8" s="222"/>
      <c r="C8" s="223"/>
      <c r="D8" s="477" t="s">
        <v>82</v>
      </c>
      <c r="E8" s="477"/>
      <c r="F8" s="477"/>
      <c r="G8" s="477"/>
      <c r="H8" s="477"/>
      <c r="I8" s="477"/>
      <c r="J8" s="477"/>
    </row>
    <row r="9" spans="1:10" ht="30" customHeight="1" x14ac:dyDescent="0.25">
      <c r="A9" s="224"/>
      <c r="B9" s="225"/>
      <c r="C9" s="226"/>
      <c r="D9" s="478" t="s">
        <v>83</v>
      </c>
      <c r="E9" s="478"/>
      <c r="F9" s="478"/>
      <c r="G9" s="478"/>
      <c r="H9" s="478"/>
      <c r="I9" s="478"/>
      <c r="J9" s="478"/>
    </row>
    <row r="10" spans="1:10" ht="30" customHeight="1" x14ac:dyDescent="0.25">
      <c r="A10" s="224"/>
      <c r="B10" s="225"/>
      <c r="C10" s="226"/>
      <c r="D10" s="478" t="s">
        <v>78</v>
      </c>
      <c r="E10" s="478"/>
      <c r="F10" s="478"/>
      <c r="G10" s="478"/>
      <c r="H10" s="478"/>
      <c r="I10" s="478"/>
      <c r="J10" s="478"/>
    </row>
    <row r="11" spans="1:10" ht="30" customHeight="1" x14ac:dyDescent="0.25">
      <c r="A11" s="224"/>
      <c r="B11" s="225"/>
      <c r="C11" s="226"/>
      <c r="D11" s="478" t="s">
        <v>132</v>
      </c>
      <c r="E11" s="478"/>
      <c r="F11" s="478"/>
      <c r="G11" s="478"/>
      <c r="H11" s="478"/>
      <c r="I11" s="478"/>
      <c r="J11" s="478"/>
    </row>
    <row r="12" spans="1:10" ht="30" customHeight="1" x14ac:dyDescent="0.25">
      <c r="A12" s="224"/>
      <c r="B12" s="225"/>
      <c r="C12" s="227"/>
      <c r="D12" s="474" t="s">
        <v>95</v>
      </c>
      <c r="E12" s="474"/>
      <c r="F12" s="474"/>
      <c r="G12" s="474"/>
      <c r="H12" s="474"/>
      <c r="I12" s="474"/>
      <c r="J12" s="474"/>
    </row>
    <row r="13" spans="1:10" ht="30" customHeight="1" x14ac:dyDescent="0.25">
      <c r="A13" s="224"/>
      <c r="B13" s="225"/>
      <c r="C13" s="227"/>
      <c r="D13" s="474" t="s">
        <v>77</v>
      </c>
      <c r="E13" s="474"/>
      <c r="F13" s="474"/>
      <c r="G13" s="474"/>
      <c r="H13" s="474"/>
      <c r="I13" s="474"/>
      <c r="J13" s="474"/>
    </row>
    <row r="14" spans="1:10" ht="30" customHeight="1" x14ac:dyDescent="0.25">
      <c r="A14" s="224"/>
      <c r="B14" s="225"/>
      <c r="C14" s="227"/>
      <c r="D14" s="474" t="s">
        <v>79</v>
      </c>
      <c r="E14" s="474"/>
      <c r="F14" s="474"/>
      <c r="G14" s="474"/>
      <c r="H14" s="474"/>
      <c r="I14" s="474"/>
      <c r="J14" s="474"/>
    </row>
    <row r="15" spans="1:10" ht="30" customHeight="1" x14ac:dyDescent="0.25">
      <c r="A15" s="224"/>
      <c r="B15" s="225"/>
      <c r="C15" s="227"/>
      <c r="D15" s="474" t="s">
        <v>80</v>
      </c>
      <c r="E15" s="474"/>
      <c r="F15" s="474"/>
      <c r="G15" s="474"/>
      <c r="H15" s="474"/>
      <c r="I15" s="474"/>
      <c r="J15" s="474"/>
    </row>
    <row r="16" spans="1:10" ht="30" customHeight="1" x14ac:dyDescent="0.25">
      <c r="A16" s="224"/>
      <c r="B16" s="225"/>
      <c r="C16" s="227"/>
      <c r="D16" s="474" t="s">
        <v>88</v>
      </c>
      <c r="E16" s="474"/>
      <c r="F16" s="474"/>
      <c r="G16" s="474"/>
      <c r="H16" s="474"/>
      <c r="I16" s="474"/>
      <c r="J16" s="474"/>
    </row>
    <row r="17" spans="1:10" ht="30" customHeight="1" x14ac:dyDescent="0.25">
      <c r="A17" s="224"/>
      <c r="B17" s="225"/>
      <c r="C17" s="227"/>
      <c r="D17" s="474" t="s">
        <v>133</v>
      </c>
      <c r="E17" s="474"/>
      <c r="F17" s="474"/>
      <c r="G17" s="474"/>
      <c r="H17" s="474"/>
      <c r="I17" s="474"/>
      <c r="J17" s="474"/>
    </row>
    <row r="18" spans="1:10" ht="30" customHeight="1" x14ac:dyDescent="0.25">
      <c r="A18" s="224"/>
      <c r="B18" s="225"/>
      <c r="C18" s="227"/>
      <c r="D18" s="474" t="s">
        <v>166</v>
      </c>
      <c r="E18" s="474"/>
      <c r="F18" s="474"/>
      <c r="G18" s="474"/>
      <c r="H18" s="474"/>
      <c r="I18" s="474"/>
      <c r="J18" s="474"/>
    </row>
    <row r="19" spans="1:10" ht="30" customHeight="1" x14ac:dyDescent="0.25">
      <c r="A19" s="224"/>
      <c r="B19" s="225"/>
      <c r="C19" s="227"/>
      <c r="D19" s="474" t="s">
        <v>167</v>
      </c>
      <c r="E19" s="474"/>
      <c r="F19" s="474"/>
      <c r="G19" s="474"/>
      <c r="H19" s="474"/>
      <c r="I19" s="474"/>
      <c r="J19" s="474"/>
    </row>
    <row r="20" spans="1:10" ht="30" customHeight="1" x14ac:dyDescent="0.25">
      <c r="A20" s="224"/>
      <c r="B20" s="225"/>
      <c r="C20" s="227"/>
      <c r="D20" s="474" t="s">
        <v>169</v>
      </c>
      <c r="E20" s="474"/>
      <c r="F20" s="474"/>
      <c r="G20" s="474"/>
      <c r="H20" s="474"/>
      <c r="I20" s="474"/>
      <c r="J20" s="474"/>
    </row>
    <row r="21" spans="1:10" ht="30" customHeight="1" x14ac:dyDescent="0.25">
      <c r="A21" s="224"/>
      <c r="B21" s="225"/>
      <c r="C21" s="227"/>
      <c r="D21" s="474" t="s">
        <v>168</v>
      </c>
      <c r="E21" s="474"/>
      <c r="F21" s="474"/>
      <c r="G21" s="474"/>
      <c r="H21" s="474"/>
      <c r="I21" s="474"/>
      <c r="J21" s="474"/>
    </row>
    <row r="22" spans="1:10" ht="30" customHeight="1" x14ac:dyDescent="0.25">
      <c r="A22" s="228"/>
      <c r="B22" s="229"/>
      <c r="C22" s="230"/>
      <c r="D22" s="475" t="s">
        <v>143</v>
      </c>
      <c r="E22" s="475"/>
      <c r="F22" s="475"/>
      <c r="G22" s="475"/>
      <c r="H22" s="475"/>
      <c r="I22" s="475"/>
      <c r="J22" s="475"/>
    </row>
    <row r="23" spans="1:10" ht="3" customHeight="1" x14ac:dyDescent="0.25">
      <c r="A23" s="33"/>
      <c r="B23" s="33"/>
      <c r="C23" s="33"/>
      <c r="D23" s="33"/>
    </row>
    <row r="24" spans="1:10" ht="18.75" x14ac:dyDescent="0.25">
      <c r="A24" s="476" t="s">
        <v>81</v>
      </c>
      <c r="B24" s="476"/>
      <c r="C24" s="476"/>
      <c r="D24" s="476"/>
      <c r="E24" s="476"/>
      <c r="F24" s="476"/>
      <c r="G24" s="476"/>
      <c r="H24" s="476"/>
      <c r="I24" s="476"/>
      <c r="J24" s="476"/>
    </row>
    <row r="25" spans="1:10" ht="3" customHeight="1" x14ac:dyDescent="0.25">
      <c r="A25" s="33"/>
      <c r="B25" s="33"/>
      <c r="C25" s="33"/>
      <c r="D25" s="33"/>
    </row>
    <row r="26" spans="1:10" ht="30" customHeight="1" x14ac:dyDescent="0.25">
      <c r="A26" s="221"/>
      <c r="B26" s="222"/>
      <c r="C26" s="223"/>
      <c r="D26" s="477" t="s">
        <v>84</v>
      </c>
      <c r="E26" s="477"/>
      <c r="F26" s="477"/>
      <c r="G26" s="477"/>
      <c r="H26" s="477"/>
      <c r="I26" s="477"/>
      <c r="J26" s="477"/>
    </row>
    <row r="27" spans="1:10" ht="30" customHeight="1" x14ac:dyDescent="0.25">
      <c r="A27" s="224"/>
      <c r="B27" s="225"/>
      <c r="C27" s="226"/>
      <c r="D27" s="478" t="s">
        <v>85</v>
      </c>
      <c r="E27" s="478"/>
      <c r="F27" s="478"/>
      <c r="G27" s="478"/>
      <c r="H27" s="478"/>
      <c r="I27" s="478"/>
      <c r="J27" s="478"/>
    </row>
    <row r="28" spans="1:10" ht="30" customHeight="1" x14ac:dyDescent="0.25">
      <c r="A28" s="224"/>
      <c r="B28" s="225"/>
      <c r="C28" s="226"/>
      <c r="D28" s="478" t="s">
        <v>89</v>
      </c>
      <c r="E28" s="478"/>
      <c r="F28" s="478"/>
      <c r="G28" s="478"/>
      <c r="H28" s="478"/>
      <c r="I28" s="478"/>
      <c r="J28" s="478"/>
    </row>
    <row r="29" spans="1:10" ht="30" customHeight="1" x14ac:dyDescent="0.25">
      <c r="A29" s="224"/>
      <c r="B29" s="225"/>
      <c r="C29" s="226"/>
      <c r="D29" s="478" t="s">
        <v>90</v>
      </c>
      <c r="E29" s="478"/>
      <c r="F29" s="478"/>
      <c r="G29" s="478"/>
      <c r="H29" s="478"/>
      <c r="I29" s="478"/>
      <c r="J29" s="478"/>
    </row>
    <row r="30" spans="1:10" ht="30" customHeight="1" x14ac:dyDescent="0.25">
      <c r="A30" s="224"/>
      <c r="B30" s="225"/>
      <c r="C30" s="227"/>
      <c r="D30" s="474" t="s">
        <v>142</v>
      </c>
      <c r="E30" s="474"/>
      <c r="F30" s="474"/>
      <c r="G30" s="474"/>
      <c r="H30" s="474"/>
      <c r="I30" s="474"/>
      <c r="J30" s="474"/>
    </row>
    <row r="31" spans="1:10" ht="30" customHeight="1" x14ac:dyDescent="0.25">
      <c r="A31" s="224"/>
      <c r="B31" s="225"/>
      <c r="C31" s="227"/>
      <c r="D31" s="474" t="s">
        <v>86</v>
      </c>
      <c r="E31" s="474"/>
      <c r="F31" s="474"/>
      <c r="G31" s="474"/>
      <c r="H31" s="474"/>
      <c r="I31" s="474"/>
      <c r="J31" s="474"/>
    </row>
    <row r="32" spans="1:10" ht="30" customHeight="1" x14ac:dyDescent="0.25">
      <c r="A32" s="228"/>
      <c r="B32" s="229"/>
      <c r="C32" s="230"/>
      <c r="D32" s="475" t="s">
        <v>87</v>
      </c>
      <c r="E32" s="475"/>
      <c r="F32" s="475"/>
      <c r="G32" s="475"/>
      <c r="H32" s="475"/>
      <c r="I32" s="475"/>
      <c r="J32" s="475"/>
    </row>
  </sheetData>
  <mergeCells count="27">
    <mergeCell ref="D9:J9"/>
    <mergeCell ref="A1:J1"/>
    <mergeCell ref="A2:J2"/>
    <mergeCell ref="A4:J4"/>
    <mergeCell ref="A6:J6"/>
    <mergeCell ref="D8:J8"/>
    <mergeCell ref="D21:J21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D30:J30"/>
    <mergeCell ref="D31:J31"/>
    <mergeCell ref="D32:J32"/>
    <mergeCell ref="D22:J22"/>
    <mergeCell ref="A24:J24"/>
    <mergeCell ref="D26:J26"/>
    <mergeCell ref="D27:J27"/>
    <mergeCell ref="D28:J28"/>
    <mergeCell ref="D29:J29"/>
  </mergeCells>
  <pageMargins left="0.39370078740157483" right="0.39370078740157483" top="0.39370078740157483" bottom="0.39370078740157483" header="0" footer="0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70" zoomScaleSheetLayoutView="100" workbookViewId="0"/>
  </sheetViews>
  <sheetFormatPr defaultRowHeight="15" x14ac:dyDescent="0.25"/>
  <cols>
    <col min="1" max="2" width="8.7109375" style="31" customWidth="1"/>
    <col min="3" max="3" width="0.85546875" style="31" customWidth="1"/>
    <col min="4" max="5" width="8.7109375" style="31" customWidth="1"/>
    <col min="6" max="6" width="3.7109375" style="31" customWidth="1"/>
    <col min="7" max="7" width="8.7109375" style="31" customWidth="1"/>
    <col min="8" max="8" width="3.7109375" style="31" customWidth="1"/>
    <col min="9" max="13" width="8.7109375" style="31" customWidth="1"/>
    <col min="14" max="14" width="0.85546875" style="31" customWidth="1"/>
    <col min="15" max="247" width="9.140625" style="31"/>
    <col min="248" max="248" width="30.7109375" style="31" customWidth="1"/>
    <col min="249" max="249" width="9.140625" style="31" customWidth="1"/>
    <col min="250" max="503" width="9.140625" style="31"/>
    <col min="504" max="504" width="30.7109375" style="31" customWidth="1"/>
    <col min="505" max="505" width="9.140625" style="31" customWidth="1"/>
    <col min="506" max="759" width="9.140625" style="31"/>
    <col min="760" max="760" width="30.7109375" style="31" customWidth="1"/>
    <col min="761" max="761" width="9.140625" style="31" customWidth="1"/>
    <col min="762" max="1015" width="9.140625" style="31"/>
    <col min="1016" max="1016" width="30.7109375" style="31" customWidth="1"/>
    <col min="1017" max="1017" width="9.140625" style="31" customWidth="1"/>
    <col min="1018" max="1271" width="9.140625" style="31"/>
    <col min="1272" max="1272" width="30.7109375" style="31" customWidth="1"/>
    <col min="1273" max="1273" width="9.140625" style="31" customWidth="1"/>
    <col min="1274" max="1527" width="9.140625" style="31"/>
    <col min="1528" max="1528" width="30.7109375" style="31" customWidth="1"/>
    <col min="1529" max="1529" width="9.140625" style="31" customWidth="1"/>
    <col min="1530" max="1783" width="9.140625" style="31"/>
    <col min="1784" max="1784" width="30.7109375" style="31" customWidth="1"/>
    <col min="1785" max="1785" width="9.140625" style="31" customWidth="1"/>
    <col min="1786" max="2039" width="9.140625" style="31"/>
    <col min="2040" max="2040" width="30.7109375" style="31" customWidth="1"/>
    <col min="2041" max="2041" width="9.140625" style="31" customWidth="1"/>
    <col min="2042" max="2295" width="9.140625" style="31"/>
    <col min="2296" max="2296" width="30.7109375" style="31" customWidth="1"/>
    <col min="2297" max="2297" width="9.140625" style="31" customWidth="1"/>
    <col min="2298" max="2551" width="9.140625" style="31"/>
    <col min="2552" max="2552" width="30.7109375" style="31" customWidth="1"/>
    <col min="2553" max="2553" width="9.140625" style="31" customWidth="1"/>
    <col min="2554" max="2807" width="9.140625" style="31"/>
    <col min="2808" max="2808" width="30.7109375" style="31" customWidth="1"/>
    <col min="2809" max="2809" width="9.140625" style="31" customWidth="1"/>
    <col min="2810" max="3063" width="9.140625" style="31"/>
    <col min="3064" max="3064" width="30.7109375" style="31" customWidth="1"/>
    <col min="3065" max="3065" width="9.140625" style="31" customWidth="1"/>
    <col min="3066" max="3319" width="9.140625" style="31"/>
    <col min="3320" max="3320" width="30.7109375" style="31" customWidth="1"/>
    <col min="3321" max="3321" width="9.140625" style="31" customWidth="1"/>
    <col min="3322" max="3575" width="9.140625" style="31"/>
    <col min="3576" max="3576" width="30.7109375" style="31" customWidth="1"/>
    <col min="3577" max="3577" width="9.140625" style="31" customWidth="1"/>
    <col min="3578" max="3831" width="9.140625" style="31"/>
    <col min="3832" max="3832" width="30.7109375" style="31" customWidth="1"/>
    <col min="3833" max="3833" width="9.140625" style="31" customWidth="1"/>
    <col min="3834" max="4087" width="9.140625" style="31"/>
    <col min="4088" max="4088" width="30.7109375" style="31" customWidth="1"/>
    <col min="4089" max="4089" width="9.140625" style="31" customWidth="1"/>
    <col min="4090" max="4343" width="9.140625" style="31"/>
    <col min="4344" max="4344" width="30.7109375" style="31" customWidth="1"/>
    <col min="4345" max="4345" width="9.140625" style="31" customWidth="1"/>
    <col min="4346" max="4599" width="9.140625" style="31"/>
    <col min="4600" max="4600" width="30.7109375" style="31" customWidth="1"/>
    <col min="4601" max="4601" width="9.140625" style="31" customWidth="1"/>
    <col min="4602" max="4855" width="9.140625" style="31"/>
    <col min="4856" max="4856" width="30.7109375" style="31" customWidth="1"/>
    <col min="4857" max="4857" width="9.140625" style="31" customWidth="1"/>
    <col min="4858" max="5111" width="9.140625" style="31"/>
    <col min="5112" max="5112" width="30.7109375" style="31" customWidth="1"/>
    <col min="5113" max="5113" width="9.140625" style="31" customWidth="1"/>
    <col min="5114" max="5367" width="9.140625" style="31"/>
    <col min="5368" max="5368" width="30.7109375" style="31" customWidth="1"/>
    <col min="5369" max="5369" width="9.140625" style="31" customWidth="1"/>
    <col min="5370" max="5623" width="9.140625" style="31"/>
    <col min="5624" max="5624" width="30.7109375" style="31" customWidth="1"/>
    <col min="5625" max="5625" width="9.140625" style="31" customWidth="1"/>
    <col min="5626" max="5879" width="9.140625" style="31"/>
    <col min="5880" max="5880" width="30.7109375" style="31" customWidth="1"/>
    <col min="5881" max="5881" width="9.140625" style="31" customWidth="1"/>
    <col min="5882" max="6135" width="9.140625" style="31"/>
    <col min="6136" max="6136" width="30.7109375" style="31" customWidth="1"/>
    <col min="6137" max="6137" width="9.140625" style="31" customWidth="1"/>
    <col min="6138" max="6391" width="9.140625" style="31"/>
    <col min="6392" max="6392" width="30.7109375" style="31" customWidth="1"/>
    <col min="6393" max="6393" width="9.140625" style="31" customWidth="1"/>
    <col min="6394" max="6647" width="9.140625" style="31"/>
    <col min="6648" max="6648" width="30.7109375" style="31" customWidth="1"/>
    <col min="6649" max="6649" width="9.140625" style="31" customWidth="1"/>
    <col min="6650" max="6903" width="9.140625" style="31"/>
    <col min="6904" max="6904" width="30.7109375" style="31" customWidth="1"/>
    <col min="6905" max="6905" width="9.140625" style="31" customWidth="1"/>
    <col min="6906" max="7159" width="9.140625" style="31"/>
    <col min="7160" max="7160" width="30.7109375" style="31" customWidth="1"/>
    <col min="7161" max="7161" width="9.140625" style="31" customWidth="1"/>
    <col min="7162" max="7415" width="9.140625" style="31"/>
    <col min="7416" max="7416" width="30.7109375" style="31" customWidth="1"/>
    <col min="7417" max="7417" width="9.140625" style="31" customWidth="1"/>
    <col min="7418" max="7671" width="9.140625" style="31"/>
    <col min="7672" max="7672" width="30.7109375" style="31" customWidth="1"/>
    <col min="7673" max="7673" width="9.140625" style="31" customWidth="1"/>
    <col min="7674" max="7927" width="9.140625" style="31"/>
    <col min="7928" max="7928" width="30.7109375" style="31" customWidth="1"/>
    <col min="7929" max="7929" width="9.140625" style="31" customWidth="1"/>
    <col min="7930" max="8183" width="9.140625" style="31"/>
    <col min="8184" max="8184" width="30.7109375" style="31" customWidth="1"/>
    <col min="8185" max="8185" width="9.140625" style="31" customWidth="1"/>
    <col min="8186" max="8439" width="9.140625" style="31"/>
    <col min="8440" max="8440" width="30.7109375" style="31" customWidth="1"/>
    <col min="8441" max="8441" width="9.140625" style="31" customWidth="1"/>
    <col min="8442" max="8695" width="9.140625" style="31"/>
    <col min="8696" max="8696" width="30.7109375" style="31" customWidth="1"/>
    <col min="8697" max="8697" width="9.140625" style="31" customWidth="1"/>
    <col min="8698" max="8951" width="9.140625" style="31"/>
    <col min="8952" max="8952" width="30.7109375" style="31" customWidth="1"/>
    <col min="8953" max="8953" width="9.140625" style="31" customWidth="1"/>
    <col min="8954" max="9207" width="9.140625" style="31"/>
    <col min="9208" max="9208" width="30.7109375" style="31" customWidth="1"/>
    <col min="9209" max="9209" width="9.140625" style="31" customWidth="1"/>
    <col min="9210" max="9463" width="9.140625" style="31"/>
    <col min="9464" max="9464" width="30.7109375" style="31" customWidth="1"/>
    <col min="9465" max="9465" width="9.140625" style="31" customWidth="1"/>
    <col min="9466" max="9719" width="9.140625" style="31"/>
    <col min="9720" max="9720" width="30.7109375" style="31" customWidth="1"/>
    <col min="9721" max="9721" width="9.140625" style="31" customWidth="1"/>
    <col min="9722" max="9975" width="9.140625" style="31"/>
    <col min="9976" max="9976" width="30.7109375" style="31" customWidth="1"/>
    <col min="9977" max="9977" width="9.140625" style="31" customWidth="1"/>
    <col min="9978" max="10231" width="9.140625" style="31"/>
    <col min="10232" max="10232" width="30.7109375" style="31" customWidth="1"/>
    <col min="10233" max="10233" width="9.140625" style="31" customWidth="1"/>
    <col min="10234" max="10487" width="9.140625" style="31"/>
    <col min="10488" max="10488" width="30.7109375" style="31" customWidth="1"/>
    <col min="10489" max="10489" width="9.140625" style="31" customWidth="1"/>
    <col min="10490" max="10743" width="9.140625" style="31"/>
    <col min="10744" max="10744" width="30.7109375" style="31" customWidth="1"/>
    <col min="10745" max="10745" width="9.140625" style="31" customWidth="1"/>
    <col min="10746" max="10999" width="9.140625" style="31"/>
    <col min="11000" max="11000" width="30.7109375" style="31" customWidth="1"/>
    <col min="11001" max="11001" width="9.140625" style="31" customWidth="1"/>
    <col min="11002" max="11255" width="9.140625" style="31"/>
    <col min="11256" max="11256" width="30.7109375" style="31" customWidth="1"/>
    <col min="11257" max="11257" width="9.140625" style="31" customWidth="1"/>
    <col min="11258" max="11511" width="9.140625" style="31"/>
    <col min="11512" max="11512" width="30.7109375" style="31" customWidth="1"/>
    <col min="11513" max="11513" width="9.140625" style="31" customWidth="1"/>
    <col min="11514" max="11767" width="9.140625" style="31"/>
    <col min="11768" max="11768" width="30.7109375" style="31" customWidth="1"/>
    <col min="11769" max="11769" width="9.140625" style="31" customWidth="1"/>
    <col min="11770" max="12023" width="9.140625" style="31"/>
    <col min="12024" max="12024" width="30.7109375" style="31" customWidth="1"/>
    <col min="12025" max="12025" width="9.140625" style="31" customWidth="1"/>
    <col min="12026" max="12279" width="9.140625" style="31"/>
    <col min="12280" max="12280" width="30.7109375" style="31" customWidth="1"/>
    <col min="12281" max="12281" width="9.140625" style="31" customWidth="1"/>
    <col min="12282" max="12535" width="9.140625" style="31"/>
    <col min="12536" max="12536" width="30.7109375" style="31" customWidth="1"/>
    <col min="12537" max="12537" width="9.140625" style="31" customWidth="1"/>
    <col min="12538" max="12791" width="9.140625" style="31"/>
    <col min="12792" max="12792" width="30.7109375" style="31" customWidth="1"/>
    <col min="12793" max="12793" width="9.140625" style="31" customWidth="1"/>
    <col min="12794" max="13047" width="9.140625" style="31"/>
    <col min="13048" max="13048" width="30.7109375" style="31" customWidth="1"/>
    <col min="13049" max="13049" width="9.140625" style="31" customWidth="1"/>
    <col min="13050" max="13303" width="9.140625" style="31"/>
    <col min="13304" max="13304" width="30.7109375" style="31" customWidth="1"/>
    <col min="13305" max="13305" width="9.140625" style="31" customWidth="1"/>
    <col min="13306" max="13559" width="9.140625" style="31"/>
    <col min="13560" max="13560" width="30.7109375" style="31" customWidth="1"/>
    <col min="13561" max="13561" width="9.140625" style="31" customWidth="1"/>
    <col min="13562" max="13815" width="9.140625" style="31"/>
    <col min="13816" max="13816" width="30.7109375" style="31" customWidth="1"/>
    <col min="13817" max="13817" width="9.140625" style="31" customWidth="1"/>
    <col min="13818" max="14071" width="9.140625" style="31"/>
    <col min="14072" max="14072" width="30.7109375" style="31" customWidth="1"/>
    <col min="14073" max="14073" width="9.140625" style="31" customWidth="1"/>
    <col min="14074" max="14327" width="9.140625" style="31"/>
    <col min="14328" max="14328" width="30.7109375" style="31" customWidth="1"/>
    <col min="14329" max="14329" width="9.140625" style="31" customWidth="1"/>
    <col min="14330" max="14583" width="9.140625" style="31"/>
    <col min="14584" max="14584" width="30.7109375" style="31" customWidth="1"/>
    <col min="14585" max="14585" width="9.140625" style="31" customWidth="1"/>
    <col min="14586" max="14839" width="9.140625" style="31"/>
    <col min="14840" max="14840" width="30.7109375" style="31" customWidth="1"/>
    <col min="14841" max="14841" width="9.140625" style="31" customWidth="1"/>
    <col min="14842" max="15095" width="9.140625" style="31"/>
    <col min="15096" max="15096" width="30.7109375" style="31" customWidth="1"/>
    <col min="15097" max="15097" width="9.140625" style="31" customWidth="1"/>
    <col min="15098" max="15351" width="9.140625" style="31"/>
    <col min="15352" max="15352" width="30.7109375" style="31" customWidth="1"/>
    <col min="15353" max="15353" width="9.140625" style="31" customWidth="1"/>
    <col min="15354" max="15607" width="9.140625" style="31"/>
    <col min="15608" max="15608" width="30.7109375" style="31" customWidth="1"/>
    <col min="15609" max="15609" width="9.140625" style="31" customWidth="1"/>
    <col min="15610" max="15863" width="9.140625" style="31"/>
    <col min="15864" max="15864" width="30.7109375" style="31" customWidth="1"/>
    <col min="15865" max="15865" width="9.140625" style="31" customWidth="1"/>
    <col min="15866" max="16119" width="9.140625" style="31"/>
    <col min="16120" max="16120" width="30.7109375" style="31" customWidth="1"/>
    <col min="16121" max="16121" width="9.140625" style="31" customWidth="1"/>
    <col min="16122" max="16384" width="9.140625" style="31"/>
  </cols>
  <sheetData>
    <row r="1" spans="1:14" ht="21" customHeight="1" x14ac:dyDescent="0.25">
      <c r="A1" s="206"/>
      <c r="B1" s="206"/>
      <c r="C1" s="164"/>
      <c r="D1" s="472" t="str">
        <f>Общее!$B$1</f>
        <v>Ралли "Кубок Motul - 2017"</v>
      </c>
      <c r="E1" s="472"/>
      <c r="F1" s="472"/>
      <c r="G1" s="472"/>
      <c r="H1" s="472"/>
      <c r="I1" s="472"/>
      <c r="J1" s="472"/>
      <c r="K1" s="472"/>
      <c r="L1" s="479"/>
      <c r="M1" s="480"/>
      <c r="N1" s="164"/>
    </row>
    <row r="2" spans="1:14" ht="21" customHeight="1" thickBot="1" x14ac:dyDescent="0.3">
      <c r="A2" s="206"/>
      <c r="B2" s="206"/>
      <c r="C2" s="164"/>
      <c r="D2" s="472" t="s">
        <v>259</v>
      </c>
      <c r="E2" s="472"/>
      <c r="F2" s="472"/>
      <c r="G2" s="472"/>
      <c r="H2" s="472"/>
      <c r="I2" s="472"/>
      <c r="J2" s="472"/>
      <c r="K2" s="472"/>
      <c r="L2" s="481"/>
      <c r="M2" s="482"/>
      <c r="N2" s="164"/>
    </row>
    <row r="3" spans="1:14" ht="5.0999999999999996" customHeight="1" thickBot="1" x14ac:dyDescent="0.3">
      <c r="A3" s="148"/>
      <c r="B3" s="148"/>
      <c r="C3" s="148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8"/>
    </row>
    <row r="4" spans="1:14" ht="21" customHeight="1" thickBot="1" x14ac:dyDescent="0.3">
      <c r="A4" s="316" t="str">
        <f>'Маршрутный лист про'!A6</f>
        <v>ТИ-0</v>
      </c>
      <c r="B4" s="316"/>
      <c r="C4" s="150"/>
      <c r="D4" s="150" t="s">
        <v>43</v>
      </c>
      <c r="E4" s="150"/>
      <c r="F4" s="150"/>
      <c r="G4" s="150"/>
      <c r="H4" s="150"/>
      <c r="I4" s="150"/>
      <c r="J4" s="150"/>
      <c r="K4" s="150"/>
      <c r="L4" s="488" t="s">
        <v>176</v>
      </c>
      <c r="M4" s="488"/>
      <c r="N4" s="261"/>
    </row>
    <row r="5" spans="1:14" ht="5.0999999999999996" customHeight="1" thickBo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250"/>
      <c r="M5" s="250"/>
      <c r="N5" s="143"/>
    </row>
    <row r="6" spans="1:14" ht="21" customHeight="1" thickBot="1" x14ac:dyDescent="0.3">
      <c r="A6" s="316"/>
      <c r="B6" s="316"/>
      <c r="C6" s="151"/>
      <c r="D6" s="484" t="s">
        <v>44</v>
      </c>
      <c r="E6" s="484"/>
      <c r="F6" s="151"/>
      <c r="G6" s="151"/>
      <c r="H6" s="151"/>
      <c r="I6" s="209"/>
      <c r="J6" s="209"/>
      <c r="K6" s="209"/>
      <c r="L6" s="251"/>
      <c r="M6" s="252"/>
      <c r="N6" s="152"/>
    </row>
    <row r="7" spans="1:14" ht="21" customHeight="1" thickBot="1" x14ac:dyDescent="0.3">
      <c r="A7" s="316" t="str">
        <f>'Маршрутный лист про'!A7</f>
        <v>КВ-0 САТК Старт</v>
      </c>
      <c r="B7" s="316"/>
      <c r="C7" s="153"/>
      <c r="D7" s="158"/>
      <c r="E7" s="159"/>
      <c r="F7" s="153"/>
      <c r="G7" s="153"/>
      <c r="H7" s="153"/>
      <c r="I7" s="203"/>
      <c r="J7" s="203"/>
      <c r="K7" s="215"/>
      <c r="L7" s="253"/>
      <c r="M7" s="254"/>
      <c r="N7" s="154"/>
    </row>
    <row r="8" spans="1:14" ht="21" customHeight="1" thickBot="1" x14ac:dyDescent="0.3">
      <c r="A8" s="316"/>
      <c r="B8" s="316"/>
      <c r="C8" s="153"/>
      <c r="D8" s="485" t="s">
        <v>93</v>
      </c>
      <c r="E8" s="485"/>
      <c r="F8" s="153"/>
      <c r="I8" s="486" t="s">
        <v>94</v>
      </c>
      <c r="J8" s="486"/>
      <c r="K8" s="210"/>
      <c r="L8" s="487" t="s">
        <v>94</v>
      </c>
      <c r="M8" s="487"/>
      <c r="N8" s="154"/>
    </row>
    <row r="9" spans="1:14" ht="21" customHeight="1" thickBot="1" x14ac:dyDescent="0.3">
      <c r="A9" s="316" t="str">
        <f>'Маршрутный лист про'!A8</f>
        <v>ДС-1 СЛ</v>
      </c>
      <c r="B9" s="316"/>
      <c r="C9" s="153"/>
      <c r="D9" s="291"/>
      <c r="E9" s="292"/>
      <c r="F9" s="153"/>
      <c r="I9" s="291"/>
      <c r="J9" s="292"/>
      <c r="K9" s="211"/>
      <c r="L9" s="256"/>
      <c r="M9" s="257"/>
      <c r="N9" s="154"/>
    </row>
    <row r="10" spans="1:14" ht="21" customHeight="1" thickBot="1" x14ac:dyDescent="0.3">
      <c r="A10" s="316"/>
      <c r="B10" s="316"/>
      <c r="C10" s="153"/>
      <c r="D10" s="485" t="s">
        <v>93</v>
      </c>
      <c r="E10" s="485"/>
      <c r="F10" s="153"/>
      <c r="I10" s="486" t="s">
        <v>94</v>
      </c>
      <c r="J10" s="486"/>
      <c r="K10" s="210"/>
      <c r="L10" s="487" t="s">
        <v>94</v>
      </c>
      <c r="M10" s="487"/>
      <c r="N10" s="154"/>
    </row>
    <row r="11" spans="1:14" ht="21" customHeight="1" thickBot="1" x14ac:dyDescent="0.3">
      <c r="A11" s="316" t="str">
        <f>'Маршрутный лист про'!A9</f>
        <v>ДС-2 СЛ</v>
      </c>
      <c r="B11" s="316"/>
      <c r="C11" s="153"/>
      <c r="D11" s="160"/>
      <c r="E11" s="161"/>
      <c r="F11" s="153"/>
      <c r="I11" s="291"/>
      <c r="J11" s="292"/>
      <c r="K11" s="211"/>
      <c r="L11" s="256"/>
      <c r="M11" s="257"/>
      <c r="N11" s="154"/>
    </row>
    <row r="12" spans="1:14" ht="21" customHeight="1" thickBot="1" x14ac:dyDescent="0.3">
      <c r="A12" s="316"/>
      <c r="B12" s="316"/>
      <c r="C12" s="153"/>
      <c r="D12" s="483" t="s">
        <v>44</v>
      </c>
      <c r="E12" s="483"/>
      <c r="F12" s="153"/>
      <c r="I12" s="483" t="s">
        <v>45</v>
      </c>
      <c r="J12" s="483"/>
      <c r="K12" s="249" t="str">
        <f>"+ "&amp;'Маршрутный лист про'!C12&amp;"'"</f>
        <v>+ 100'</v>
      </c>
      <c r="L12" s="253"/>
      <c r="M12" s="254"/>
      <c r="N12" s="154"/>
    </row>
    <row r="13" spans="1:14" ht="21" customHeight="1" thickBot="1" x14ac:dyDescent="0.3">
      <c r="A13" s="316" t="str">
        <f>'Маршрутный лист про'!A10</f>
        <v>ДС-3 РД</v>
      </c>
      <c r="B13" s="316"/>
      <c r="C13" s="153"/>
      <c r="D13" s="158"/>
      <c r="E13" s="159"/>
      <c r="F13" s="153"/>
      <c r="I13" s="162"/>
      <c r="J13" s="163"/>
      <c r="K13" s="213"/>
      <c r="L13" s="255"/>
      <c r="M13" s="254"/>
      <c r="N13" s="154"/>
    </row>
    <row r="14" spans="1:14" ht="21" customHeight="1" thickBot="1" x14ac:dyDescent="0.3">
      <c r="A14" s="316"/>
      <c r="B14" s="316"/>
      <c r="C14" s="153"/>
      <c r="D14" s="483" t="s">
        <v>44</v>
      </c>
      <c r="E14" s="483"/>
      <c r="F14" s="153"/>
      <c r="G14" s="153"/>
      <c r="H14" s="153"/>
      <c r="I14" s="483" t="s">
        <v>45</v>
      </c>
      <c r="J14" s="483"/>
      <c r="K14" s="212"/>
      <c r="L14" s="487" t="s">
        <v>175</v>
      </c>
      <c r="M14" s="487"/>
      <c r="N14" s="154"/>
    </row>
    <row r="15" spans="1:14" ht="21" customHeight="1" thickBot="1" x14ac:dyDescent="0.3">
      <c r="A15" s="316" t="str">
        <f>'Маршрутный лист про'!A11</f>
        <v>ДС-4 РУ</v>
      </c>
      <c r="B15" s="316"/>
      <c r="C15" s="153"/>
      <c r="D15" s="158"/>
      <c r="E15" s="159"/>
      <c r="F15" s="153"/>
      <c r="G15" s="249" t="str">
        <f>"+ "&amp;'Маршрутный лист про'!G11&amp;CHAR(34)</f>
        <v>+ 800"</v>
      </c>
      <c r="H15" s="153"/>
      <c r="I15" s="162"/>
      <c r="J15" s="163"/>
      <c r="K15" s="213"/>
      <c r="L15" s="256"/>
      <c r="M15" s="257"/>
      <c r="N15" s="154"/>
    </row>
    <row r="16" spans="1:14" ht="21" customHeight="1" thickBot="1" x14ac:dyDescent="0.3">
      <c r="A16" s="316"/>
      <c r="B16" s="316"/>
      <c r="C16" s="153"/>
      <c r="D16" s="484" t="s">
        <v>45</v>
      </c>
      <c r="E16" s="484"/>
      <c r="F16" s="153"/>
      <c r="G16" s="153"/>
      <c r="H16" s="153"/>
      <c r="I16" s="153"/>
      <c r="J16" s="153"/>
      <c r="K16" s="153"/>
      <c r="L16" s="487" t="s">
        <v>175</v>
      </c>
      <c r="M16" s="487"/>
      <c r="N16" s="154"/>
    </row>
    <row r="17" spans="1:14" ht="21" customHeight="1" thickBot="1" x14ac:dyDescent="0.3">
      <c r="A17" s="316" t="str">
        <f>'Маршрутный лист про'!A12</f>
        <v>КВ-1 М1</v>
      </c>
      <c r="B17" s="316"/>
      <c r="C17" s="153"/>
      <c r="D17" s="158"/>
      <c r="E17" s="159"/>
      <c r="F17" s="153"/>
      <c r="G17" s="153"/>
      <c r="H17" s="153"/>
      <c r="I17" s="153"/>
      <c r="J17" s="153"/>
      <c r="K17" s="153"/>
      <c r="L17" s="256"/>
      <c r="M17" s="257"/>
      <c r="N17" s="154"/>
    </row>
    <row r="18" spans="1:14" ht="5.0999999999999996" customHeight="1" thickBot="1" x14ac:dyDescent="0.3">
      <c r="A18" s="316"/>
      <c r="B18" s="316"/>
      <c r="C18" s="157"/>
      <c r="D18" s="157"/>
      <c r="E18" s="157"/>
      <c r="F18" s="157"/>
      <c r="G18" s="157"/>
      <c r="H18" s="157"/>
      <c r="I18" s="157"/>
      <c r="J18" s="157"/>
      <c r="K18" s="157"/>
      <c r="L18" s="258"/>
      <c r="M18" s="258"/>
      <c r="N18" s="220"/>
    </row>
    <row r="19" spans="1:14" ht="5.0999999999999996" customHeight="1" thickBot="1" x14ac:dyDescent="0.3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250"/>
      <c r="M19" s="250"/>
      <c r="N19" s="143"/>
    </row>
    <row r="20" spans="1:14" ht="21" customHeight="1" thickBot="1" x14ac:dyDescent="0.3">
      <c r="A20" s="316"/>
      <c r="B20" s="316"/>
      <c r="C20" s="151"/>
      <c r="D20" s="484" t="s">
        <v>44</v>
      </c>
      <c r="E20" s="484"/>
      <c r="F20" s="151"/>
      <c r="G20" s="151"/>
      <c r="H20" s="151"/>
      <c r="I20" s="151"/>
      <c r="J20" s="151"/>
      <c r="K20" s="151"/>
      <c r="L20" s="252"/>
      <c r="M20" s="252"/>
      <c r="N20" s="152"/>
    </row>
    <row r="21" spans="1:14" ht="21" customHeight="1" thickBot="1" x14ac:dyDescent="0.3">
      <c r="A21" s="316" t="str">
        <f>'Маршрутный лист про'!A12</f>
        <v>КВ-1 М1</v>
      </c>
      <c r="B21" s="316"/>
      <c r="C21" s="153"/>
      <c r="D21" s="158"/>
      <c r="E21" s="159"/>
      <c r="F21" s="153"/>
      <c r="G21" s="153"/>
      <c r="H21" s="153"/>
      <c r="I21" s="203"/>
      <c r="J21" s="203"/>
      <c r="K21" s="212"/>
      <c r="L21" s="259"/>
      <c r="M21" s="254"/>
      <c r="N21" s="154"/>
    </row>
    <row r="22" spans="1:14" ht="21" customHeight="1" thickBot="1" x14ac:dyDescent="0.3">
      <c r="A22" s="316"/>
      <c r="B22" s="316"/>
      <c r="C22" s="153"/>
      <c r="D22" s="483" t="s">
        <v>44</v>
      </c>
      <c r="E22" s="483"/>
      <c r="F22" s="153"/>
      <c r="I22" s="483" t="s">
        <v>45</v>
      </c>
      <c r="J22" s="483"/>
      <c r="K22" s="212"/>
      <c r="L22" s="259"/>
      <c r="M22" s="254"/>
      <c r="N22" s="154"/>
    </row>
    <row r="23" spans="1:14" ht="21" customHeight="1" thickBot="1" x14ac:dyDescent="0.3">
      <c r="A23" s="316" t="str">
        <f>'Маршрутный лист про'!A13</f>
        <v>ДС-5 РД</v>
      </c>
      <c r="B23" s="316"/>
      <c r="C23" s="153"/>
      <c r="D23" s="158"/>
      <c r="E23" s="159"/>
      <c r="F23" s="153"/>
      <c r="I23" s="162"/>
      <c r="J23" s="163"/>
      <c r="K23" s="249" t="str">
        <f>"+ "&amp;'Маршрутный лист про'!C14&amp;"'"</f>
        <v>+ 90'</v>
      </c>
      <c r="L23" s="260"/>
      <c r="M23" s="260"/>
      <c r="N23" s="154"/>
    </row>
    <row r="24" spans="1:14" ht="21" customHeight="1" thickBot="1" x14ac:dyDescent="0.3">
      <c r="A24" s="316"/>
      <c r="B24" s="316"/>
      <c r="C24" s="153"/>
      <c r="D24" s="483" t="s">
        <v>45</v>
      </c>
      <c r="E24" s="483"/>
      <c r="F24" s="153"/>
      <c r="G24" s="153"/>
      <c r="H24" s="153"/>
      <c r="I24" s="153"/>
      <c r="J24" s="153"/>
      <c r="K24" s="153"/>
      <c r="L24" s="487" t="s">
        <v>175</v>
      </c>
      <c r="M24" s="487"/>
      <c r="N24" s="154"/>
    </row>
    <row r="25" spans="1:14" ht="21" customHeight="1" thickBot="1" x14ac:dyDescent="0.3">
      <c r="A25" s="316" t="str">
        <f>'Маршрутный лист про'!A14</f>
        <v>КВ-2 Танк</v>
      </c>
      <c r="B25" s="316"/>
      <c r="C25" s="153"/>
      <c r="D25" s="158"/>
      <c r="E25" s="159"/>
      <c r="F25" s="153"/>
      <c r="G25" s="153"/>
      <c r="H25" s="153"/>
      <c r="I25" s="153"/>
      <c r="J25" s="153"/>
      <c r="K25" s="153"/>
      <c r="L25" s="256"/>
      <c r="M25" s="257"/>
      <c r="N25" s="154"/>
    </row>
    <row r="26" spans="1:14" ht="5.0999999999999996" customHeight="1" thickBot="1" x14ac:dyDescent="0.3">
      <c r="A26" s="316"/>
      <c r="B26" s="316"/>
      <c r="C26" s="157"/>
      <c r="D26" s="157"/>
      <c r="E26" s="157"/>
      <c r="F26" s="157"/>
      <c r="G26" s="157"/>
      <c r="H26" s="157"/>
      <c r="I26" s="157"/>
      <c r="J26" s="157"/>
      <c r="K26" s="157"/>
      <c r="L26" s="258"/>
      <c r="M26" s="258"/>
      <c r="N26" s="220"/>
    </row>
    <row r="27" spans="1:14" ht="5.0999999999999996" customHeight="1" thickBot="1" x14ac:dyDescent="0.3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250"/>
      <c r="M27" s="250"/>
      <c r="N27" s="143"/>
    </row>
    <row r="28" spans="1:14" ht="21" customHeight="1" thickBot="1" x14ac:dyDescent="0.3">
      <c r="A28" s="317"/>
      <c r="B28" s="317"/>
      <c r="C28" s="151"/>
      <c r="D28" s="484" t="s">
        <v>44</v>
      </c>
      <c r="E28" s="484"/>
      <c r="F28" s="151"/>
      <c r="G28" s="151"/>
      <c r="H28" s="151"/>
      <c r="I28" s="151"/>
      <c r="J28" s="151"/>
      <c r="K28" s="151"/>
      <c r="L28" s="252"/>
      <c r="M28" s="252"/>
      <c r="N28" s="152"/>
    </row>
    <row r="29" spans="1:14" ht="21" customHeight="1" thickBot="1" x14ac:dyDescent="0.3">
      <c r="A29" s="316" t="str">
        <f>'Маршрутный лист про'!A14</f>
        <v>КВ-2 Танк</v>
      </c>
      <c r="B29" s="316"/>
      <c r="C29" s="153"/>
      <c r="D29" s="158"/>
      <c r="E29" s="159"/>
      <c r="F29" s="153"/>
      <c r="G29" s="153"/>
      <c r="H29" s="153"/>
      <c r="I29" s="203"/>
      <c r="J29" s="203"/>
      <c r="K29" s="212"/>
      <c r="L29" s="259"/>
      <c r="M29" s="254"/>
      <c r="N29" s="154"/>
    </row>
    <row r="30" spans="1:14" ht="21" customHeight="1" thickBot="1" x14ac:dyDescent="0.3">
      <c r="A30" s="316"/>
      <c r="B30" s="316"/>
      <c r="C30" s="153"/>
      <c r="D30" s="483" t="s">
        <v>44</v>
      </c>
      <c r="E30" s="483"/>
      <c r="F30" s="153"/>
      <c r="G30" s="153"/>
      <c r="H30" s="153"/>
      <c r="I30" s="483" t="s">
        <v>45</v>
      </c>
      <c r="J30" s="483"/>
      <c r="K30" s="212"/>
      <c r="L30" s="487" t="s">
        <v>175</v>
      </c>
      <c r="M30" s="487"/>
      <c r="N30" s="154"/>
    </row>
    <row r="31" spans="1:14" ht="21" customHeight="1" thickBot="1" x14ac:dyDescent="0.3">
      <c r="A31" s="316" t="str">
        <f>'Маршрутный лист про'!A15</f>
        <v>ДС-6 РУ</v>
      </c>
      <c r="B31" s="316"/>
      <c r="C31" s="153"/>
      <c r="D31" s="158"/>
      <c r="E31" s="159"/>
      <c r="F31" s="153"/>
      <c r="G31" s="249" t="str">
        <f>"+ "&amp;'Маршрутный лист про'!G15&amp;CHAR(34)</f>
        <v>+ 420"</v>
      </c>
      <c r="H31" s="153"/>
      <c r="I31" s="162"/>
      <c r="J31" s="163"/>
      <c r="K31" s="249" t="str">
        <f>"+ "&amp;'Маршрутный лист про'!C16&amp;"'"</f>
        <v>+ 60'</v>
      </c>
      <c r="L31" s="256"/>
      <c r="M31" s="257"/>
      <c r="N31" s="154"/>
    </row>
    <row r="32" spans="1:14" ht="21" customHeight="1" thickBot="1" x14ac:dyDescent="0.3">
      <c r="A32" s="316"/>
      <c r="B32" s="316"/>
      <c r="C32" s="153"/>
      <c r="D32" s="485" t="s">
        <v>45</v>
      </c>
      <c r="E32" s="485"/>
      <c r="F32" s="153"/>
      <c r="G32" s="153"/>
      <c r="H32" s="153"/>
      <c r="I32" s="489"/>
      <c r="J32" s="489"/>
      <c r="K32" s="214"/>
      <c r="L32" s="487" t="s">
        <v>175</v>
      </c>
      <c r="M32" s="487"/>
      <c r="N32" s="154"/>
    </row>
    <row r="33" spans="1:14" ht="21" customHeight="1" thickBot="1" x14ac:dyDescent="0.3">
      <c r="A33" s="316" t="str">
        <f>LEFT('Маршрутный лист про'!A16,4)</f>
        <v>КВ-3</v>
      </c>
      <c r="B33" s="316"/>
      <c r="C33" s="153"/>
      <c r="D33" s="160"/>
      <c r="E33" s="161"/>
      <c r="F33" s="153"/>
      <c r="G33" s="153"/>
      <c r="H33" s="153"/>
      <c r="I33" s="153"/>
      <c r="J33" s="153"/>
      <c r="K33" s="153"/>
      <c r="L33" s="256"/>
      <c r="M33" s="257"/>
      <c r="N33" s="154"/>
    </row>
    <row r="34" spans="1:14" ht="5.0999999999999996" customHeight="1" thickBot="1" x14ac:dyDescent="0.3">
      <c r="A34" s="316"/>
      <c r="B34" s="316"/>
      <c r="C34" s="157"/>
      <c r="D34" s="157"/>
      <c r="E34" s="157"/>
      <c r="F34" s="157"/>
      <c r="G34" s="157"/>
      <c r="H34" s="157"/>
      <c r="I34" s="157"/>
      <c r="J34" s="157"/>
      <c r="K34" s="157"/>
      <c r="L34" s="258"/>
      <c r="M34" s="258"/>
      <c r="N34" s="220"/>
    </row>
    <row r="35" spans="1:14" ht="5.0999999999999996" customHeight="1" thickBot="1" x14ac:dyDescent="0.3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250"/>
      <c r="M35" s="250"/>
      <c r="N35" s="143"/>
    </row>
    <row r="36" spans="1:14" ht="21" customHeight="1" thickBot="1" x14ac:dyDescent="0.3">
      <c r="A36" s="316"/>
      <c r="B36" s="316"/>
      <c r="C36" s="151"/>
      <c r="D36" s="485" t="s">
        <v>93</v>
      </c>
      <c r="E36" s="485"/>
      <c r="F36" s="151"/>
      <c r="G36" s="151"/>
      <c r="H36" s="151"/>
      <c r="I36" s="151"/>
      <c r="J36" s="151"/>
      <c r="K36" s="151"/>
      <c r="L36" s="252"/>
      <c r="M36" s="252"/>
      <c r="N36" s="152"/>
    </row>
    <row r="37" spans="1:14" ht="21" customHeight="1" thickBot="1" x14ac:dyDescent="0.3">
      <c r="A37" s="316" t="str">
        <f>'Маршрутный лист про'!A17</f>
        <v>ВКВ-1</v>
      </c>
      <c r="B37" s="316"/>
      <c r="C37" s="153"/>
      <c r="D37" s="155"/>
      <c r="E37" s="156"/>
      <c r="F37" s="153"/>
      <c r="G37" s="153"/>
      <c r="H37" s="153"/>
      <c r="I37" s="153"/>
      <c r="J37" s="153"/>
      <c r="K37" s="153"/>
      <c r="L37" s="254"/>
      <c r="M37" s="254"/>
      <c r="N37" s="154"/>
    </row>
    <row r="38" spans="1:14" ht="5.0999999999999996" customHeight="1" thickBot="1" x14ac:dyDescent="0.3">
      <c r="A38" s="316"/>
      <c r="B38" s="316"/>
      <c r="C38" s="157"/>
      <c r="D38" s="157"/>
      <c r="E38" s="157"/>
      <c r="F38" s="157"/>
      <c r="G38" s="157"/>
      <c r="H38" s="157"/>
      <c r="I38" s="157"/>
      <c r="J38" s="157"/>
      <c r="K38" s="157"/>
      <c r="L38" s="258"/>
      <c r="M38" s="258"/>
      <c r="N38" s="220"/>
    </row>
    <row r="39" spans="1:14" ht="5.0999999999999996" customHeight="1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250"/>
      <c r="M39" s="250"/>
      <c r="N39" s="143"/>
    </row>
    <row r="40" spans="1:14" ht="30" customHeight="1" x14ac:dyDescent="0.25">
      <c r="A40" s="317" t="s">
        <v>75</v>
      </c>
      <c r="B40" s="317"/>
      <c r="C40" s="143"/>
      <c r="D40" s="34">
        <v>1</v>
      </c>
      <c r="E40" s="34">
        <f>1+D40</f>
        <v>2</v>
      </c>
      <c r="F40" s="207">
        <f t="shared" ref="F40" si="0">1+E40</f>
        <v>3</v>
      </c>
      <c r="G40" s="208"/>
      <c r="H40" s="207">
        <f>1+F40</f>
        <v>4</v>
      </c>
      <c r="I40" s="208"/>
      <c r="J40" s="34">
        <f>1+H40</f>
        <v>5</v>
      </c>
      <c r="K40" s="34">
        <f t="shared" ref="K40:M42" si="1">1+J40</f>
        <v>6</v>
      </c>
      <c r="L40" s="208">
        <f t="shared" si="1"/>
        <v>7</v>
      </c>
      <c r="M40" s="208">
        <f t="shared" si="1"/>
        <v>8</v>
      </c>
    </row>
    <row r="41" spans="1:14" ht="30" customHeight="1" x14ac:dyDescent="0.25">
      <c r="A41" s="317"/>
      <c r="B41" s="317"/>
      <c r="C41" s="143"/>
      <c r="D41" s="34">
        <f>1+M40</f>
        <v>9</v>
      </c>
      <c r="E41" s="34">
        <f>1+D41</f>
        <v>10</v>
      </c>
      <c r="F41" s="207">
        <f t="shared" ref="F41:F42" si="2">1+E41</f>
        <v>11</v>
      </c>
      <c r="G41" s="208"/>
      <c r="H41" s="207">
        <f>1+F41</f>
        <v>12</v>
      </c>
      <c r="I41" s="208"/>
      <c r="J41" s="34">
        <f>1+H41</f>
        <v>13</v>
      </c>
      <c r="K41" s="34">
        <f t="shared" si="1"/>
        <v>14</v>
      </c>
      <c r="L41" s="208">
        <f t="shared" si="1"/>
        <v>15</v>
      </c>
      <c r="M41" s="208">
        <f t="shared" si="1"/>
        <v>16</v>
      </c>
    </row>
    <row r="42" spans="1:14" ht="30" customHeight="1" x14ac:dyDescent="0.25">
      <c r="A42" s="317"/>
      <c r="B42" s="317"/>
      <c r="C42" s="143"/>
      <c r="D42" s="34">
        <f>1+M41</f>
        <v>17</v>
      </c>
      <c r="E42" s="34">
        <f>1+D42</f>
        <v>18</v>
      </c>
      <c r="F42" s="207">
        <f t="shared" si="2"/>
        <v>19</v>
      </c>
      <c r="G42" s="208"/>
      <c r="H42" s="207">
        <f>1+F42</f>
        <v>20</v>
      </c>
      <c r="I42" s="208"/>
      <c r="J42" s="34">
        <f>1+H42</f>
        <v>21</v>
      </c>
      <c r="K42" s="34">
        <f t="shared" si="1"/>
        <v>22</v>
      </c>
      <c r="L42" s="208">
        <f t="shared" si="1"/>
        <v>23</v>
      </c>
      <c r="M42" s="208">
        <f t="shared" si="1"/>
        <v>24</v>
      </c>
    </row>
    <row r="43" spans="1:14" ht="15" customHeight="1" x14ac:dyDescent="0.25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5" customHeight="1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5" customHeight="1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5" customHeight="1" x14ac:dyDescent="0.25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5" customHeight="1" x14ac:dyDescent="0.25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5" customHeight="1" x14ac:dyDescent="0.2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5" customHeight="1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</row>
  </sheetData>
  <mergeCells count="31">
    <mergeCell ref="L8:M8"/>
    <mergeCell ref="L10:M10"/>
    <mergeCell ref="L24:M24"/>
    <mergeCell ref="L30:M30"/>
    <mergeCell ref="L32:M32"/>
    <mergeCell ref="D14:E14"/>
    <mergeCell ref="D36:E36"/>
    <mergeCell ref="D22:E22"/>
    <mergeCell ref="I22:J22"/>
    <mergeCell ref="D30:E30"/>
    <mergeCell ref="D24:E24"/>
    <mergeCell ref="D28:E28"/>
    <mergeCell ref="I32:J32"/>
    <mergeCell ref="D32:E32"/>
    <mergeCell ref="I30:J30"/>
    <mergeCell ref="L1:M2"/>
    <mergeCell ref="I14:J14"/>
    <mergeCell ref="D20:E20"/>
    <mergeCell ref="D16:E16"/>
    <mergeCell ref="D8:E8"/>
    <mergeCell ref="I8:J8"/>
    <mergeCell ref="D6:E6"/>
    <mergeCell ref="L16:M16"/>
    <mergeCell ref="L14:M14"/>
    <mergeCell ref="L4:M4"/>
    <mergeCell ref="D1:K1"/>
    <mergeCell ref="D2:K2"/>
    <mergeCell ref="D10:E10"/>
    <mergeCell ref="I10:J10"/>
    <mergeCell ref="D12:E12"/>
    <mergeCell ref="I12:J12"/>
  </mergeCells>
  <pageMargins left="0.39370078740157483" right="0.39370078740157483" top="0.39370078740157483" bottom="0.39370078740157483" header="0" footer="0"/>
  <pageSetup orientation="portrait" horizontalDpi="200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70" zoomScaleSheetLayoutView="100" workbookViewId="0"/>
  </sheetViews>
  <sheetFormatPr defaultRowHeight="15" x14ac:dyDescent="0.25"/>
  <cols>
    <col min="1" max="2" width="8.7109375" style="31" customWidth="1"/>
    <col min="3" max="3" width="0.85546875" style="31" customWidth="1"/>
    <col min="4" max="5" width="8.7109375" style="31" customWidth="1"/>
    <col min="6" max="6" width="3.7109375" style="31" customWidth="1"/>
    <col min="7" max="7" width="8.7109375" style="31" customWidth="1"/>
    <col min="8" max="8" width="3.7109375" style="31" customWidth="1"/>
    <col min="9" max="13" width="8.7109375" style="31" customWidth="1"/>
    <col min="14" max="14" width="0.85546875" style="31" customWidth="1"/>
    <col min="15" max="247" width="9.140625" style="31"/>
    <col min="248" max="248" width="30.7109375" style="31" customWidth="1"/>
    <col min="249" max="249" width="9.140625" style="31" customWidth="1"/>
    <col min="250" max="503" width="9.140625" style="31"/>
    <col min="504" max="504" width="30.7109375" style="31" customWidth="1"/>
    <col min="505" max="505" width="9.140625" style="31" customWidth="1"/>
    <col min="506" max="759" width="9.140625" style="31"/>
    <col min="760" max="760" width="30.7109375" style="31" customWidth="1"/>
    <col min="761" max="761" width="9.140625" style="31" customWidth="1"/>
    <col min="762" max="1015" width="9.140625" style="31"/>
    <col min="1016" max="1016" width="30.7109375" style="31" customWidth="1"/>
    <col min="1017" max="1017" width="9.140625" style="31" customWidth="1"/>
    <col min="1018" max="1271" width="9.140625" style="31"/>
    <col min="1272" max="1272" width="30.7109375" style="31" customWidth="1"/>
    <col min="1273" max="1273" width="9.140625" style="31" customWidth="1"/>
    <col min="1274" max="1527" width="9.140625" style="31"/>
    <col min="1528" max="1528" width="30.7109375" style="31" customWidth="1"/>
    <col min="1529" max="1529" width="9.140625" style="31" customWidth="1"/>
    <col min="1530" max="1783" width="9.140625" style="31"/>
    <col min="1784" max="1784" width="30.7109375" style="31" customWidth="1"/>
    <col min="1785" max="1785" width="9.140625" style="31" customWidth="1"/>
    <col min="1786" max="2039" width="9.140625" style="31"/>
    <col min="2040" max="2040" width="30.7109375" style="31" customWidth="1"/>
    <col min="2041" max="2041" width="9.140625" style="31" customWidth="1"/>
    <col min="2042" max="2295" width="9.140625" style="31"/>
    <col min="2296" max="2296" width="30.7109375" style="31" customWidth="1"/>
    <col min="2297" max="2297" width="9.140625" style="31" customWidth="1"/>
    <col min="2298" max="2551" width="9.140625" style="31"/>
    <col min="2552" max="2552" width="30.7109375" style="31" customWidth="1"/>
    <col min="2553" max="2553" width="9.140625" style="31" customWidth="1"/>
    <col min="2554" max="2807" width="9.140625" style="31"/>
    <col min="2808" max="2808" width="30.7109375" style="31" customWidth="1"/>
    <col min="2809" max="2809" width="9.140625" style="31" customWidth="1"/>
    <col min="2810" max="3063" width="9.140625" style="31"/>
    <col min="3064" max="3064" width="30.7109375" style="31" customWidth="1"/>
    <col min="3065" max="3065" width="9.140625" style="31" customWidth="1"/>
    <col min="3066" max="3319" width="9.140625" style="31"/>
    <col min="3320" max="3320" width="30.7109375" style="31" customWidth="1"/>
    <col min="3321" max="3321" width="9.140625" style="31" customWidth="1"/>
    <col min="3322" max="3575" width="9.140625" style="31"/>
    <col min="3576" max="3576" width="30.7109375" style="31" customWidth="1"/>
    <col min="3577" max="3577" width="9.140625" style="31" customWidth="1"/>
    <col min="3578" max="3831" width="9.140625" style="31"/>
    <col min="3832" max="3832" width="30.7109375" style="31" customWidth="1"/>
    <col min="3833" max="3833" width="9.140625" style="31" customWidth="1"/>
    <col min="3834" max="4087" width="9.140625" style="31"/>
    <col min="4088" max="4088" width="30.7109375" style="31" customWidth="1"/>
    <col min="4089" max="4089" width="9.140625" style="31" customWidth="1"/>
    <col min="4090" max="4343" width="9.140625" style="31"/>
    <col min="4344" max="4344" width="30.7109375" style="31" customWidth="1"/>
    <col min="4345" max="4345" width="9.140625" style="31" customWidth="1"/>
    <col min="4346" max="4599" width="9.140625" style="31"/>
    <col min="4600" max="4600" width="30.7109375" style="31" customWidth="1"/>
    <col min="4601" max="4601" width="9.140625" style="31" customWidth="1"/>
    <col min="4602" max="4855" width="9.140625" style="31"/>
    <col min="4856" max="4856" width="30.7109375" style="31" customWidth="1"/>
    <col min="4857" max="4857" width="9.140625" style="31" customWidth="1"/>
    <col min="4858" max="5111" width="9.140625" style="31"/>
    <col min="5112" max="5112" width="30.7109375" style="31" customWidth="1"/>
    <col min="5113" max="5113" width="9.140625" style="31" customWidth="1"/>
    <col min="5114" max="5367" width="9.140625" style="31"/>
    <col min="5368" max="5368" width="30.7109375" style="31" customWidth="1"/>
    <col min="5369" max="5369" width="9.140625" style="31" customWidth="1"/>
    <col min="5370" max="5623" width="9.140625" style="31"/>
    <col min="5624" max="5624" width="30.7109375" style="31" customWidth="1"/>
    <col min="5625" max="5625" width="9.140625" style="31" customWidth="1"/>
    <col min="5626" max="5879" width="9.140625" style="31"/>
    <col min="5880" max="5880" width="30.7109375" style="31" customWidth="1"/>
    <col min="5881" max="5881" width="9.140625" style="31" customWidth="1"/>
    <col min="5882" max="6135" width="9.140625" style="31"/>
    <col min="6136" max="6136" width="30.7109375" style="31" customWidth="1"/>
    <col min="6137" max="6137" width="9.140625" style="31" customWidth="1"/>
    <col min="6138" max="6391" width="9.140625" style="31"/>
    <col min="6392" max="6392" width="30.7109375" style="31" customWidth="1"/>
    <col min="6393" max="6393" width="9.140625" style="31" customWidth="1"/>
    <col min="6394" max="6647" width="9.140625" style="31"/>
    <col min="6648" max="6648" width="30.7109375" style="31" customWidth="1"/>
    <col min="6649" max="6649" width="9.140625" style="31" customWidth="1"/>
    <col min="6650" max="6903" width="9.140625" style="31"/>
    <col min="6904" max="6904" width="30.7109375" style="31" customWidth="1"/>
    <col min="6905" max="6905" width="9.140625" style="31" customWidth="1"/>
    <col min="6906" max="7159" width="9.140625" style="31"/>
    <col min="7160" max="7160" width="30.7109375" style="31" customWidth="1"/>
    <col min="7161" max="7161" width="9.140625" style="31" customWidth="1"/>
    <col min="7162" max="7415" width="9.140625" style="31"/>
    <col min="7416" max="7416" width="30.7109375" style="31" customWidth="1"/>
    <col min="7417" max="7417" width="9.140625" style="31" customWidth="1"/>
    <col min="7418" max="7671" width="9.140625" style="31"/>
    <col min="7672" max="7672" width="30.7109375" style="31" customWidth="1"/>
    <col min="7673" max="7673" width="9.140625" style="31" customWidth="1"/>
    <col min="7674" max="7927" width="9.140625" style="31"/>
    <col min="7928" max="7928" width="30.7109375" style="31" customWidth="1"/>
    <col min="7929" max="7929" width="9.140625" style="31" customWidth="1"/>
    <col min="7930" max="8183" width="9.140625" style="31"/>
    <col min="8184" max="8184" width="30.7109375" style="31" customWidth="1"/>
    <col min="8185" max="8185" width="9.140625" style="31" customWidth="1"/>
    <col min="8186" max="8439" width="9.140625" style="31"/>
    <col min="8440" max="8440" width="30.7109375" style="31" customWidth="1"/>
    <col min="8441" max="8441" width="9.140625" style="31" customWidth="1"/>
    <col min="8442" max="8695" width="9.140625" style="31"/>
    <col min="8696" max="8696" width="30.7109375" style="31" customWidth="1"/>
    <col min="8697" max="8697" width="9.140625" style="31" customWidth="1"/>
    <col min="8698" max="8951" width="9.140625" style="31"/>
    <col min="8952" max="8952" width="30.7109375" style="31" customWidth="1"/>
    <col min="8953" max="8953" width="9.140625" style="31" customWidth="1"/>
    <col min="8954" max="9207" width="9.140625" style="31"/>
    <col min="9208" max="9208" width="30.7109375" style="31" customWidth="1"/>
    <col min="9209" max="9209" width="9.140625" style="31" customWidth="1"/>
    <col min="9210" max="9463" width="9.140625" style="31"/>
    <col min="9464" max="9464" width="30.7109375" style="31" customWidth="1"/>
    <col min="9465" max="9465" width="9.140625" style="31" customWidth="1"/>
    <col min="9466" max="9719" width="9.140625" style="31"/>
    <col min="9720" max="9720" width="30.7109375" style="31" customWidth="1"/>
    <col min="9721" max="9721" width="9.140625" style="31" customWidth="1"/>
    <col min="9722" max="9975" width="9.140625" style="31"/>
    <col min="9976" max="9976" width="30.7109375" style="31" customWidth="1"/>
    <col min="9977" max="9977" width="9.140625" style="31" customWidth="1"/>
    <col min="9978" max="10231" width="9.140625" style="31"/>
    <col min="10232" max="10232" width="30.7109375" style="31" customWidth="1"/>
    <col min="10233" max="10233" width="9.140625" style="31" customWidth="1"/>
    <col min="10234" max="10487" width="9.140625" style="31"/>
    <col min="10488" max="10488" width="30.7109375" style="31" customWidth="1"/>
    <col min="10489" max="10489" width="9.140625" style="31" customWidth="1"/>
    <col min="10490" max="10743" width="9.140625" style="31"/>
    <col min="10744" max="10744" width="30.7109375" style="31" customWidth="1"/>
    <col min="10745" max="10745" width="9.140625" style="31" customWidth="1"/>
    <col min="10746" max="10999" width="9.140625" style="31"/>
    <col min="11000" max="11000" width="30.7109375" style="31" customWidth="1"/>
    <col min="11001" max="11001" width="9.140625" style="31" customWidth="1"/>
    <col min="11002" max="11255" width="9.140625" style="31"/>
    <col min="11256" max="11256" width="30.7109375" style="31" customWidth="1"/>
    <col min="11257" max="11257" width="9.140625" style="31" customWidth="1"/>
    <col min="11258" max="11511" width="9.140625" style="31"/>
    <col min="11512" max="11512" width="30.7109375" style="31" customWidth="1"/>
    <col min="11513" max="11513" width="9.140625" style="31" customWidth="1"/>
    <col min="11514" max="11767" width="9.140625" style="31"/>
    <col min="11768" max="11768" width="30.7109375" style="31" customWidth="1"/>
    <col min="11769" max="11769" width="9.140625" style="31" customWidth="1"/>
    <col min="11770" max="12023" width="9.140625" style="31"/>
    <col min="12024" max="12024" width="30.7109375" style="31" customWidth="1"/>
    <col min="12025" max="12025" width="9.140625" style="31" customWidth="1"/>
    <col min="12026" max="12279" width="9.140625" style="31"/>
    <col min="12280" max="12280" width="30.7109375" style="31" customWidth="1"/>
    <col min="12281" max="12281" width="9.140625" style="31" customWidth="1"/>
    <col min="12282" max="12535" width="9.140625" style="31"/>
    <col min="12536" max="12536" width="30.7109375" style="31" customWidth="1"/>
    <col min="12537" max="12537" width="9.140625" style="31" customWidth="1"/>
    <col min="12538" max="12791" width="9.140625" style="31"/>
    <col min="12792" max="12792" width="30.7109375" style="31" customWidth="1"/>
    <col min="12793" max="12793" width="9.140625" style="31" customWidth="1"/>
    <col min="12794" max="13047" width="9.140625" style="31"/>
    <col min="13048" max="13048" width="30.7109375" style="31" customWidth="1"/>
    <col min="13049" max="13049" width="9.140625" style="31" customWidth="1"/>
    <col min="13050" max="13303" width="9.140625" style="31"/>
    <col min="13304" max="13304" width="30.7109375" style="31" customWidth="1"/>
    <col min="13305" max="13305" width="9.140625" style="31" customWidth="1"/>
    <col min="13306" max="13559" width="9.140625" style="31"/>
    <col min="13560" max="13560" width="30.7109375" style="31" customWidth="1"/>
    <col min="13561" max="13561" width="9.140625" style="31" customWidth="1"/>
    <col min="13562" max="13815" width="9.140625" style="31"/>
    <col min="13816" max="13816" width="30.7109375" style="31" customWidth="1"/>
    <col min="13817" max="13817" width="9.140625" style="31" customWidth="1"/>
    <col min="13818" max="14071" width="9.140625" style="31"/>
    <col min="14072" max="14072" width="30.7109375" style="31" customWidth="1"/>
    <col min="14073" max="14073" width="9.140625" style="31" customWidth="1"/>
    <col min="14074" max="14327" width="9.140625" style="31"/>
    <col min="14328" max="14328" width="30.7109375" style="31" customWidth="1"/>
    <col min="14329" max="14329" width="9.140625" style="31" customWidth="1"/>
    <col min="14330" max="14583" width="9.140625" style="31"/>
    <col min="14584" max="14584" width="30.7109375" style="31" customWidth="1"/>
    <col min="14585" max="14585" width="9.140625" style="31" customWidth="1"/>
    <col min="14586" max="14839" width="9.140625" style="31"/>
    <col min="14840" max="14840" width="30.7109375" style="31" customWidth="1"/>
    <col min="14841" max="14841" width="9.140625" style="31" customWidth="1"/>
    <col min="14842" max="15095" width="9.140625" style="31"/>
    <col min="15096" max="15096" width="30.7109375" style="31" customWidth="1"/>
    <col min="15097" max="15097" width="9.140625" style="31" customWidth="1"/>
    <col min="15098" max="15351" width="9.140625" style="31"/>
    <col min="15352" max="15352" width="30.7109375" style="31" customWidth="1"/>
    <col min="15353" max="15353" width="9.140625" style="31" customWidth="1"/>
    <col min="15354" max="15607" width="9.140625" style="31"/>
    <col min="15608" max="15608" width="30.7109375" style="31" customWidth="1"/>
    <col min="15609" max="15609" width="9.140625" style="31" customWidth="1"/>
    <col min="15610" max="15863" width="9.140625" style="31"/>
    <col min="15864" max="15864" width="30.7109375" style="31" customWidth="1"/>
    <col min="15865" max="15865" width="9.140625" style="31" customWidth="1"/>
    <col min="15866" max="16119" width="9.140625" style="31"/>
    <col min="16120" max="16120" width="30.7109375" style="31" customWidth="1"/>
    <col min="16121" max="16121" width="9.140625" style="31" customWidth="1"/>
    <col min="16122" max="16384" width="9.140625" style="31"/>
  </cols>
  <sheetData>
    <row r="1" spans="1:14" ht="21" customHeight="1" x14ac:dyDescent="0.25">
      <c r="A1" s="206"/>
      <c r="B1" s="206"/>
      <c r="C1" s="164"/>
      <c r="D1" s="473" t="str">
        <f>Общее!$B$1</f>
        <v>Ралли "Кубок Motul - 2017"</v>
      </c>
      <c r="E1" s="473"/>
      <c r="F1" s="473"/>
      <c r="G1" s="473"/>
      <c r="H1" s="473"/>
      <c r="I1" s="473"/>
      <c r="J1" s="473"/>
      <c r="K1" s="473"/>
      <c r="L1" s="479"/>
      <c r="M1" s="480"/>
      <c r="N1" s="164"/>
    </row>
    <row r="2" spans="1:14" ht="21" customHeight="1" thickBot="1" x14ac:dyDescent="0.3">
      <c r="A2" s="206"/>
      <c r="B2" s="206"/>
      <c r="C2" s="164"/>
      <c r="D2" s="473" t="s">
        <v>284</v>
      </c>
      <c r="E2" s="473"/>
      <c r="F2" s="473"/>
      <c r="G2" s="473"/>
      <c r="H2" s="473"/>
      <c r="I2" s="473"/>
      <c r="J2" s="473"/>
      <c r="K2" s="473"/>
      <c r="L2" s="481"/>
      <c r="M2" s="482"/>
      <c r="N2" s="164"/>
    </row>
    <row r="3" spans="1:14" ht="5.0999999999999996" customHeight="1" thickBot="1" x14ac:dyDescent="0.3">
      <c r="A3" s="148"/>
      <c r="B3" s="148"/>
      <c r="C3" s="148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8"/>
    </row>
    <row r="4" spans="1:14" ht="21" customHeight="1" thickBot="1" x14ac:dyDescent="0.3">
      <c r="A4" s="332" t="str">
        <f>'Маршрутный лист лайт'!A6</f>
        <v>ТИ-0</v>
      </c>
      <c r="B4" s="332"/>
      <c r="C4" s="150"/>
      <c r="D4" s="150" t="s">
        <v>43</v>
      </c>
      <c r="E4" s="150"/>
      <c r="F4" s="150"/>
      <c r="G4" s="150"/>
      <c r="H4" s="150"/>
      <c r="I4" s="150"/>
      <c r="J4" s="150"/>
      <c r="K4" s="150"/>
      <c r="L4" s="488" t="s">
        <v>176</v>
      </c>
      <c r="M4" s="488"/>
      <c r="N4" s="261"/>
    </row>
    <row r="5" spans="1:14" ht="5.0999999999999996" customHeight="1" thickBo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250"/>
      <c r="M5" s="250"/>
      <c r="N5" s="143"/>
    </row>
    <row r="6" spans="1:14" ht="21" customHeight="1" thickBot="1" x14ac:dyDescent="0.3">
      <c r="A6" s="332"/>
      <c r="B6" s="332"/>
      <c r="C6" s="151"/>
      <c r="D6" s="484" t="s">
        <v>44</v>
      </c>
      <c r="E6" s="484"/>
      <c r="F6" s="151"/>
      <c r="G6" s="151"/>
      <c r="H6" s="151"/>
      <c r="I6" s="209"/>
      <c r="J6" s="209"/>
      <c r="K6" s="209"/>
      <c r="L6" s="251"/>
      <c r="M6" s="252"/>
      <c r="N6" s="152"/>
    </row>
    <row r="7" spans="1:14" ht="21" customHeight="1" thickBot="1" x14ac:dyDescent="0.3">
      <c r="A7" s="332" t="str">
        <f>'Маршрутный лист лайт'!A7</f>
        <v>КВ-0 САТК Старт</v>
      </c>
      <c r="B7" s="332"/>
      <c r="C7" s="153"/>
      <c r="D7" s="158"/>
      <c r="E7" s="159"/>
      <c r="F7" s="153"/>
      <c r="G7" s="153"/>
      <c r="H7" s="153"/>
      <c r="I7" s="203"/>
      <c r="J7" s="203"/>
      <c r="K7" s="215"/>
      <c r="L7" s="253"/>
      <c r="M7" s="254"/>
      <c r="N7" s="154"/>
    </row>
    <row r="8" spans="1:14" ht="21" customHeight="1" thickBot="1" x14ac:dyDescent="0.3">
      <c r="A8" s="332"/>
      <c r="B8" s="332"/>
      <c r="C8" s="153"/>
      <c r="D8" s="485" t="s">
        <v>93</v>
      </c>
      <c r="E8" s="485"/>
      <c r="F8" s="153"/>
      <c r="I8" s="486" t="s">
        <v>94</v>
      </c>
      <c r="J8" s="486"/>
      <c r="K8" s="210"/>
      <c r="L8" s="487" t="s">
        <v>94</v>
      </c>
      <c r="M8" s="487"/>
      <c r="N8" s="154"/>
    </row>
    <row r="9" spans="1:14" ht="21" customHeight="1" thickBot="1" x14ac:dyDescent="0.3">
      <c r="A9" s="332" t="str">
        <f>'Маршрутный лист лайт'!A8</f>
        <v>ДС-1 СЛ</v>
      </c>
      <c r="B9" s="332"/>
      <c r="C9" s="153"/>
      <c r="D9" s="291"/>
      <c r="E9" s="292"/>
      <c r="F9" s="153"/>
      <c r="I9" s="291"/>
      <c r="J9" s="292"/>
      <c r="K9" s="211"/>
      <c r="L9" s="256"/>
      <c r="M9" s="257"/>
      <c r="N9" s="154"/>
    </row>
    <row r="10" spans="1:14" ht="21" customHeight="1" thickBot="1" x14ac:dyDescent="0.3">
      <c r="A10" s="332"/>
      <c r="B10" s="332"/>
      <c r="C10" s="153"/>
      <c r="D10" s="485" t="s">
        <v>93</v>
      </c>
      <c r="E10" s="485"/>
      <c r="F10" s="153"/>
      <c r="I10" s="486" t="s">
        <v>94</v>
      </c>
      <c r="J10" s="486"/>
      <c r="K10" s="210"/>
      <c r="L10" s="487" t="s">
        <v>94</v>
      </c>
      <c r="M10" s="487"/>
      <c r="N10" s="154"/>
    </row>
    <row r="11" spans="1:14" ht="21" customHeight="1" thickBot="1" x14ac:dyDescent="0.3">
      <c r="A11" s="332" t="str">
        <f>'Маршрутный лист лайт'!A9</f>
        <v>ДС-2 СЛ</v>
      </c>
      <c r="B11" s="332"/>
      <c r="C11" s="153"/>
      <c r="D11" s="160"/>
      <c r="E11" s="161"/>
      <c r="F11" s="153"/>
      <c r="I11" s="291"/>
      <c r="J11" s="292"/>
      <c r="K11" s="211"/>
      <c r="L11" s="256"/>
      <c r="M11" s="257"/>
      <c r="N11" s="154"/>
    </row>
    <row r="12" spans="1:14" ht="21" customHeight="1" thickBot="1" x14ac:dyDescent="0.3">
      <c r="A12" s="332"/>
      <c r="B12" s="332"/>
      <c r="C12" s="153"/>
      <c r="D12" s="483" t="s">
        <v>44</v>
      </c>
      <c r="E12" s="483"/>
      <c r="F12" s="153"/>
      <c r="I12" s="483" t="s">
        <v>45</v>
      </c>
      <c r="J12" s="483"/>
      <c r="K12" s="249" t="str">
        <f>"+ "&amp;'Маршрутный лист лайт'!C12&amp;"'"</f>
        <v>+ 100'</v>
      </c>
      <c r="L12" s="253"/>
      <c r="M12" s="254"/>
      <c r="N12" s="154"/>
    </row>
    <row r="13" spans="1:14" ht="21" customHeight="1" thickBot="1" x14ac:dyDescent="0.3">
      <c r="A13" s="332" t="str">
        <f>'Маршрутный лист лайт'!A10</f>
        <v>ДС-3 РД</v>
      </c>
      <c r="B13" s="332"/>
      <c r="C13" s="153"/>
      <c r="D13" s="158"/>
      <c r="E13" s="159"/>
      <c r="F13" s="153"/>
      <c r="I13" s="162"/>
      <c r="J13" s="163"/>
      <c r="K13" s="213"/>
      <c r="L13" s="255"/>
      <c r="M13" s="254"/>
      <c r="N13" s="154"/>
    </row>
    <row r="14" spans="1:14" ht="21" customHeight="1" thickBot="1" x14ac:dyDescent="0.3">
      <c r="A14" s="332"/>
      <c r="B14" s="332"/>
      <c r="C14" s="153"/>
      <c r="D14" s="483" t="s">
        <v>44</v>
      </c>
      <c r="E14" s="483"/>
      <c r="F14" s="153"/>
      <c r="G14" s="153"/>
      <c r="H14" s="153"/>
      <c r="I14" s="483" t="s">
        <v>45</v>
      </c>
      <c r="J14" s="483"/>
      <c r="K14" s="212"/>
      <c r="L14" s="487" t="s">
        <v>175</v>
      </c>
      <c r="M14" s="487"/>
      <c r="N14" s="154"/>
    </row>
    <row r="15" spans="1:14" ht="21" customHeight="1" thickBot="1" x14ac:dyDescent="0.3">
      <c r="A15" s="332" t="str">
        <f>'Маршрутный лист лайт'!A11</f>
        <v>ДС-4 РУ</v>
      </c>
      <c r="B15" s="332"/>
      <c r="C15" s="153"/>
      <c r="D15" s="158"/>
      <c r="E15" s="159"/>
      <c r="F15" s="153"/>
      <c r="G15" s="249" t="str">
        <f>"+ "&amp;'Маршрутный лист лайт'!G11&amp;CHAR(34)</f>
        <v>+ 900"</v>
      </c>
      <c r="H15" s="153"/>
      <c r="I15" s="162"/>
      <c r="J15" s="163"/>
      <c r="K15" s="213"/>
      <c r="L15" s="256"/>
      <c r="M15" s="257"/>
      <c r="N15" s="154"/>
    </row>
    <row r="16" spans="1:14" ht="21" customHeight="1" thickBot="1" x14ac:dyDescent="0.3">
      <c r="A16" s="332"/>
      <c r="B16" s="332"/>
      <c r="C16" s="153"/>
      <c r="D16" s="484" t="s">
        <v>45</v>
      </c>
      <c r="E16" s="484"/>
      <c r="F16" s="153"/>
      <c r="G16" s="153"/>
      <c r="H16" s="153"/>
      <c r="I16" s="153"/>
      <c r="J16" s="153"/>
      <c r="K16" s="153"/>
      <c r="L16" s="487" t="s">
        <v>175</v>
      </c>
      <c r="M16" s="487"/>
      <c r="N16" s="154"/>
    </row>
    <row r="17" spans="1:14" ht="21" customHeight="1" thickBot="1" x14ac:dyDescent="0.3">
      <c r="A17" s="332" t="str">
        <f>'Маршрутный лист лайт'!A12</f>
        <v>КВ-1 М1</v>
      </c>
      <c r="B17" s="332"/>
      <c r="C17" s="153"/>
      <c r="D17" s="158"/>
      <c r="E17" s="159"/>
      <c r="F17" s="153"/>
      <c r="G17" s="153"/>
      <c r="H17" s="153"/>
      <c r="I17" s="153"/>
      <c r="J17" s="153"/>
      <c r="K17" s="153"/>
      <c r="L17" s="256"/>
      <c r="M17" s="257"/>
      <c r="N17" s="154"/>
    </row>
    <row r="18" spans="1:14" ht="5.0999999999999996" customHeight="1" thickBot="1" x14ac:dyDescent="0.3">
      <c r="A18" s="332"/>
      <c r="B18" s="332"/>
      <c r="C18" s="157"/>
      <c r="D18" s="157"/>
      <c r="E18" s="157"/>
      <c r="F18" s="157"/>
      <c r="G18" s="157"/>
      <c r="H18" s="157"/>
      <c r="I18" s="157"/>
      <c r="J18" s="157"/>
      <c r="K18" s="157"/>
      <c r="L18" s="258"/>
      <c r="M18" s="258"/>
      <c r="N18" s="220"/>
    </row>
    <row r="19" spans="1:14" ht="5.0999999999999996" customHeight="1" thickBot="1" x14ac:dyDescent="0.3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250"/>
      <c r="M19" s="250"/>
      <c r="N19" s="143"/>
    </row>
    <row r="20" spans="1:14" ht="21" customHeight="1" thickBot="1" x14ac:dyDescent="0.3">
      <c r="A20" s="332"/>
      <c r="B20" s="332"/>
      <c r="C20" s="151"/>
      <c r="D20" s="484" t="s">
        <v>44</v>
      </c>
      <c r="E20" s="484"/>
      <c r="F20" s="151"/>
      <c r="G20" s="151"/>
      <c r="H20" s="151"/>
      <c r="I20" s="151"/>
      <c r="J20" s="151"/>
      <c r="K20" s="151"/>
      <c r="L20" s="252"/>
      <c r="M20" s="252"/>
      <c r="N20" s="152"/>
    </row>
    <row r="21" spans="1:14" ht="21" customHeight="1" thickBot="1" x14ac:dyDescent="0.3">
      <c r="A21" s="332" t="str">
        <f>'Маршрутный лист лайт'!A12</f>
        <v>КВ-1 М1</v>
      </c>
      <c r="B21" s="332"/>
      <c r="C21" s="153"/>
      <c r="D21" s="158"/>
      <c r="E21" s="159"/>
      <c r="F21" s="153"/>
      <c r="G21" s="153"/>
      <c r="H21" s="153"/>
      <c r="I21" s="203"/>
      <c r="J21" s="203"/>
      <c r="K21" s="212"/>
      <c r="L21" s="259"/>
      <c r="M21" s="254"/>
      <c r="N21" s="154"/>
    </row>
    <row r="22" spans="1:14" ht="21" customHeight="1" thickBot="1" x14ac:dyDescent="0.3">
      <c r="A22" s="332"/>
      <c r="B22" s="332"/>
      <c r="C22" s="153"/>
      <c r="D22" s="483" t="s">
        <v>44</v>
      </c>
      <c r="E22" s="483"/>
      <c r="F22" s="153"/>
      <c r="I22" s="483" t="s">
        <v>45</v>
      </c>
      <c r="J22" s="483"/>
      <c r="K22" s="212"/>
      <c r="L22" s="259"/>
      <c r="M22" s="254"/>
      <c r="N22" s="154"/>
    </row>
    <row r="23" spans="1:14" ht="21" customHeight="1" thickBot="1" x14ac:dyDescent="0.3">
      <c r="A23" s="332" t="str">
        <f>'Маршрутный лист лайт'!A13</f>
        <v>ДС-5 РД</v>
      </c>
      <c r="B23" s="332"/>
      <c r="C23" s="153"/>
      <c r="D23" s="158"/>
      <c r="E23" s="159"/>
      <c r="F23" s="153"/>
      <c r="I23" s="162"/>
      <c r="J23" s="163"/>
      <c r="K23" s="249" t="str">
        <f>"+ "&amp;'Маршрутный лист лайт'!C14&amp;"'"</f>
        <v>+ 90'</v>
      </c>
      <c r="L23" s="260"/>
      <c r="M23" s="260"/>
      <c r="N23" s="154"/>
    </row>
    <row r="24" spans="1:14" ht="21" customHeight="1" thickBot="1" x14ac:dyDescent="0.3">
      <c r="A24" s="332"/>
      <c r="B24" s="332"/>
      <c r="C24" s="153"/>
      <c r="D24" s="483" t="s">
        <v>45</v>
      </c>
      <c r="E24" s="483"/>
      <c r="F24" s="153"/>
      <c r="G24" s="153"/>
      <c r="H24" s="153"/>
      <c r="I24" s="153"/>
      <c r="J24" s="153"/>
      <c r="K24" s="153"/>
      <c r="L24" s="487" t="s">
        <v>175</v>
      </c>
      <c r="M24" s="487"/>
      <c r="N24" s="154"/>
    </row>
    <row r="25" spans="1:14" ht="21" customHeight="1" thickBot="1" x14ac:dyDescent="0.3">
      <c r="A25" s="332" t="str">
        <f>'Маршрутный лист лайт'!A14</f>
        <v>КВ-2 Танк</v>
      </c>
      <c r="B25" s="332"/>
      <c r="C25" s="153"/>
      <c r="D25" s="158"/>
      <c r="E25" s="159"/>
      <c r="F25" s="153"/>
      <c r="G25" s="153"/>
      <c r="H25" s="153"/>
      <c r="I25" s="153"/>
      <c r="J25" s="153"/>
      <c r="K25" s="153"/>
      <c r="L25" s="256"/>
      <c r="M25" s="257"/>
      <c r="N25" s="154"/>
    </row>
    <row r="26" spans="1:14" ht="5.0999999999999996" customHeight="1" thickBot="1" x14ac:dyDescent="0.3">
      <c r="A26" s="332"/>
      <c r="B26" s="332"/>
      <c r="C26" s="157"/>
      <c r="D26" s="157"/>
      <c r="E26" s="157"/>
      <c r="F26" s="157"/>
      <c r="G26" s="157"/>
      <c r="H26" s="157"/>
      <c r="I26" s="157"/>
      <c r="J26" s="157"/>
      <c r="K26" s="157"/>
      <c r="L26" s="258"/>
      <c r="M26" s="258"/>
      <c r="N26" s="220"/>
    </row>
    <row r="27" spans="1:14" ht="5.0999999999999996" customHeight="1" thickBot="1" x14ac:dyDescent="0.3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250"/>
      <c r="M27" s="250"/>
      <c r="N27" s="143"/>
    </row>
    <row r="28" spans="1:14" ht="21" customHeight="1" thickBot="1" x14ac:dyDescent="0.3">
      <c r="A28" s="333"/>
      <c r="B28" s="333"/>
      <c r="C28" s="151"/>
      <c r="D28" s="484" t="s">
        <v>44</v>
      </c>
      <c r="E28" s="484"/>
      <c r="F28" s="151"/>
      <c r="G28" s="151"/>
      <c r="H28" s="151"/>
      <c r="I28" s="151"/>
      <c r="J28" s="151"/>
      <c r="K28" s="151"/>
      <c r="L28" s="252"/>
      <c r="M28" s="252"/>
      <c r="N28" s="152"/>
    </row>
    <row r="29" spans="1:14" ht="21" customHeight="1" thickBot="1" x14ac:dyDescent="0.3">
      <c r="A29" s="332" t="str">
        <f>'Маршрутный лист лайт'!A14</f>
        <v>КВ-2 Танк</v>
      </c>
      <c r="B29" s="332"/>
      <c r="C29" s="153"/>
      <c r="D29" s="158"/>
      <c r="E29" s="159"/>
      <c r="F29" s="153"/>
      <c r="G29" s="153"/>
      <c r="H29" s="153"/>
      <c r="I29" s="203"/>
      <c r="J29" s="203"/>
      <c r="K29" s="212"/>
      <c r="L29" s="259"/>
      <c r="M29" s="254"/>
      <c r="N29" s="154"/>
    </row>
    <row r="30" spans="1:14" ht="21" customHeight="1" thickBot="1" x14ac:dyDescent="0.3">
      <c r="A30" s="332"/>
      <c r="B30" s="332"/>
      <c r="C30" s="153"/>
      <c r="D30" s="483" t="s">
        <v>44</v>
      </c>
      <c r="E30" s="483"/>
      <c r="F30" s="153"/>
      <c r="G30" s="153"/>
      <c r="H30" s="153"/>
      <c r="I30" s="483" t="s">
        <v>45</v>
      </c>
      <c r="J30" s="483"/>
      <c r="K30" s="212"/>
      <c r="L30" s="487" t="s">
        <v>175</v>
      </c>
      <c r="M30" s="487"/>
      <c r="N30" s="154"/>
    </row>
    <row r="31" spans="1:14" ht="21" customHeight="1" thickBot="1" x14ac:dyDescent="0.3">
      <c r="A31" s="332" t="str">
        <f>'Маршрутный лист лайт'!A15</f>
        <v>ДС-6 РУ</v>
      </c>
      <c r="B31" s="332"/>
      <c r="C31" s="153"/>
      <c r="D31" s="158"/>
      <c r="E31" s="159"/>
      <c r="F31" s="153"/>
      <c r="G31" s="249" t="str">
        <f>"+ "&amp;'Маршрутный лист лайт'!G15&amp;CHAR(34)</f>
        <v>+ 460"</v>
      </c>
      <c r="H31" s="153"/>
      <c r="I31" s="162"/>
      <c r="J31" s="163"/>
      <c r="K31" s="249" t="str">
        <f>"+ "&amp;'Маршрутный лист лайт'!C16&amp;"'"</f>
        <v>+ 60'</v>
      </c>
      <c r="L31" s="256"/>
      <c r="M31" s="257"/>
      <c r="N31" s="154"/>
    </row>
    <row r="32" spans="1:14" ht="21" customHeight="1" thickBot="1" x14ac:dyDescent="0.3">
      <c r="A32" s="332"/>
      <c r="B32" s="332"/>
      <c r="C32" s="153"/>
      <c r="D32" s="485" t="s">
        <v>45</v>
      </c>
      <c r="E32" s="485"/>
      <c r="F32" s="153"/>
      <c r="G32" s="153"/>
      <c r="H32" s="153"/>
      <c r="I32" s="489"/>
      <c r="J32" s="489"/>
      <c r="K32" s="327"/>
      <c r="L32" s="487" t="s">
        <v>175</v>
      </c>
      <c r="M32" s="487"/>
      <c r="N32" s="154"/>
    </row>
    <row r="33" spans="1:14" ht="21" customHeight="1" thickBot="1" x14ac:dyDescent="0.3">
      <c r="A33" s="332" t="str">
        <f>LEFT('Маршрутный лист лайт'!A16,4)</f>
        <v>КВ-3</v>
      </c>
      <c r="B33" s="332"/>
      <c r="C33" s="153"/>
      <c r="D33" s="160"/>
      <c r="E33" s="161"/>
      <c r="F33" s="153"/>
      <c r="G33" s="153"/>
      <c r="H33" s="153"/>
      <c r="I33" s="153"/>
      <c r="J33" s="153"/>
      <c r="K33" s="153"/>
      <c r="L33" s="256"/>
      <c r="M33" s="257"/>
      <c r="N33" s="154"/>
    </row>
    <row r="34" spans="1:14" ht="5.0999999999999996" customHeight="1" thickBot="1" x14ac:dyDescent="0.3">
      <c r="A34" s="332"/>
      <c r="B34" s="332"/>
      <c r="C34" s="157"/>
      <c r="D34" s="157"/>
      <c r="E34" s="157"/>
      <c r="F34" s="157"/>
      <c r="G34" s="157"/>
      <c r="H34" s="157"/>
      <c r="I34" s="157"/>
      <c r="J34" s="157"/>
      <c r="K34" s="157"/>
      <c r="L34" s="258"/>
      <c r="M34" s="258"/>
      <c r="N34" s="220"/>
    </row>
    <row r="35" spans="1:14" ht="5.0999999999999996" customHeight="1" thickBot="1" x14ac:dyDescent="0.3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250"/>
      <c r="M35" s="250"/>
      <c r="N35" s="143"/>
    </row>
    <row r="36" spans="1:14" ht="21" customHeight="1" thickBot="1" x14ac:dyDescent="0.3">
      <c r="A36" s="332"/>
      <c r="B36" s="332"/>
      <c r="C36" s="151"/>
      <c r="D36" s="485" t="s">
        <v>93</v>
      </c>
      <c r="E36" s="485"/>
      <c r="F36" s="151"/>
      <c r="G36" s="151"/>
      <c r="H36" s="151"/>
      <c r="I36" s="151"/>
      <c r="J36" s="151"/>
      <c r="K36" s="151"/>
      <c r="L36" s="252"/>
      <c r="M36" s="252"/>
      <c r="N36" s="152"/>
    </row>
    <row r="37" spans="1:14" ht="21" customHeight="1" thickBot="1" x14ac:dyDescent="0.3">
      <c r="A37" s="332" t="str">
        <f>'Маршрутный лист лайт'!A17</f>
        <v>ВКВ-1</v>
      </c>
      <c r="B37" s="332"/>
      <c r="C37" s="153"/>
      <c r="D37" s="155"/>
      <c r="E37" s="156"/>
      <c r="F37" s="153"/>
      <c r="G37" s="153"/>
      <c r="H37" s="153"/>
      <c r="I37" s="153"/>
      <c r="J37" s="153"/>
      <c r="K37" s="153"/>
      <c r="L37" s="254"/>
      <c r="M37" s="254"/>
      <c r="N37" s="154"/>
    </row>
    <row r="38" spans="1:14" ht="5.0999999999999996" customHeight="1" thickBot="1" x14ac:dyDescent="0.3">
      <c r="A38" s="332"/>
      <c r="B38" s="332"/>
      <c r="C38" s="157"/>
      <c r="D38" s="157"/>
      <c r="E38" s="157"/>
      <c r="F38" s="157"/>
      <c r="G38" s="157"/>
      <c r="H38" s="157"/>
      <c r="I38" s="157"/>
      <c r="J38" s="157"/>
      <c r="K38" s="157"/>
      <c r="L38" s="258"/>
      <c r="M38" s="258"/>
      <c r="N38" s="220"/>
    </row>
    <row r="39" spans="1:14" ht="5.0999999999999996" customHeight="1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250"/>
      <c r="M39" s="250"/>
      <c r="N39" s="143"/>
    </row>
    <row r="40" spans="1:14" ht="30" customHeight="1" x14ac:dyDescent="0.25">
      <c r="A40" s="333" t="s">
        <v>75</v>
      </c>
      <c r="B40" s="333"/>
      <c r="C40" s="143"/>
      <c r="D40" s="34">
        <v>1</v>
      </c>
      <c r="E40" s="34">
        <f>1+D40</f>
        <v>2</v>
      </c>
      <c r="F40" s="207">
        <f t="shared" ref="F40:F42" si="0">1+E40</f>
        <v>3</v>
      </c>
      <c r="G40" s="208"/>
      <c r="H40" s="207">
        <f>1+F40</f>
        <v>4</v>
      </c>
      <c r="I40" s="208"/>
      <c r="J40" s="34">
        <f>1+H40</f>
        <v>5</v>
      </c>
      <c r="K40" s="34">
        <f t="shared" ref="K40:M42" si="1">1+J40</f>
        <v>6</v>
      </c>
      <c r="L40" s="208">
        <f t="shared" si="1"/>
        <v>7</v>
      </c>
      <c r="M40" s="208">
        <f t="shared" si="1"/>
        <v>8</v>
      </c>
    </row>
    <row r="41" spans="1:14" ht="30" customHeight="1" x14ac:dyDescent="0.25">
      <c r="A41" s="333"/>
      <c r="B41" s="333"/>
      <c r="C41" s="143"/>
      <c r="D41" s="34">
        <f>1+M40</f>
        <v>9</v>
      </c>
      <c r="E41" s="34">
        <f>1+D41</f>
        <v>10</v>
      </c>
      <c r="F41" s="207">
        <f t="shared" si="0"/>
        <v>11</v>
      </c>
      <c r="G41" s="208"/>
      <c r="H41" s="207">
        <f>1+F41</f>
        <v>12</v>
      </c>
      <c r="I41" s="208"/>
      <c r="J41" s="34">
        <f>1+H41</f>
        <v>13</v>
      </c>
      <c r="K41" s="34">
        <f t="shared" si="1"/>
        <v>14</v>
      </c>
      <c r="L41" s="208">
        <f t="shared" si="1"/>
        <v>15</v>
      </c>
      <c r="M41" s="208">
        <f t="shared" si="1"/>
        <v>16</v>
      </c>
    </row>
    <row r="42" spans="1:14" ht="30" customHeight="1" x14ac:dyDescent="0.25">
      <c r="A42" s="333"/>
      <c r="B42" s="333"/>
      <c r="C42" s="143"/>
      <c r="D42" s="34">
        <f>1+M41</f>
        <v>17</v>
      </c>
      <c r="E42" s="34">
        <f>1+D42</f>
        <v>18</v>
      </c>
      <c r="F42" s="207">
        <f t="shared" si="0"/>
        <v>19</v>
      </c>
      <c r="G42" s="208"/>
      <c r="H42" s="207">
        <f>1+F42</f>
        <v>20</v>
      </c>
      <c r="I42" s="208"/>
      <c r="J42" s="34">
        <f>1+H42</f>
        <v>21</v>
      </c>
      <c r="K42" s="34">
        <f t="shared" si="1"/>
        <v>22</v>
      </c>
      <c r="L42" s="208">
        <f t="shared" si="1"/>
        <v>23</v>
      </c>
      <c r="M42" s="208">
        <f t="shared" si="1"/>
        <v>24</v>
      </c>
    </row>
    <row r="43" spans="1:14" ht="15" customHeight="1" x14ac:dyDescent="0.25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5" customHeight="1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5" customHeight="1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5" customHeight="1" x14ac:dyDescent="0.25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5" customHeight="1" x14ac:dyDescent="0.25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5" customHeight="1" x14ac:dyDescent="0.2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5" customHeight="1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</row>
  </sheetData>
  <mergeCells count="31">
    <mergeCell ref="D36:E36"/>
    <mergeCell ref="D28:E28"/>
    <mergeCell ref="D30:E30"/>
    <mergeCell ref="I30:J30"/>
    <mergeCell ref="L30:M30"/>
    <mergeCell ref="D32:E32"/>
    <mergeCell ref="I32:J32"/>
    <mergeCell ref="L32:M32"/>
    <mergeCell ref="D24:E24"/>
    <mergeCell ref="L24:M24"/>
    <mergeCell ref="D10:E10"/>
    <mergeCell ref="I10:J10"/>
    <mergeCell ref="L10:M10"/>
    <mergeCell ref="D12:E12"/>
    <mergeCell ref="I12:J12"/>
    <mergeCell ref="D14:E14"/>
    <mergeCell ref="I14:J14"/>
    <mergeCell ref="L14:M14"/>
    <mergeCell ref="D16:E16"/>
    <mergeCell ref="L16:M16"/>
    <mergeCell ref="D20:E20"/>
    <mergeCell ref="D22:E22"/>
    <mergeCell ref="I22:J22"/>
    <mergeCell ref="D8:E8"/>
    <mergeCell ref="I8:J8"/>
    <mergeCell ref="L8:M8"/>
    <mergeCell ref="D1:K1"/>
    <mergeCell ref="L1:M2"/>
    <mergeCell ref="D2:K2"/>
    <mergeCell ref="L4:M4"/>
    <mergeCell ref="D6:E6"/>
  </mergeCells>
  <pageMargins left="0.39370078740157483" right="0.39370078740157483" top="0.39370078740157483" bottom="0.39370078740157483" header="0" footer="0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12</vt:i4>
      </vt:variant>
    </vt:vector>
  </HeadingPairs>
  <TitlesOfParts>
    <vt:vector size="34" baseType="lpstr">
      <vt:lpstr>Общее</vt:lpstr>
      <vt:lpstr>Заявка</vt:lpstr>
      <vt:lpstr>Заявки А3</vt:lpstr>
      <vt:lpstr>ДК титул</vt:lpstr>
      <vt:lpstr>Маршрутный лист про</vt:lpstr>
      <vt:lpstr>Маршрутный лист лайт</vt:lpstr>
      <vt:lpstr>Легенда</vt:lpstr>
      <vt:lpstr>Контрольная карта про</vt:lpstr>
      <vt:lpstr>Контрольная карта лайт</vt:lpstr>
      <vt:lpstr>ДК про</vt:lpstr>
      <vt:lpstr>ДК лайт</vt:lpstr>
      <vt:lpstr>Стр 9 про А3</vt:lpstr>
      <vt:lpstr>Стр 9 лайт А3</vt:lpstr>
      <vt:lpstr>ДК А5</vt:lpstr>
      <vt:lpstr>Протоколы ТИ</vt:lpstr>
      <vt:lpstr>Протоколы КВ</vt:lpstr>
      <vt:lpstr>Протоколы РУ РД старт</vt:lpstr>
      <vt:lpstr>Протоколы РУ РД финиш</vt:lpstr>
      <vt:lpstr>Протоколы ВКВ</vt:lpstr>
      <vt:lpstr>Протоколы СЛ</vt:lpstr>
      <vt:lpstr>Стартовый протокол</vt:lpstr>
      <vt:lpstr>Подсчет результатов ралли</vt:lpstr>
      <vt:lpstr>'ДК лайт'!Область_печати</vt:lpstr>
      <vt:lpstr>'ДК про'!Область_печати</vt:lpstr>
      <vt:lpstr>'Заявки А3'!Область_печати</vt:lpstr>
      <vt:lpstr>'Контрольная карта лайт'!Область_печати</vt:lpstr>
      <vt:lpstr>'Контрольная карта про'!Область_печати</vt:lpstr>
      <vt:lpstr>'Маршрутный лист лайт'!Область_печати</vt:lpstr>
      <vt:lpstr>'Маршрутный лист про'!Область_печати</vt:lpstr>
      <vt:lpstr>'Протоколы КВ'!Область_печати</vt:lpstr>
      <vt:lpstr>'Протоколы СЛ'!Область_печати</vt:lpstr>
      <vt:lpstr>'Протоколы ТИ'!Область_печати</vt:lpstr>
      <vt:lpstr>'Стр 9 лайт А3'!Область_печати</vt:lpstr>
      <vt:lpstr>'Стр 9 про А3'!Область_печати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2017-02-18T15:57:01Z</cp:lastPrinted>
  <dcterms:created xsi:type="dcterms:W3CDTF">2016-06-12T22:47:51Z</dcterms:created>
  <dcterms:modified xsi:type="dcterms:W3CDTF">2017-02-19T08:43:16Z</dcterms:modified>
</cp:coreProperties>
</file>