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ЭтаКнига" defaultThemeVersion="124226"/>
  <bookViews>
    <workbookView xWindow="195" yWindow="615" windowWidth="11985" windowHeight="6240" tabRatio="642" firstSheet="1" activeTab="12"/>
  </bookViews>
  <sheets>
    <sheet name="Полный список" sheetId="43" r:id="rId1"/>
    <sheet name="Уч-ки АП" sheetId="46" r:id="rId2"/>
    <sheet name="Ком." sheetId="31" r:id="rId3"/>
    <sheet name="ТИ" sheetId="21" r:id="rId4"/>
    <sheet name="Уч-ки СТ" sheetId="1" r:id="rId5"/>
    <sheet name="Старт.вед." sheetId="39" r:id="rId6"/>
    <sheet name="Секц.1" sheetId="36" r:id="rId7"/>
    <sheet name="Пен.1" sheetId="37" r:id="rId8"/>
    <sheet name="Секц.2" sheetId="47" r:id="rId9"/>
    <sheet name="Пен.2" sheetId="48" r:id="rId10"/>
    <sheet name="Секц.3" sheetId="38" r:id="rId11"/>
    <sheet name="Пен3" sheetId="35" r:id="rId12"/>
    <sheet name="ИтАбс" sheetId="40" r:id="rId13"/>
    <sheet name="Итог Ком." sheetId="42" r:id="rId14"/>
  </sheets>
  <definedNames>
    <definedName name="_xlnm._FilterDatabase" localSheetId="12" hidden="1">ИтАбс!$B$7:$J$69</definedName>
    <definedName name="_xlnm.Print_Area" localSheetId="12">ИтАбс!$A$1:$AS$71</definedName>
    <definedName name="_xlnm.Print_Area" localSheetId="13">'Итог Ком.'!$A$2:$I$44</definedName>
    <definedName name="_xlnm.Print_Area" localSheetId="2">Ком.!$A$1:$E$51</definedName>
    <definedName name="_xlnm.Print_Area" localSheetId="7">Пен.1!$A$3:$AA$43</definedName>
    <definedName name="_xlnm.Print_Area" localSheetId="9">Пен.2!$A$3:$W$71</definedName>
    <definedName name="_xlnm.Print_Area" localSheetId="11">Пен3!$A$3:$U$71</definedName>
    <definedName name="_xlnm.Print_Area" localSheetId="0">'Полный список'!$A$1:$P$67</definedName>
    <definedName name="_xlnm.Print_Area" localSheetId="5">Старт.вед.!$A$2:$I$71</definedName>
    <definedName name="_xlnm.Print_Area" localSheetId="3">ТИ!$A$2:$H$71</definedName>
    <definedName name="_xlnm.Print_Area" localSheetId="1">'Уч-ки АП'!$A$1:$H$71</definedName>
    <definedName name="_xlnm.Print_Area" localSheetId="4">'Уч-ки СТ'!$A$1:$H$75</definedName>
  </definedNames>
  <calcPr calcId="145621"/>
</workbook>
</file>

<file path=xl/calcChain.xml><?xml version="1.0" encoding="utf-8"?>
<calcChain xmlns="http://schemas.openxmlformats.org/spreadsheetml/2006/main">
  <c r="G12" i="42" l="1"/>
  <c r="G11" i="42"/>
  <c r="D30" i="35"/>
  <c r="D29" i="35"/>
  <c r="D28" i="35"/>
  <c r="D27" i="35"/>
  <c r="D26" i="35"/>
  <c r="D25" i="35"/>
  <c r="D24" i="35"/>
  <c r="D23" i="35"/>
  <c r="D22" i="35"/>
  <c r="D21" i="35"/>
  <c r="D20" i="35"/>
  <c r="H19" i="35"/>
  <c r="D19" i="35"/>
  <c r="D18" i="35"/>
  <c r="D17" i="35"/>
  <c r="D16" i="35"/>
  <c r="D15" i="35"/>
  <c r="D14" i="35"/>
  <c r="D13" i="35"/>
  <c r="D12" i="35"/>
  <c r="D11" i="35"/>
  <c r="D10" i="35"/>
  <c r="U1" i="38"/>
  <c r="V1" i="38" s="1"/>
  <c r="W1" i="38" s="1"/>
  <c r="X1" i="38" s="1"/>
  <c r="Y1" i="38" s="1"/>
  <c r="Z1" i="38" s="1"/>
  <c r="AA1" i="38" s="1"/>
  <c r="AB1" i="38" s="1"/>
  <c r="AC1" i="38" s="1"/>
  <c r="AD1" i="38" s="1"/>
  <c r="AE1" i="38" s="1"/>
  <c r="AF1" i="38" s="1"/>
  <c r="AG1" i="38" s="1"/>
  <c r="AH1" i="38" s="1"/>
  <c r="AI1" i="38" s="1"/>
  <c r="AJ1" i="38" s="1"/>
  <c r="AK1" i="38" s="1"/>
  <c r="AL1" i="38" s="1"/>
  <c r="AM1" i="38" s="1"/>
  <c r="AN1" i="38" s="1"/>
  <c r="AO1" i="38" s="1"/>
  <c r="AP1" i="38" s="1"/>
  <c r="AQ1" i="38" s="1"/>
  <c r="AR1" i="38" s="1"/>
  <c r="AS1" i="38" s="1"/>
  <c r="AT1" i="38" s="1"/>
  <c r="AU1" i="38" s="1"/>
  <c r="AV1" i="38" s="1"/>
  <c r="AW1" i="38" s="1"/>
  <c r="AX1" i="38" s="1"/>
  <c r="AY1" i="38" s="1"/>
  <c r="AZ1" i="38" s="1"/>
  <c r="BA1" i="38" s="1"/>
  <c r="BB1" i="38" s="1"/>
  <c r="BC1" i="38" s="1"/>
  <c r="BD1" i="38" s="1"/>
  <c r="BE1" i="38" s="1"/>
  <c r="BF1" i="38" s="1"/>
  <c r="BG1" i="38" s="1"/>
  <c r="BH1" i="38" s="1"/>
  <c r="BI1" i="38" s="1"/>
  <c r="BJ1" i="38" s="1"/>
  <c r="BK1" i="38" s="1"/>
  <c r="BL1" i="38" s="1"/>
  <c r="T1" i="38"/>
  <c r="AW1" i="47"/>
  <c r="AX1" i="47" s="1"/>
  <c r="AY1" i="47" s="1"/>
  <c r="AZ1" i="47" s="1"/>
  <c r="BA1" i="47" s="1"/>
  <c r="BO1" i="36" l="1"/>
  <c r="X67" i="43"/>
  <c r="V67" i="43"/>
  <c r="U67" i="43"/>
  <c r="T67" i="43"/>
  <c r="S67" i="43"/>
  <c r="W67" i="43" s="1"/>
  <c r="X66" i="43"/>
  <c r="V66" i="43"/>
  <c r="U66" i="43"/>
  <c r="T66" i="43"/>
  <c r="S66" i="43"/>
  <c r="W66" i="43" s="1"/>
  <c r="X65" i="43"/>
  <c r="V65" i="43"/>
  <c r="U65" i="43"/>
  <c r="T65" i="43"/>
  <c r="S65" i="43"/>
  <c r="W65" i="43" s="1"/>
  <c r="X64" i="43"/>
  <c r="V64" i="43"/>
  <c r="U64" i="43"/>
  <c r="T64" i="43"/>
  <c r="S64" i="43"/>
  <c r="W64" i="43" s="1"/>
  <c r="X63" i="43"/>
  <c r="V63" i="43"/>
  <c r="U63" i="43"/>
  <c r="T63" i="43"/>
  <c r="S63" i="43"/>
  <c r="W63" i="43" s="1"/>
  <c r="X62" i="43"/>
  <c r="V62" i="43"/>
  <c r="U62" i="43"/>
  <c r="T62" i="43"/>
  <c r="S62" i="43"/>
  <c r="W62" i="43" s="1"/>
  <c r="X61" i="43"/>
  <c r="V61" i="43"/>
  <c r="U61" i="43"/>
  <c r="T61" i="43"/>
  <c r="S61" i="43"/>
  <c r="W61" i="43" s="1"/>
  <c r="X60" i="43"/>
  <c r="V60" i="43"/>
  <c r="U60" i="43"/>
  <c r="T60" i="43"/>
  <c r="S60" i="43"/>
  <c r="W60" i="43" s="1"/>
  <c r="X59" i="43"/>
  <c r="V59" i="43"/>
  <c r="U59" i="43"/>
  <c r="T59" i="43"/>
  <c r="S59" i="43"/>
  <c r="W59" i="43" s="1"/>
  <c r="X58" i="43"/>
  <c r="V58" i="43"/>
  <c r="U58" i="43"/>
  <c r="T58" i="43"/>
  <c r="S58" i="43"/>
  <c r="W58" i="43" s="1"/>
  <c r="X57" i="43"/>
  <c r="V57" i="43"/>
  <c r="U57" i="43"/>
  <c r="T57" i="43"/>
  <c r="S57" i="43"/>
  <c r="W57" i="43" s="1"/>
  <c r="X56" i="43"/>
  <c r="V56" i="43"/>
  <c r="U56" i="43"/>
  <c r="T56" i="43"/>
  <c r="S56" i="43"/>
  <c r="W56" i="43" s="1"/>
  <c r="X55" i="43"/>
  <c r="V55" i="43"/>
  <c r="U55" i="43"/>
  <c r="T55" i="43"/>
  <c r="S55" i="43"/>
  <c r="W55" i="43" s="1"/>
  <c r="X54" i="43"/>
  <c r="V54" i="43"/>
  <c r="U54" i="43"/>
  <c r="T54" i="43"/>
  <c r="S54" i="43"/>
  <c r="W54" i="43" s="1"/>
  <c r="X53" i="43"/>
  <c r="V53" i="43"/>
  <c r="U53" i="43"/>
  <c r="T53" i="43"/>
  <c r="S53" i="43"/>
  <c r="W53" i="43" s="1"/>
  <c r="X52" i="43"/>
  <c r="V52" i="43"/>
  <c r="U52" i="43"/>
  <c r="T52" i="43"/>
  <c r="S52" i="43"/>
  <c r="W52" i="43" s="1"/>
  <c r="X51" i="43"/>
  <c r="V51" i="43"/>
  <c r="U51" i="43"/>
  <c r="T51" i="43"/>
  <c r="S51" i="43"/>
  <c r="W51" i="43" s="1"/>
  <c r="X50" i="43"/>
  <c r="V50" i="43"/>
  <c r="U50" i="43"/>
  <c r="T50" i="43"/>
  <c r="S50" i="43"/>
  <c r="W50" i="43" s="1"/>
  <c r="X49" i="43"/>
  <c r="V49" i="43"/>
  <c r="U49" i="43"/>
  <c r="T49" i="43"/>
  <c r="S49" i="43"/>
  <c r="W49" i="43" s="1"/>
  <c r="X48" i="43"/>
  <c r="V48" i="43"/>
  <c r="U48" i="43"/>
  <c r="T48" i="43"/>
  <c r="S48" i="43"/>
  <c r="W48" i="43" s="1"/>
  <c r="X47" i="43"/>
  <c r="V47" i="43"/>
  <c r="U47" i="43"/>
  <c r="T47" i="43"/>
  <c r="S47" i="43"/>
  <c r="W47" i="43" s="1"/>
  <c r="X46" i="43"/>
  <c r="V46" i="43"/>
  <c r="U46" i="43"/>
  <c r="T46" i="43"/>
  <c r="S46" i="43"/>
  <c r="W46" i="43" s="1"/>
  <c r="X45" i="43"/>
  <c r="V45" i="43"/>
  <c r="U45" i="43"/>
  <c r="T45" i="43"/>
  <c r="S45" i="43"/>
  <c r="W45" i="43" s="1"/>
  <c r="X44" i="43"/>
  <c r="V44" i="43"/>
  <c r="U44" i="43"/>
  <c r="T44" i="43"/>
  <c r="S44" i="43"/>
  <c r="W44" i="43" s="1"/>
  <c r="X43" i="43"/>
  <c r="V43" i="43"/>
  <c r="U43" i="43"/>
  <c r="T43" i="43"/>
  <c r="S43" i="43"/>
  <c r="W43" i="43" s="1"/>
  <c r="X42" i="43"/>
  <c r="V42" i="43"/>
  <c r="U42" i="43"/>
  <c r="T42" i="43"/>
  <c r="S42" i="43"/>
  <c r="W42" i="43" s="1"/>
  <c r="X41" i="43"/>
  <c r="V41" i="43"/>
  <c r="U41" i="43"/>
  <c r="T41" i="43"/>
  <c r="S41" i="43"/>
  <c r="W41" i="43" s="1"/>
  <c r="X40" i="43"/>
  <c r="V40" i="43"/>
  <c r="U40" i="43"/>
  <c r="T40" i="43"/>
  <c r="S40" i="43"/>
  <c r="W40" i="43" s="1"/>
  <c r="X39" i="43"/>
  <c r="V39" i="43"/>
  <c r="U39" i="43"/>
  <c r="T39" i="43"/>
  <c r="S39" i="43"/>
  <c r="W39" i="43" s="1"/>
  <c r="X38" i="43"/>
  <c r="V38" i="43"/>
  <c r="U38" i="43"/>
  <c r="T38" i="43"/>
  <c r="S38" i="43"/>
  <c r="W38" i="43" s="1"/>
  <c r="X37" i="43"/>
  <c r="V37" i="43"/>
  <c r="U37" i="43"/>
  <c r="T37" i="43"/>
  <c r="S37" i="43"/>
  <c r="W37" i="43" s="1"/>
  <c r="X36" i="43"/>
  <c r="V36" i="43"/>
  <c r="U36" i="43"/>
  <c r="T36" i="43"/>
  <c r="S36" i="43"/>
  <c r="W36" i="43" s="1"/>
  <c r="X35" i="43"/>
  <c r="V35" i="43"/>
  <c r="U35" i="43"/>
  <c r="T35" i="43"/>
  <c r="S35" i="43"/>
  <c r="W35" i="43" s="1"/>
  <c r="X34" i="43"/>
  <c r="V34" i="43"/>
  <c r="U34" i="43"/>
  <c r="T34" i="43"/>
  <c r="S34" i="43"/>
  <c r="W34" i="43" s="1"/>
  <c r="X33" i="43"/>
  <c r="V33" i="43"/>
  <c r="U33" i="43"/>
  <c r="T33" i="43"/>
  <c r="S33" i="43"/>
  <c r="W33" i="43" s="1"/>
  <c r="X32" i="43"/>
  <c r="V32" i="43"/>
  <c r="U32" i="43"/>
  <c r="T32" i="43"/>
  <c r="S32" i="43"/>
  <c r="W32" i="43" s="1"/>
  <c r="X31" i="43"/>
  <c r="V31" i="43"/>
  <c r="U31" i="43"/>
  <c r="T31" i="43"/>
  <c r="S31" i="43"/>
  <c r="W31" i="43" s="1"/>
  <c r="X30" i="43"/>
  <c r="V30" i="43"/>
  <c r="U30" i="43"/>
  <c r="T30" i="43"/>
  <c r="S30" i="43"/>
  <c r="W30" i="43" s="1"/>
  <c r="X29" i="43"/>
  <c r="V29" i="43"/>
  <c r="U29" i="43"/>
  <c r="T29" i="43"/>
  <c r="S29" i="43"/>
  <c r="W29" i="43" s="1"/>
  <c r="X28" i="43"/>
  <c r="V28" i="43"/>
  <c r="U28" i="43"/>
  <c r="T28" i="43"/>
  <c r="S28" i="43"/>
  <c r="W28" i="43" s="1"/>
  <c r="X27" i="43"/>
  <c r="V27" i="43"/>
  <c r="U27" i="43"/>
  <c r="T27" i="43"/>
  <c r="S27" i="43"/>
  <c r="W27" i="43" s="1"/>
  <c r="X26" i="43"/>
  <c r="V26" i="43"/>
  <c r="U26" i="43"/>
  <c r="T26" i="43"/>
  <c r="S26" i="43"/>
  <c r="W26" i="43" s="1"/>
  <c r="X25" i="43"/>
  <c r="V25" i="43"/>
  <c r="U25" i="43"/>
  <c r="T25" i="43"/>
  <c r="S25" i="43"/>
  <c r="W25" i="43" s="1"/>
  <c r="X24" i="43"/>
  <c r="V24" i="43"/>
  <c r="U24" i="43"/>
  <c r="T24" i="43"/>
  <c r="S24" i="43"/>
  <c r="W24" i="43" s="1"/>
  <c r="X23" i="43"/>
  <c r="V23" i="43"/>
  <c r="U23" i="43"/>
  <c r="T23" i="43"/>
  <c r="S23" i="43"/>
  <c r="W23" i="43" s="1"/>
  <c r="X22" i="43"/>
  <c r="V22" i="43"/>
  <c r="U22" i="43"/>
  <c r="T22" i="43"/>
  <c r="S22" i="43"/>
  <c r="W22" i="43" s="1"/>
  <c r="X21" i="43"/>
  <c r="V21" i="43"/>
  <c r="U21" i="43"/>
  <c r="T21" i="43"/>
  <c r="S21" i="43"/>
  <c r="W21" i="43" s="1"/>
  <c r="X20" i="43"/>
  <c r="V20" i="43"/>
  <c r="U20" i="43"/>
  <c r="T20" i="43"/>
  <c r="S20" i="43"/>
  <c r="W20" i="43" s="1"/>
  <c r="X19" i="43"/>
  <c r="V19" i="43"/>
  <c r="U19" i="43"/>
  <c r="T19" i="43"/>
  <c r="S19" i="43"/>
  <c r="W19" i="43" s="1"/>
  <c r="X18" i="43"/>
  <c r="V18" i="43"/>
  <c r="U18" i="43"/>
  <c r="T18" i="43"/>
  <c r="S18" i="43"/>
  <c r="W18" i="43" s="1"/>
  <c r="X17" i="43"/>
  <c r="V17" i="43"/>
  <c r="U17" i="43"/>
  <c r="T17" i="43"/>
  <c r="S17" i="43"/>
  <c r="W17" i="43" s="1"/>
  <c r="X16" i="43"/>
  <c r="V16" i="43"/>
  <c r="U16" i="43"/>
  <c r="T16" i="43"/>
  <c r="S16" i="43"/>
  <c r="W16" i="43" s="1"/>
  <c r="X15" i="43"/>
  <c r="V15" i="43"/>
  <c r="U15" i="43"/>
  <c r="T15" i="43"/>
  <c r="S15" i="43"/>
  <c r="W15" i="43" s="1"/>
  <c r="X14" i="43"/>
  <c r="V14" i="43"/>
  <c r="U14" i="43"/>
  <c r="T14" i="43"/>
  <c r="S14" i="43"/>
  <c r="W14" i="43" s="1"/>
  <c r="X13" i="43"/>
  <c r="V13" i="43"/>
  <c r="U13" i="43"/>
  <c r="T13" i="43"/>
  <c r="S13" i="43"/>
  <c r="W13" i="43" s="1"/>
  <c r="X12" i="43"/>
  <c r="V12" i="43"/>
  <c r="U12" i="43"/>
  <c r="T12" i="43"/>
  <c r="S12" i="43"/>
  <c r="W12" i="43" s="1"/>
  <c r="X11" i="43"/>
  <c r="V11" i="43"/>
  <c r="U11" i="43"/>
  <c r="T11" i="43"/>
  <c r="S11" i="43"/>
  <c r="W11" i="43" s="1"/>
  <c r="X10" i="43"/>
  <c r="V10" i="43"/>
  <c r="U10" i="43"/>
  <c r="T10" i="43"/>
  <c r="S10" i="43"/>
  <c r="W10" i="43" s="1"/>
  <c r="X9" i="43"/>
  <c r="V9" i="43"/>
  <c r="U9" i="43"/>
  <c r="T9" i="43"/>
  <c r="S9" i="43"/>
  <c r="W9" i="43" s="1"/>
  <c r="W8" i="43"/>
  <c r="V8" i="43"/>
  <c r="T8" i="43"/>
  <c r="E10" i="42" l="1"/>
  <c r="D10" i="42"/>
  <c r="E9" i="42"/>
  <c r="D9" i="42"/>
  <c r="E8" i="42"/>
  <c r="D8" i="42"/>
  <c r="AB14" i="36" l="1"/>
  <c r="W22" i="38"/>
  <c r="W20" i="38"/>
  <c r="W17" i="38"/>
  <c r="W16" i="38"/>
  <c r="W13" i="38"/>
  <c r="V22" i="38"/>
  <c r="V20" i="38"/>
  <c r="V17" i="38"/>
  <c r="V16" i="38"/>
  <c r="V13" i="38"/>
  <c r="W23" i="38"/>
  <c r="W24" i="38"/>
  <c r="W25" i="38"/>
  <c r="W26" i="38"/>
  <c r="W27" i="38"/>
  <c r="W28" i="38"/>
  <c r="M10" i="48"/>
  <c r="M11" i="48"/>
  <c r="M12" i="48"/>
  <c r="M13" i="48"/>
  <c r="M14" i="48"/>
  <c r="M15" i="48"/>
  <c r="M16" i="48"/>
  <c r="M17" i="48"/>
  <c r="M18" i="48"/>
  <c r="M19" i="48"/>
  <c r="M20" i="48"/>
  <c r="M21" i="48"/>
  <c r="M22" i="48"/>
  <c r="M9" i="48"/>
  <c r="N10" i="48"/>
  <c r="N11" i="48"/>
  <c r="N12" i="48"/>
  <c r="N13" i="48"/>
  <c r="N14" i="48"/>
  <c r="N15" i="48"/>
  <c r="N16" i="48"/>
  <c r="N17" i="48"/>
  <c r="N18" i="48"/>
  <c r="N19" i="48"/>
  <c r="N20" i="48"/>
  <c r="N21" i="48"/>
  <c r="N22" i="48"/>
  <c r="N9" i="48"/>
  <c r="AF10" i="47"/>
  <c r="AF11" i="47"/>
  <c r="AF12" i="47"/>
  <c r="AF13" i="47"/>
  <c r="AF14" i="47"/>
  <c r="AF15" i="47"/>
  <c r="AF16" i="47"/>
  <c r="AF17" i="47"/>
  <c r="AF18" i="47"/>
  <c r="AF19" i="47"/>
  <c r="AF20" i="47"/>
  <c r="AF21" i="47"/>
  <c r="AF22" i="47"/>
  <c r="AF9" i="47"/>
  <c r="AA10" i="47"/>
  <c r="AA11" i="47"/>
  <c r="AA12" i="47"/>
  <c r="AA13" i="47"/>
  <c r="AA14" i="47"/>
  <c r="AA15" i="47"/>
  <c r="AA16" i="47"/>
  <c r="AA17" i="47"/>
  <c r="AA18" i="47"/>
  <c r="AA19" i="47"/>
  <c r="AA20" i="47"/>
  <c r="AA21" i="47"/>
  <c r="AA22" i="47"/>
  <c r="AA9" i="47"/>
  <c r="H17" i="40"/>
  <c r="H16" i="40"/>
  <c r="G17" i="40"/>
  <c r="G16" i="40"/>
  <c r="AB9" i="36"/>
  <c r="H38" i="35"/>
  <c r="G38" i="35"/>
  <c r="H37" i="35"/>
  <c r="G37" i="35"/>
  <c r="H36" i="35"/>
  <c r="G36" i="35"/>
  <c r="H35" i="35"/>
  <c r="G35" i="35"/>
  <c r="H34" i="35"/>
  <c r="G34" i="35"/>
  <c r="H33" i="35"/>
  <c r="G33" i="35"/>
  <c r="H32" i="35"/>
  <c r="G32" i="35"/>
  <c r="H31" i="35"/>
  <c r="G31" i="35"/>
  <c r="H8" i="35"/>
  <c r="G8" i="35"/>
  <c r="J8" i="35"/>
  <c r="J20" i="35"/>
  <c r="J21" i="35"/>
  <c r="J23" i="35"/>
  <c r="J24" i="35"/>
  <c r="J25" i="35"/>
  <c r="J26" i="35"/>
  <c r="J27" i="35"/>
  <c r="J28" i="35"/>
  <c r="J29" i="35"/>
  <c r="J30" i="35"/>
  <c r="J31" i="35"/>
  <c r="J32" i="35"/>
  <c r="J33" i="35"/>
  <c r="J34" i="35"/>
  <c r="J35" i="35"/>
  <c r="J36" i="35"/>
  <c r="J37" i="35"/>
  <c r="J38" i="35"/>
  <c r="Q39" i="35"/>
  <c r="Q40" i="35"/>
  <c r="Q41" i="35"/>
  <c r="Q42" i="35"/>
  <c r="Q43" i="35"/>
  <c r="Q44" i="35"/>
  <c r="Q45" i="35"/>
  <c r="Q46" i="35"/>
  <c r="Q47" i="35"/>
  <c r="Q48" i="35"/>
  <c r="Q49" i="35"/>
  <c r="Q50" i="35"/>
  <c r="Q51" i="35"/>
  <c r="Q52" i="35"/>
  <c r="Q53" i="35"/>
  <c r="Q54" i="35"/>
  <c r="Q55" i="35"/>
  <c r="Q56" i="35"/>
  <c r="Q57" i="35"/>
  <c r="Q58" i="35"/>
  <c r="Q59" i="35"/>
  <c r="Q60" i="35"/>
  <c r="Q61" i="35"/>
  <c r="Q62" i="35"/>
  <c r="Q63" i="35"/>
  <c r="Q64" i="35"/>
  <c r="Q65" i="35"/>
  <c r="Q66" i="35"/>
  <c r="Q67" i="35"/>
  <c r="O10" i="35"/>
  <c r="O11" i="35"/>
  <c r="P11" i="35"/>
  <c r="O12" i="35"/>
  <c r="P12" i="35"/>
  <c r="O13" i="35"/>
  <c r="O14" i="35"/>
  <c r="O15" i="35"/>
  <c r="O16" i="35"/>
  <c r="P16" i="35"/>
  <c r="O17" i="35"/>
  <c r="P17" i="35"/>
  <c r="O18" i="35"/>
  <c r="O19" i="35"/>
  <c r="O20" i="35"/>
  <c r="P20" i="35"/>
  <c r="O21" i="35"/>
  <c r="P21" i="35"/>
  <c r="O22" i="35"/>
  <c r="P22" i="35"/>
  <c r="N23" i="35"/>
  <c r="O23" i="35"/>
  <c r="P23" i="35"/>
  <c r="O24" i="35"/>
  <c r="P24" i="35"/>
  <c r="O25" i="35"/>
  <c r="P25" i="35"/>
  <c r="O26" i="35"/>
  <c r="P26" i="35"/>
  <c r="O27" i="35"/>
  <c r="P27" i="35"/>
  <c r="O28" i="35"/>
  <c r="P28" i="35"/>
  <c r="O29" i="35"/>
  <c r="P29" i="35"/>
  <c r="O30" i="35"/>
  <c r="P30" i="35"/>
  <c r="P9" i="35"/>
  <c r="BJ38" i="38"/>
  <c r="BJ37" i="38"/>
  <c r="BJ36" i="38"/>
  <c r="BJ35" i="38"/>
  <c r="BJ34" i="38"/>
  <c r="BJ33" i="38"/>
  <c r="BJ32" i="38"/>
  <c r="BJ31" i="38"/>
  <c r="BJ30" i="38"/>
  <c r="BJ29" i="38"/>
  <c r="BJ28" i="38"/>
  <c r="BJ27" i="38"/>
  <c r="BJ26" i="38"/>
  <c r="BJ25" i="38"/>
  <c r="BJ24" i="38"/>
  <c r="BJ23" i="38"/>
  <c r="BJ22" i="38"/>
  <c r="BJ21" i="38"/>
  <c r="BJ20" i="38"/>
  <c r="BJ19" i="38"/>
  <c r="P19" i="35" s="1"/>
  <c r="BJ18" i="38"/>
  <c r="P18" i="35" s="1"/>
  <c r="BJ17" i="38"/>
  <c r="BJ16" i="38"/>
  <c r="BJ15" i="38"/>
  <c r="P15" i="35" s="1"/>
  <c r="BJ14" i="38"/>
  <c r="P14" i="35" s="1"/>
  <c r="BJ13" i="38"/>
  <c r="P13" i="35" s="1"/>
  <c r="BJ12" i="38"/>
  <c r="BJ11" i="38"/>
  <c r="BJ10" i="38"/>
  <c r="P10" i="35" s="1"/>
  <c r="BJ8" i="38"/>
  <c r="BF23" i="38"/>
  <c r="BF26" i="38"/>
  <c r="BB23" i="38"/>
  <c r="BB26" i="38"/>
  <c r="AB16" i="38"/>
  <c r="AC16" i="38"/>
  <c r="AB17" i="38"/>
  <c r="AC17" i="38"/>
  <c r="AB20" i="38"/>
  <c r="AC20" i="38"/>
  <c r="AB23" i="38"/>
  <c r="AC23" i="38"/>
  <c r="AB26" i="38"/>
  <c r="AC26" i="38"/>
  <c r="W39" i="48"/>
  <c r="W40" i="48"/>
  <c r="W41" i="48"/>
  <c r="W42" i="48"/>
  <c r="W43" i="48"/>
  <c r="W44" i="48"/>
  <c r="W45" i="48"/>
  <c r="W46" i="48"/>
  <c r="W47" i="48"/>
  <c r="W48" i="48"/>
  <c r="W49" i="48"/>
  <c r="W50" i="48"/>
  <c r="W51" i="48"/>
  <c r="W52" i="48"/>
  <c r="W53" i="48"/>
  <c r="W54" i="48"/>
  <c r="W55" i="48"/>
  <c r="W56" i="48"/>
  <c r="W57" i="48"/>
  <c r="W58" i="48"/>
  <c r="W59" i="48"/>
  <c r="W60" i="48"/>
  <c r="W61" i="48"/>
  <c r="W62" i="48"/>
  <c r="W63" i="48"/>
  <c r="W64" i="48"/>
  <c r="W65" i="48"/>
  <c r="W66" i="48"/>
  <c r="W67" i="48"/>
  <c r="U11" i="37"/>
  <c r="L10" i="37"/>
  <c r="L11" i="37"/>
  <c r="L12" i="37"/>
  <c r="L13" i="37"/>
  <c r="L14" i="37"/>
  <c r="L15" i="37"/>
  <c r="L16" i="37"/>
  <c r="L17" i="37"/>
  <c r="L18" i="37"/>
  <c r="L19" i="37"/>
  <c r="L20" i="37"/>
  <c r="L21" i="37"/>
  <c r="L22" i="37"/>
  <c r="L23" i="37"/>
  <c r="L24" i="37"/>
  <c r="L25" i="37"/>
  <c r="L26" i="37"/>
  <c r="L27" i="37"/>
  <c r="L28" i="37"/>
  <c r="L29" i="37"/>
  <c r="L30" i="37"/>
  <c r="L9" i="37"/>
  <c r="AO16" i="38" l="1"/>
  <c r="AO17" i="38"/>
  <c r="AO20" i="38"/>
  <c r="AO23" i="38"/>
  <c r="AO26" i="38"/>
  <c r="Q26" i="38"/>
  <c r="Q38" i="38"/>
  <c r="S38" i="38" s="1"/>
  <c r="Q34" i="38"/>
  <c r="S34" i="38" s="1"/>
  <c r="S32" i="38"/>
  <c r="Q31" i="38"/>
  <c r="S31" i="38" s="1"/>
  <c r="S26" i="38"/>
  <c r="S23" i="38"/>
  <c r="S20" i="38"/>
  <c r="S17" i="38"/>
  <c r="S16" i="38"/>
  <c r="S8" i="38"/>
  <c r="Q8" i="38"/>
  <c r="O9" i="35"/>
  <c r="AM11" i="38"/>
  <c r="AM12" i="38"/>
  <c r="AM16" i="38"/>
  <c r="AM17" i="38"/>
  <c r="AM20" i="38"/>
  <c r="AM21" i="38"/>
  <c r="AM23" i="38"/>
  <c r="AM24" i="38"/>
  <c r="AM25" i="38"/>
  <c r="AM26" i="38"/>
  <c r="AM27" i="38"/>
  <c r="AM28" i="38"/>
  <c r="AM29" i="38"/>
  <c r="AI9" i="38"/>
  <c r="AI10" i="38"/>
  <c r="AI11" i="38"/>
  <c r="AI12" i="38"/>
  <c r="AI13" i="38"/>
  <c r="AI14" i="38"/>
  <c r="AI15" i="38"/>
  <c r="AI16" i="38"/>
  <c r="AI17" i="38"/>
  <c r="J38" i="38"/>
  <c r="N38" i="38" s="1"/>
  <c r="M38" i="38"/>
  <c r="M37" i="38"/>
  <c r="Q37" i="38" s="1"/>
  <c r="S37" i="38" s="1"/>
  <c r="M36" i="38"/>
  <c r="Q36" i="38" s="1"/>
  <c r="S36" i="38" s="1"/>
  <c r="M35" i="38"/>
  <c r="Q35" i="38" s="1"/>
  <c r="S35" i="38" s="1"/>
  <c r="M34" i="38"/>
  <c r="M33" i="38"/>
  <c r="Q33" i="38" s="1"/>
  <c r="S33" i="38" s="1"/>
  <c r="M32" i="38"/>
  <c r="Q32" i="38" s="1"/>
  <c r="L32" i="38"/>
  <c r="M31" i="38"/>
  <c r="L26" i="38"/>
  <c r="L23" i="38"/>
  <c r="Q23" i="38" s="1"/>
  <c r="L20" i="38"/>
  <c r="Q20" i="38" s="1"/>
  <c r="M8" i="38"/>
  <c r="L8" i="38"/>
  <c r="J8" i="38"/>
  <c r="AY38" i="47"/>
  <c r="AY37" i="47"/>
  <c r="AY36" i="47"/>
  <c r="AY35" i="47"/>
  <c r="AY34" i="47"/>
  <c r="AY33" i="47"/>
  <c r="AY32" i="47"/>
  <c r="AY31" i="47"/>
  <c r="AY30" i="47"/>
  <c r="AY29" i="47"/>
  <c r="AY28" i="47"/>
  <c r="AY27" i="47"/>
  <c r="AY26" i="47"/>
  <c r="AY25" i="47"/>
  <c r="AY24" i="47"/>
  <c r="AY23" i="47"/>
  <c r="AY22" i="47"/>
  <c r="J22" i="35" s="1"/>
  <c r="AY21" i="47"/>
  <c r="AY20" i="47"/>
  <c r="AY19" i="47"/>
  <c r="J19" i="35" s="1"/>
  <c r="AY18" i="47"/>
  <c r="J18" i="35" s="1"/>
  <c r="AY17" i="47"/>
  <c r="J17" i="35" s="1"/>
  <c r="AY16" i="47"/>
  <c r="J16" i="35" s="1"/>
  <c r="AY15" i="47"/>
  <c r="J15" i="35" s="1"/>
  <c r="AY14" i="47"/>
  <c r="J14" i="35" s="1"/>
  <c r="AY13" i="47"/>
  <c r="J13" i="35" s="1"/>
  <c r="AY12" i="47"/>
  <c r="J12" i="35" s="1"/>
  <c r="AY11" i="47"/>
  <c r="J11" i="35" s="1"/>
  <c r="AY10" i="47"/>
  <c r="J10" i="35" s="1"/>
  <c r="AY9" i="47"/>
  <c r="J9" i="35" s="1"/>
  <c r="AY8" i="47"/>
  <c r="AA69" i="47"/>
  <c r="AA68" i="47"/>
  <c r="Z67" i="47"/>
  <c r="AB67" i="47" s="1"/>
  <c r="Z66" i="47"/>
  <c r="AB66" i="47" s="1"/>
  <c r="Z65" i="47"/>
  <c r="AB65" i="47" s="1"/>
  <c r="Z64" i="47"/>
  <c r="AA64" i="47" s="1"/>
  <c r="Z63" i="47"/>
  <c r="AB63" i="47" s="1"/>
  <c r="Z62" i="47"/>
  <c r="AA62" i="47" s="1"/>
  <c r="Z61" i="47"/>
  <c r="AB61" i="47" s="1"/>
  <c r="Z60" i="47"/>
  <c r="AA60" i="47" s="1"/>
  <c r="AB59" i="47"/>
  <c r="Z59" i="47"/>
  <c r="AA59" i="47" s="1"/>
  <c r="Z58" i="47"/>
  <c r="AB58" i="47" s="1"/>
  <c r="Z57" i="47"/>
  <c r="AB57" i="47" s="1"/>
  <c r="Z56" i="47"/>
  <c r="AA56" i="47" s="1"/>
  <c r="AB55" i="47"/>
  <c r="AA55" i="47"/>
  <c r="Z55" i="47"/>
  <c r="Z54" i="47"/>
  <c r="AA54" i="47" s="1"/>
  <c r="Z53" i="47"/>
  <c r="AB53" i="47" s="1"/>
  <c r="AB52" i="47"/>
  <c r="Z52" i="47"/>
  <c r="AA52" i="47" s="1"/>
  <c r="Z51" i="47"/>
  <c r="AB51" i="47" s="1"/>
  <c r="Z50" i="47"/>
  <c r="AB50" i="47" s="1"/>
  <c r="Z49" i="47"/>
  <c r="AB49" i="47" s="1"/>
  <c r="Z48" i="47"/>
  <c r="AA48" i="47" s="1"/>
  <c r="Z47" i="47"/>
  <c r="AB47" i="47" s="1"/>
  <c r="Z46" i="47"/>
  <c r="AA46" i="47" s="1"/>
  <c r="Z45" i="47"/>
  <c r="AB45" i="47" s="1"/>
  <c r="Z44" i="47"/>
  <c r="AA44" i="47" s="1"/>
  <c r="AB43" i="47"/>
  <c r="Z43" i="47"/>
  <c r="AA43" i="47" s="1"/>
  <c r="Z42" i="47"/>
  <c r="AB42" i="47" s="1"/>
  <c r="Z41" i="47"/>
  <c r="AB41" i="47" s="1"/>
  <c r="Z40" i="47"/>
  <c r="AA40" i="47" s="1"/>
  <c r="AB39" i="47"/>
  <c r="AA39" i="47"/>
  <c r="Z39" i="47"/>
  <c r="Z38" i="47"/>
  <c r="AA38" i="47" s="1"/>
  <c r="Z37" i="47"/>
  <c r="AB37" i="47" s="1"/>
  <c r="AB36" i="47"/>
  <c r="Z36" i="47"/>
  <c r="AA36" i="47" s="1"/>
  <c r="Z35" i="47"/>
  <c r="AB35" i="47" s="1"/>
  <c r="Z34" i="47"/>
  <c r="AB34" i="47" s="1"/>
  <c r="Z33" i="47"/>
  <c r="AB33" i="47" s="1"/>
  <c r="Z32" i="47"/>
  <c r="AA32" i="47" s="1"/>
  <c r="Z31" i="47"/>
  <c r="AB31" i="47" s="1"/>
  <c r="Z30" i="47"/>
  <c r="AA30" i="47" s="1"/>
  <c r="Z29" i="47"/>
  <c r="AB29" i="47" s="1"/>
  <c r="Z28" i="47"/>
  <c r="AA28" i="47" s="1"/>
  <c r="AB27" i="47"/>
  <c r="Z27" i="47"/>
  <c r="AA27" i="47" s="1"/>
  <c r="Z26" i="47"/>
  <c r="AB26" i="47" s="1"/>
  <c r="Z25" i="47"/>
  <c r="AB25" i="47" s="1"/>
  <c r="Z24" i="47"/>
  <c r="AA24" i="47" s="1"/>
  <c r="AB23" i="47"/>
  <c r="AA23" i="47"/>
  <c r="Z23" i="47"/>
  <c r="Z22" i="47"/>
  <c r="AB22" i="47" s="1"/>
  <c r="Z21" i="47"/>
  <c r="AB21" i="47" s="1"/>
  <c r="AB20" i="47"/>
  <c r="Z20" i="47"/>
  <c r="Z19" i="47"/>
  <c r="AB19" i="47" s="1"/>
  <c r="Z18" i="47"/>
  <c r="Z17" i="47"/>
  <c r="AB17" i="47" s="1"/>
  <c r="Z16" i="47"/>
  <c r="Z15" i="47"/>
  <c r="AB15" i="47" s="1"/>
  <c r="Z14" i="47"/>
  <c r="AB14" i="47" s="1"/>
  <c r="Z13" i="47"/>
  <c r="AB13" i="47" s="1"/>
  <c r="Z12" i="47"/>
  <c r="Z11" i="47"/>
  <c r="AB11" i="47" s="1"/>
  <c r="Z10" i="47"/>
  <c r="AB10" i="47" s="1"/>
  <c r="Z9" i="47"/>
  <c r="AB9" i="47" s="1"/>
  <c r="AB8" i="47"/>
  <c r="Z8" i="47"/>
  <c r="AA8" i="47" s="1"/>
  <c r="AF23" i="47"/>
  <c r="AF24" i="47"/>
  <c r="AF25" i="47"/>
  <c r="AF26" i="47"/>
  <c r="AF27" i="47"/>
  <c r="AF28" i="47"/>
  <c r="AF29" i="47"/>
  <c r="AF30" i="47"/>
  <c r="AF31" i="47"/>
  <c r="AF32" i="47"/>
  <c r="AF33" i="47"/>
  <c r="AF34" i="47"/>
  <c r="AF35" i="47"/>
  <c r="AF36" i="47"/>
  <c r="AF37" i="47"/>
  <c r="AF38" i="47"/>
  <c r="AF39" i="47"/>
  <c r="AF40" i="47"/>
  <c r="AF41" i="47"/>
  <c r="AF42" i="47"/>
  <c r="AF43" i="47"/>
  <c r="AF44" i="47"/>
  <c r="AF45" i="47"/>
  <c r="AF46" i="47"/>
  <c r="AF47" i="47"/>
  <c r="AF48" i="47"/>
  <c r="AF49" i="47"/>
  <c r="AF50" i="47"/>
  <c r="AF51" i="47"/>
  <c r="AF52" i="47"/>
  <c r="AF53" i="47"/>
  <c r="AF54" i="47"/>
  <c r="AF55" i="47"/>
  <c r="AF56" i="47"/>
  <c r="AF57" i="47"/>
  <c r="AF58" i="47"/>
  <c r="AF59" i="47"/>
  <c r="AF60" i="47"/>
  <c r="AF61" i="47"/>
  <c r="AF62" i="47"/>
  <c r="AF63" i="47"/>
  <c r="AF64" i="47"/>
  <c r="AF65" i="47"/>
  <c r="AF66" i="47"/>
  <c r="AF67" i="47"/>
  <c r="AF68" i="47"/>
  <c r="AF69" i="47"/>
  <c r="BH10" i="36"/>
  <c r="BH11" i="36"/>
  <c r="BH12" i="36"/>
  <c r="BH13" i="36"/>
  <c r="BH14" i="36"/>
  <c r="BH15" i="36"/>
  <c r="BH16" i="36"/>
  <c r="BH17" i="36"/>
  <c r="BH18" i="36"/>
  <c r="BH19" i="36"/>
  <c r="BH20" i="36"/>
  <c r="BH21" i="36"/>
  <c r="BH22" i="36"/>
  <c r="BH23" i="36"/>
  <c r="BH24" i="36"/>
  <c r="BH25" i="36"/>
  <c r="BH26" i="36"/>
  <c r="BH27" i="36"/>
  <c r="BH28" i="36"/>
  <c r="BH29" i="36"/>
  <c r="BH30" i="36"/>
  <c r="BH9" i="36"/>
  <c r="H10" i="39"/>
  <c r="H11" i="39"/>
  <c r="H12" i="39"/>
  <c r="H13" i="39"/>
  <c r="H14" i="39"/>
  <c r="H15" i="39"/>
  <c r="H16" i="39"/>
  <c r="H17" i="39"/>
  <c r="H18" i="39"/>
  <c r="H19" i="39"/>
  <c r="H20" i="39"/>
  <c r="H21" i="39"/>
  <c r="H22" i="39"/>
  <c r="H23" i="39"/>
  <c r="H24" i="39"/>
  <c r="H25" i="39"/>
  <c r="H26" i="39"/>
  <c r="H27" i="39"/>
  <c r="H28" i="39"/>
  <c r="H29" i="39"/>
  <c r="H30" i="39"/>
  <c r="H9" i="39"/>
  <c r="C22" i="46"/>
  <c r="O8" i="38" l="1"/>
  <c r="N8" i="38"/>
  <c r="AB16" i="47"/>
  <c r="AB32" i="47"/>
  <c r="AA35" i="47"/>
  <c r="AB48" i="47"/>
  <c r="AA51" i="47"/>
  <c r="AB64" i="47"/>
  <c r="AA67" i="47"/>
  <c r="AB28" i="47"/>
  <c r="AA31" i="47"/>
  <c r="AB44" i="47"/>
  <c r="AA47" i="47"/>
  <c r="AB60" i="47"/>
  <c r="AA63" i="47"/>
  <c r="AB24" i="47"/>
  <c r="AB40" i="47"/>
  <c r="AB56" i="47"/>
  <c r="AB12" i="47"/>
  <c r="AA26" i="47"/>
  <c r="AA34" i="47"/>
  <c r="AA42" i="47"/>
  <c r="AA50" i="47"/>
  <c r="AA58" i="47"/>
  <c r="AA66" i="47"/>
  <c r="AB18" i="47"/>
  <c r="AA29" i="47"/>
  <c r="AB30" i="47"/>
  <c r="AA33" i="47"/>
  <c r="AA37" i="47"/>
  <c r="AB38" i="47"/>
  <c r="AA41" i="47"/>
  <c r="AA45" i="47"/>
  <c r="AB46" i="47"/>
  <c r="AA49" i="47"/>
  <c r="AA53" i="47"/>
  <c r="AB54" i="47"/>
  <c r="AA57" i="47"/>
  <c r="AA61" i="47"/>
  <c r="AB62" i="47"/>
  <c r="AA65" i="47"/>
  <c r="AA25" i="47"/>
  <c r="R23" i="35"/>
  <c r="R33" i="35"/>
  <c r="S33" i="35"/>
  <c r="R34" i="35"/>
  <c r="S34" i="35"/>
  <c r="R35" i="35"/>
  <c r="S35" i="35"/>
  <c r="R36" i="35"/>
  <c r="S36" i="35"/>
  <c r="R37" i="35"/>
  <c r="S37" i="35"/>
  <c r="R38" i="35"/>
  <c r="S38" i="35"/>
  <c r="R39" i="35"/>
  <c r="S39" i="35"/>
  <c r="R40" i="35"/>
  <c r="S40" i="35"/>
  <c r="R41" i="35"/>
  <c r="S41" i="35"/>
  <c r="R42" i="35"/>
  <c r="S42" i="35"/>
  <c r="R43" i="35"/>
  <c r="S43" i="35"/>
  <c r="R44" i="35"/>
  <c r="S44" i="35"/>
  <c r="R45" i="35"/>
  <c r="S45" i="35"/>
  <c r="R46" i="35"/>
  <c r="S46" i="35"/>
  <c r="R47" i="35"/>
  <c r="S47" i="35"/>
  <c r="R48" i="35"/>
  <c r="S48" i="35"/>
  <c r="R49" i="35"/>
  <c r="S49" i="35"/>
  <c r="R50" i="35"/>
  <c r="S50" i="35"/>
  <c r="R51" i="35"/>
  <c r="S51" i="35"/>
  <c r="W52" i="35"/>
  <c r="W53" i="35"/>
  <c r="W54" i="35"/>
  <c r="W55" i="35"/>
  <c r="W56" i="35"/>
  <c r="W57" i="35"/>
  <c r="W58" i="35"/>
  <c r="W59" i="35"/>
  <c r="W60" i="35"/>
  <c r="W61" i="35"/>
  <c r="W62" i="35"/>
  <c r="W63" i="35"/>
  <c r="W64" i="35"/>
  <c r="W65" i="35"/>
  <c r="W66" i="35"/>
  <c r="W67" i="35"/>
  <c r="W68" i="35"/>
  <c r="W69" i="35"/>
  <c r="AC8" i="38"/>
  <c r="AC31" i="38"/>
  <c r="AC32" i="38"/>
  <c r="AD16" i="38"/>
  <c r="N16" i="35" s="1"/>
  <c r="AD17" i="38"/>
  <c r="N17" i="35" s="1"/>
  <c r="AB31" i="38"/>
  <c r="AB32" i="38"/>
  <c r="AB8" i="38"/>
  <c r="W8" i="38"/>
  <c r="BO10" i="38"/>
  <c r="V23" i="38"/>
  <c r="V24" i="38"/>
  <c r="V25" i="38"/>
  <c r="V26" i="38"/>
  <c r="V27" i="38"/>
  <c r="V28" i="38"/>
  <c r="V29" i="38"/>
  <c r="W29" i="38"/>
  <c r="V30" i="38"/>
  <c r="W30" i="38"/>
  <c r="V31" i="38"/>
  <c r="W31" i="38"/>
  <c r="V32" i="38"/>
  <c r="W32" i="38"/>
  <c r="V8" i="38"/>
  <c r="B1" i="38"/>
  <c r="D20" i="38"/>
  <c r="D23" i="38"/>
  <c r="D26" i="38"/>
  <c r="D32" i="38"/>
  <c r="D38" i="38"/>
  <c r="X17" i="38" l="1"/>
  <c r="X16" i="38"/>
  <c r="AG38" i="47"/>
  <c r="AG39" i="47"/>
  <c r="AG40" i="47"/>
  <c r="AG41" i="47"/>
  <c r="AG42" i="47"/>
  <c r="AG43" i="47"/>
  <c r="AG44" i="47"/>
  <c r="AG45" i="47"/>
  <c r="AG46" i="47"/>
  <c r="AG47" i="47"/>
  <c r="AG48" i="47"/>
  <c r="AG49" i="47"/>
  <c r="AG50" i="47"/>
  <c r="AG51" i="47"/>
  <c r="AG52" i="47"/>
  <c r="AG53" i="47"/>
  <c r="AG54" i="47"/>
  <c r="AG55" i="47"/>
  <c r="AG56" i="47"/>
  <c r="AG57" i="47"/>
  <c r="AG58" i="47"/>
  <c r="AG59" i="47"/>
  <c r="AG60" i="47"/>
  <c r="AG61" i="47"/>
  <c r="AG62" i="47"/>
  <c r="AG63" i="47"/>
  <c r="AG64" i="47"/>
  <c r="AG65" i="47"/>
  <c r="AG66" i="47"/>
  <c r="AG67" i="47"/>
  <c r="AG68" i="47"/>
  <c r="AG69" i="47"/>
  <c r="AN68" i="47"/>
  <c r="AN69" i="47"/>
  <c r="AW32" i="36"/>
  <c r="L16" i="35" l="1"/>
  <c r="Q16" i="35" s="1"/>
  <c r="L17" i="35"/>
  <c r="Q17" i="35" s="1"/>
  <c r="T11" i="37"/>
  <c r="AQ9" i="36" l="1"/>
  <c r="AQ10" i="36"/>
  <c r="AQ11" i="36"/>
  <c r="AQ12" i="36"/>
  <c r="AQ13" i="36"/>
  <c r="AQ14" i="36"/>
  <c r="AQ15" i="36"/>
  <c r="AQ16" i="36"/>
  <c r="AQ17" i="36"/>
  <c r="AQ18" i="36"/>
  <c r="AQ19" i="36"/>
  <c r="AQ20" i="36"/>
  <c r="AQ21" i="36"/>
  <c r="AQ22" i="36"/>
  <c r="AQ23" i="36"/>
  <c r="AQ24" i="36"/>
  <c r="AQ25" i="36"/>
  <c r="AQ26" i="36"/>
  <c r="AQ27" i="36"/>
  <c r="AQ28" i="36"/>
  <c r="AQ29" i="36"/>
  <c r="AQ30" i="36"/>
  <c r="AQ31" i="36"/>
  <c r="AQ32" i="36"/>
  <c r="AQ8" i="36"/>
  <c r="AP9" i="36"/>
  <c r="AP10" i="36"/>
  <c r="AP11" i="36"/>
  <c r="AP12" i="36"/>
  <c r="AP13" i="36"/>
  <c r="AP14" i="36"/>
  <c r="AP15" i="36"/>
  <c r="AP16" i="36"/>
  <c r="AP17" i="36"/>
  <c r="AP18" i="36"/>
  <c r="AP19" i="36"/>
  <c r="AP20" i="36"/>
  <c r="AP21" i="36"/>
  <c r="AP22" i="36"/>
  <c r="AP23" i="36"/>
  <c r="AP24" i="36"/>
  <c r="AP25" i="36"/>
  <c r="AP26" i="36"/>
  <c r="AP27" i="36"/>
  <c r="AP28" i="36"/>
  <c r="AP29" i="36"/>
  <c r="AP30" i="36"/>
  <c r="AP31" i="36"/>
  <c r="AP32" i="36"/>
  <c r="AP8" i="36"/>
  <c r="AO9" i="36"/>
  <c r="AO10" i="36"/>
  <c r="AO11" i="36"/>
  <c r="AO12" i="36"/>
  <c r="AO13" i="36"/>
  <c r="AO14" i="36"/>
  <c r="AO15" i="36"/>
  <c r="AO16" i="36"/>
  <c r="AO17" i="36"/>
  <c r="AO18" i="36"/>
  <c r="AO19" i="36"/>
  <c r="AO20" i="36"/>
  <c r="AO21" i="36"/>
  <c r="AO22" i="36"/>
  <c r="AO23" i="36"/>
  <c r="AO24" i="36"/>
  <c r="AO25" i="36"/>
  <c r="AO26" i="36"/>
  <c r="AO27" i="36"/>
  <c r="AO28" i="36"/>
  <c r="AO29" i="36"/>
  <c r="AO30" i="36"/>
  <c r="AO31" i="36"/>
  <c r="AO32" i="36"/>
  <c r="AO8" i="36"/>
  <c r="AN9" i="36"/>
  <c r="AN10" i="36"/>
  <c r="AN11" i="36"/>
  <c r="AN12" i="36"/>
  <c r="AN13" i="36"/>
  <c r="AN14" i="36"/>
  <c r="AN15" i="36"/>
  <c r="AN16" i="36"/>
  <c r="AN17" i="36"/>
  <c r="AN18" i="36"/>
  <c r="AN19" i="36"/>
  <c r="AN20" i="36"/>
  <c r="AN21" i="36"/>
  <c r="AN22" i="36"/>
  <c r="AN23" i="36"/>
  <c r="AN24" i="36"/>
  <c r="AN25" i="36"/>
  <c r="AN26" i="36"/>
  <c r="AN27" i="36"/>
  <c r="AN28" i="36"/>
  <c r="AN29" i="36"/>
  <c r="AN30" i="36"/>
  <c r="AN31" i="36"/>
  <c r="AN32" i="36"/>
  <c r="AN33" i="36"/>
  <c r="AN34" i="36"/>
  <c r="AN35" i="36"/>
  <c r="AN36" i="36"/>
  <c r="AN37" i="36"/>
  <c r="AN38" i="36"/>
  <c r="AN39" i="36"/>
  <c r="AN40" i="36"/>
  <c r="AN41" i="36"/>
  <c r="AN42" i="36"/>
  <c r="AN43" i="36"/>
  <c r="AN44" i="36"/>
  <c r="AN45" i="36"/>
  <c r="AN46" i="36"/>
  <c r="AN47" i="36"/>
  <c r="AN48" i="36"/>
  <c r="AN49" i="36"/>
  <c r="AN50" i="36"/>
  <c r="AN51" i="36"/>
  <c r="AN52" i="36"/>
  <c r="AN53" i="36"/>
  <c r="AN54" i="36"/>
  <c r="AN55" i="36"/>
  <c r="AN56" i="36"/>
  <c r="AN57" i="36"/>
  <c r="AN58" i="36"/>
  <c r="AN59" i="36"/>
  <c r="AN60" i="36"/>
  <c r="AN61" i="36"/>
  <c r="AN62" i="36"/>
  <c r="AN63" i="36"/>
  <c r="AN64" i="36"/>
  <c r="AN65" i="36"/>
  <c r="AN66" i="36"/>
  <c r="AN67" i="36"/>
  <c r="AN8" i="36"/>
  <c r="AI9" i="36"/>
  <c r="AI10" i="36"/>
  <c r="AI11" i="36"/>
  <c r="AI12" i="36"/>
  <c r="AI13" i="36"/>
  <c r="AI14" i="36"/>
  <c r="AI15" i="36"/>
  <c r="AI16" i="36"/>
  <c r="AI17" i="36"/>
  <c r="AI18" i="36"/>
  <c r="AI19" i="36"/>
  <c r="AI20" i="36"/>
  <c r="AI21" i="36"/>
  <c r="AI22" i="36"/>
  <c r="AI23" i="36"/>
  <c r="AI24" i="36"/>
  <c r="AI25" i="36"/>
  <c r="AI26" i="36"/>
  <c r="AI27" i="36"/>
  <c r="AI28" i="36"/>
  <c r="AI29" i="36"/>
  <c r="AI30" i="36"/>
  <c r="AI31" i="36"/>
  <c r="AI32" i="36"/>
  <c r="AI8" i="36"/>
  <c r="AH9" i="36"/>
  <c r="AH10" i="36"/>
  <c r="AH11" i="36"/>
  <c r="AH12" i="36"/>
  <c r="AH13" i="36"/>
  <c r="AH14" i="36"/>
  <c r="AH15" i="36"/>
  <c r="AH16" i="36"/>
  <c r="AH17" i="36"/>
  <c r="AH18" i="36"/>
  <c r="AH19" i="36"/>
  <c r="AH20" i="36"/>
  <c r="AH21" i="36"/>
  <c r="AH22" i="36"/>
  <c r="AH23" i="36"/>
  <c r="AH24" i="36"/>
  <c r="AH25" i="36"/>
  <c r="AH26" i="36"/>
  <c r="AH27" i="36"/>
  <c r="AH28" i="36"/>
  <c r="AH29" i="36"/>
  <c r="AH30" i="36"/>
  <c r="AH31" i="36"/>
  <c r="AH32" i="36"/>
  <c r="AH8" i="36"/>
  <c r="AC9" i="36"/>
  <c r="AC10" i="36"/>
  <c r="AC11" i="36"/>
  <c r="AC12" i="36"/>
  <c r="AC13" i="36"/>
  <c r="AC14" i="36"/>
  <c r="AC15" i="36"/>
  <c r="AC16" i="36"/>
  <c r="AC17" i="36"/>
  <c r="AC18" i="36"/>
  <c r="AC19" i="36"/>
  <c r="AC20" i="36"/>
  <c r="AC21" i="36"/>
  <c r="AC22" i="36"/>
  <c r="AC23" i="36"/>
  <c r="AC24" i="36"/>
  <c r="AC25" i="36"/>
  <c r="AC26" i="36"/>
  <c r="AC27" i="36"/>
  <c r="AC28" i="36"/>
  <c r="AC29" i="36"/>
  <c r="AC30" i="36"/>
  <c r="AC31" i="36"/>
  <c r="AC32" i="36"/>
  <c r="AC33" i="36"/>
  <c r="AC34" i="36"/>
  <c r="AC35" i="36"/>
  <c r="AC36" i="36"/>
  <c r="AC37" i="36"/>
  <c r="AC38" i="36"/>
  <c r="AC39" i="36"/>
  <c r="AC40" i="36"/>
  <c r="AC41" i="36"/>
  <c r="AC42" i="36"/>
  <c r="AC43" i="36"/>
  <c r="AC44" i="36"/>
  <c r="AC45" i="36"/>
  <c r="AC46" i="36"/>
  <c r="AC47" i="36"/>
  <c r="AC48" i="36"/>
  <c r="AC49" i="36"/>
  <c r="AC50" i="36"/>
  <c r="AC51" i="36"/>
  <c r="AC52" i="36"/>
  <c r="AC53" i="36"/>
  <c r="AC54" i="36"/>
  <c r="AC55" i="36"/>
  <c r="AC56" i="36"/>
  <c r="AC57" i="36"/>
  <c r="AC58" i="36"/>
  <c r="AC59" i="36"/>
  <c r="AC60" i="36"/>
  <c r="AC61" i="36"/>
  <c r="AC62" i="36"/>
  <c r="AC63" i="36"/>
  <c r="AC64" i="36"/>
  <c r="AC65" i="36"/>
  <c r="AC66" i="36"/>
  <c r="AC67" i="36"/>
  <c r="AC8" i="36"/>
  <c r="AB10" i="36"/>
  <c r="AB11" i="36"/>
  <c r="AB12" i="36"/>
  <c r="AB13" i="36"/>
  <c r="AB15" i="36"/>
  <c r="AB16" i="36"/>
  <c r="AB17" i="36"/>
  <c r="AB18" i="36"/>
  <c r="AB19" i="36"/>
  <c r="AB20" i="36"/>
  <c r="AB21" i="36"/>
  <c r="AB22" i="36"/>
  <c r="AB23" i="36"/>
  <c r="AB24" i="36"/>
  <c r="AB25" i="36"/>
  <c r="AB26" i="36"/>
  <c r="AB27" i="36"/>
  <c r="AB28" i="36"/>
  <c r="AB29" i="36"/>
  <c r="AB30" i="36"/>
  <c r="AB31" i="36"/>
  <c r="AB32" i="36"/>
  <c r="AB8" i="36"/>
  <c r="Z4" i="36"/>
  <c r="T8" i="36" l="1"/>
  <c r="I39" i="39"/>
  <c r="I40" i="39"/>
  <c r="I41" i="39"/>
  <c r="I42" i="39"/>
  <c r="I43" i="39"/>
  <c r="I44" i="39"/>
  <c r="I45" i="39"/>
  <c r="I46" i="39"/>
  <c r="I47" i="39"/>
  <c r="I48" i="39"/>
  <c r="I49" i="39"/>
  <c r="I50" i="39"/>
  <c r="I51" i="39"/>
  <c r="I52" i="39"/>
  <c r="I53" i="39"/>
  <c r="I54" i="39"/>
  <c r="I55" i="39"/>
  <c r="I56" i="39"/>
  <c r="I57" i="39"/>
  <c r="I58" i="39"/>
  <c r="I59" i="39"/>
  <c r="I60" i="39"/>
  <c r="I61" i="39"/>
  <c r="I62" i="39"/>
  <c r="I63" i="39"/>
  <c r="I64" i="39"/>
  <c r="I65" i="39"/>
  <c r="I66" i="39"/>
  <c r="I67" i="39"/>
  <c r="B13" i="1" l="1"/>
  <c r="C13" i="1"/>
  <c r="D13" i="1"/>
  <c r="E13" i="1"/>
  <c r="F13" i="1"/>
  <c r="G13" i="1"/>
  <c r="H13" i="1"/>
  <c r="B14" i="1"/>
  <c r="B15" i="1"/>
  <c r="D15" i="1"/>
  <c r="B16" i="1"/>
  <c r="C16" i="1"/>
  <c r="B17" i="1"/>
  <c r="F17" i="1"/>
  <c r="B18" i="1"/>
  <c r="E18" i="1"/>
  <c r="F18" i="1"/>
  <c r="B19" i="1"/>
  <c r="B20" i="1"/>
  <c r="B21" i="1"/>
  <c r="B22" i="1"/>
  <c r="B23" i="1"/>
  <c r="B24" i="1"/>
  <c r="B25" i="1"/>
  <c r="B26" i="1"/>
  <c r="B27" i="1"/>
  <c r="B28" i="1"/>
  <c r="H28" i="1"/>
  <c r="B29" i="1"/>
  <c r="B30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14" i="46"/>
  <c r="C14" i="46"/>
  <c r="D14" i="46"/>
  <c r="E14" i="46"/>
  <c r="F14" i="46"/>
  <c r="G14" i="46"/>
  <c r="H14" i="46"/>
  <c r="H14" i="1" s="1"/>
  <c r="B15" i="46"/>
  <c r="C15" i="46"/>
  <c r="C15" i="1" s="1"/>
  <c r="D15" i="46"/>
  <c r="E15" i="46"/>
  <c r="F15" i="46"/>
  <c r="G15" i="46"/>
  <c r="G15" i="1" s="1"/>
  <c r="H15" i="46"/>
  <c r="H15" i="1" s="1"/>
  <c r="B16" i="46"/>
  <c r="C16" i="46"/>
  <c r="D16" i="46"/>
  <c r="E16" i="46"/>
  <c r="F16" i="46"/>
  <c r="G16" i="46"/>
  <c r="H16" i="46"/>
  <c r="B17" i="46"/>
  <c r="C17" i="46"/>
  <c r="D17" i="46"/>
  <c r="D17" i="1" s="1"/>
  <c r="E17" i="46"/>
  <c r="F17" i="46"/>
  <c r="G17" i="46"/>
  <c r="H17" i="46"/>
  <c r="H17" i="1" s="1"/>
  <c r="B18" i="46"/>
  <c r="C18" i="46"/>
  <c r="C18" i="1" s="1"/>
  <c r="D18" i="46"/>
  <c r="D18" i="1" s="1"/>
  <c r="E18" i="46"/>
  <c r="F18" i="46"/>
  <c r="G18" i="46"/>
  <c r="G18" i="1" s="1"/>
  <c r="H18" i="46"/>
  <c r="H18" i="1" s="1"/>
  <c r="B19" i="46"/>
  <c r="C19" i="46"/>
  <c r="D19" i="46"/>
  <c r="E19" i="46"/>
  <c r="F19" i="46"/>
  <c r="G19" i="46"/>
  <c r="H19" i="46"/>
  <c r="O32" i="35"/>
  <c r="C38" i="35"/>
  <c r="D38" i="35"/>
  <c r="E38" i="35"/>
  <c r="K38" i="35"/>
  <c r="L38" i="35"/>
  <c r="M38" i="35"/>
  <c r="N38" i="35"/>
  <c r="O38" i="35"/>
  <c r="O8" i="35"/>
  <c r="AS39" i="38"/>
  <c r="AS40" i="38"/>
  <c r="AS41" i="38"/>
  <c r="AS42" i="38"/>
  <c r="AS43" i="38"/>
  <c r="AS44" i="38"/>
  <c r="AS45" i="38"/>
  <c r="AS46" i="38"/>
  <c r="AS47" i="38"/>
  <c r="AS48" i="38"/>
  <c r="AS49" i="38"/>
  <c r="AS50" i="38"/>
  <c r="AS51" i="38"/>
  <c r="AS52" i="38"/>
  <c r="AS53" i="38"/>
  <c r="AS54" i="38"/>
  <c r="AS55" i="38"/>
  <c r="AS56" i="38"/>
  <c r="AS57" i="38"/>
  <c r="AS58" i="38"/>
  <c r="AS59" i="38"/>
  <c r="AS60" i="38"/>
  <c r="AS61" i="38"/>
  <c r="AO38" i="38"/>
  <c r="AS38" i="38" s="1"/>
  <c r="F38" i="35" s="1"/>
  <c r="G36" i="48"/>
  <c r="G37" i="48"/>
  <c r="E38" i="48"/>
  <c r="F38" i="48"/>
  <c r="G38" i="48"/>
  <c r="AP23" i="47"/>
  <c r="AP24" i="47"/>
  <c r="AP25" i="47"/>
  <c r="AP26" i="47"/>
  <c r="AP27" i="47"/>
  <c r="AP28" i="47"/>
  <c r="AP29" i="47"/>
  <c r="AP30" i="47"/>
  <c r="AP31" i="47"/>
  <c r="AP32" i="47"/>
  <c r="AP33" i="47"/>
  <c r="AP34" i="47"/>
  <c r="AP35" i="47"/>
  <c r="AP36" i="47"/>
  <c r="AP37" i="47"/>
  <c r="AP38" i="47"/>
  <c r="AT38" i="47" s="1"/>
  <c r="AP39" i="47"/>
  <c r="AT39" i="47" s="1"/>
  <c r="AP40" i="47"/>
  <c r="AT40" i="47" s="1"/>
  <c r="AP41" i="47"/>
  <c r="AT41" i="47" s="1"/>
  <c r="AP42" i="47"/>
  <c r="AT42" i="47" s="1"/>
  <c r="AP43" i="47"/>
  <c r="AT43" i="47" s="1"/>
  <c r="AP44" i="47"/>
  <c r="AT44" i="47" s="1"/>
  <c r="AP45" i="47"/>
  <c r="AT45" i="47" s="1"/>
  <c r="AP46" i="47"/>
  <c r="AT46" i="47" s="1"/>
  <c r="AP47" i="47"/>
  <c r="AT47" i="47" s="1"/>
  <c r="AP48" i="47"/>
  <c r="AT48" i="47" s="1"/>
  <c r="AP49" i="47"/>
  <c r="AT49" i="47" s="1"/>
  <c r="AP50" i="47"/>
  <c r="AT50" i="47" s="1"/>
  <c r="AP51" i="47"/>
  <c r="AT51" i="47" s="1"/>
  <c r="AP52" i="47"/>
  <c r="AT52" i="47" s="1"/>
  <c r="AP53" i="47"/>
  <c r="AT53" i="47" s="1"/>
  <c r="AP54" i="47"/>
  <c r="AT54" i="47" s="1"/>
  <c r="AP55" i="47"/>
  <c r="AT55" i="47" s="1"/>
  <c r="AP56" i="47"/>
  <c r="AT56" i="47" s="1"/>
  <c r="AP57" i="47"/>
  <c r="AT57" i="47" s="1"/>
  <c r="AP58" i="47"/>
  <c r="AT58" i="47" s="1"/>
  <c r="AP59" i="47"/>
  <c r="AT59" i="47" s="1"/>
  <c r="AP60" i="47"/>
  <c r="AT60" i="47" s="1"/>
  <c r="AP61" i="47"/>
  <c r="AT61" i="47" s="1"/>
  <c r="AP62" i="47"/>
  <c r="AT62" i="47" s="1"/>
  <c r="AP63" i="47"/>
  <c r="AT63" i="47" s="1"/>
  <c r="AP64" i="47"/>
  <c r="AT64" i="47" s="1"/>
  <c r="AP65" i="47"/>
  <c r="AT65" i="47" s="1"/>
  <c r="AP66" i="47"/>
  <c r="AT66" i="47" s="1"/>
  <c r="AP67" i="47"/>
  <c r="AT67" i="47" s="1"/>
  <c r="AP8" i="47"/>
  <c r="AS9" i="47"/>
  <c r="AS10" i="47"/>
  <c r="AS11" i="47"/>
  <c r="AS12" i="47"/>
  <c r="AS13" i="47"/>
  <c r="AS14" i="47"/>
  <c r="AS15" i="47"/>
  <c r="AS16" i="47"/>
  <c r="AS17" i="47"/>
  <c r="AS18" i="47"/>
  <c r="AS19" i="47"/>
  <c r="AS20" i="47"/>
  <c r="AS21" i="47"/>
  <c r="AS22" i="47"/>
  <c r="AS23" i="47"/>
  <c r="AS24" i="47"/>
  <c r="AS25" i="47"/>
  <c r="AS26" i="47"/>
  <c r="AS27" i="47"/>
  <c r="AS28" i="47"/>
  <c r="AS29" i="47"/>
  <c r="AS30" i="47"/>
  <c r="AS31" i="47"/>
  <c r="AS32" i="47"/>
  <c r="AS33" i="47"/>
  <c r="AS34" i="47"/>
  <c r="AS35" i="47"/>
  <c r="AS36" i="47"/>
  <c r="AS37" i="47"/>
  <c r="AS38" i="47"/>
  <c r="AS8" i="47"/>
  <c r="AF8" i="47"/>
  <c r="AT68" i="47"/>
  <c r="AM67" i="47"/>
  <c r="AM66" i="47"/>
  <c r="AN66" i="47" s="1"/>
  <c r="AM65" i="47"/>
  <c r="AM64" i="47"/>
  <c r="AN64" i="47" s="1"/>
  <c r="AM63" i="47"/>
  <c r="AM62" i="47"/>
  <c r="AN62" i="47" s="1"/>
  <c r="AM61" i="47"/>
  <c r="AM60" i="47"/>
  <c r="AN60" i="47" s="1"/>
  <c r="AM59" i="47"/>
  <c r="AM58" i="47"/>
  <c r="AN58" i="47" s="1"/>
  <c r="AM57" i="47"/>
  <c r="AM56" i="47"/>
  <c r="AN56" i="47" s="1"/>
  <c r="AM55" i="47"/>
  <c r="AM54" i="47"/>
  <c r="AN54" i="47" s="1"/>
  <c r="AM53" i="47"/>
  <c r="AM52" i="47"/>
  <c r="AN52" i="47" s="1"/>
  <c r="AM51" i="47"/>
  <c r="AM50" i="47"/>
  <c r="AN50" i="47" s="1"/>
  <c r="AM49" i="47"/>
  <c r="AM48" i="47"/>
  <c r="AN48" i="47" s="1"/>
  <c r="AM47" i="47"/>
  <c r="AM46" i="47"/>
  <c r="AN46" i="47" s="1"/>
  <c r="AM45" i="47"/>
  <c r="AM44" i="47"/>
  <c r="AN44" i="47" s="1"/>
  <c r="AM43" i="47"/>
  <c r="AM42" i="47"/>
  <c r="AN42" i="47" s="1"/>
  <c r="AM41" i="47"/>
  <c r="AM40" i="47"/>
  <c r="AN40" i="47" s="1"/>
  <c r="AM39" i="47"/>
  <c r="AM38" i="47"/>
  <c r="AN38" i="47" s="1"/>
  <c r="AM37" i="47"/>
  <c r="AM36" i="47"/>
  <c r="AN36" i="47" s="1"/>
  <c r="AM35" i="47"/>
  <c r="AM34" i="47"/>
  <c r="AN34" i="47" s="1"/>
  <c r="AM33" i="47"/>
  <c r="AM32" i="47"/>
  <c r="AN32" i="47" s="1"/>
  <c r="P32" i="48" s="1"/>
  <c r="AM31" i="47"/>
  <c r="AM30" i="47"/>
  <c r="AN30" i="47" s="1"/>
  <c r="AM29" i="47"/>
  <c r="AM28" i="47"/>
  <c r="AN28" i="47" s="1"/>
  <c r="P28" i="48" s="1"/>
  <c r="AM27" i="47"/>
  <c r="AM26" i="47"/>
  <c r="AN26" i="47" s="1"/>
  <c r="P26" i="48" s="1"/>
  <c r="AM25" i="47"/>
  <c r="AM24" i="47"/>
  <c r="AN24" i="47" s="1"/>
  <c r="P24" i="48" s="1"/>
  <c r="AM23" i="47"/>
  <c r="AM22" i="47"/>
  <c r="AN22" i="47" s="1"/>
  <c r="P22" i="48" s="1"/>
  <c r="AM21" i="47"/>
  <c r="AM20" i="47"/>
  <c r="AN20" i="47" s="1"/>
  <c r="P20" i="48" s="1"/>
  <c r="AM19" i="47"/>
  <c r="AM18" i="47"/>
  <c r="AN18" i="47" s="1"/>
  <c r="P18" i="48" s="1"/>
  <c r="AM17" i="47"/>
  <c r="AM16" i="47"/>
  <c r="AN16" i="47" s="1"/>
  <c r="P16" i="48" s="1"/>
  <c r="AM15" i="47"/>
  <c r="AM14" i="47"/>
  <c r="AN14" i="47" s="1"/>
  <c r="P14" i="48" s="1"/>
  <c r="AM13" i="47"/>
  <c r="AM12" i="47"/>
  <c r="AN12" i="47" s="1"/>
  <c r="P12" i="48" s="1"/>
  <c r="AM11" i="47"/>
  <c r="AM10" i="47"/>
  <c r="AN10" i="47" s="1"/>
  <c r="P10" i="48" s="1"/>
  <c r="AM9" i="47"/>
  <c r="AM8" i="47"/>
  <c r="AN8" i="47" s="1"/>
  <c r="P8" i="48" s="1"/>
  <c r="U69" i="47"/>
  <c r="U68" i="47"/>
  <c r="T67" i="47"/>
  <c r="U67" i="47" s="1"/>
  <c r="T66" i="47"/>
  <c r="U66" i="47" s="1"/>
  <c r="T65" i="47"/>
  <c r="U65" i="47" s="1"/>
  <c r="T64" i="47"/>
  <c r="U64" i="47" s="1"/>
  <c r="T63" i="47"/>
  <c r="U63" i="47" s="1"/>
  <c r="T62" i="47"/>
  <c r="U62" i="47" s="1"/>
  <c r="T61" i="47"/>
  <c r="U61" i="47" s="1"/>
  <c r="T60" i="47"/>
  <c r="U60" i="47" s="1"/>
  <c r="T59" i="47"/>
  <c r="U59" i="47" s="1"/>
  <c r="T58" i="47"/>
  <c r="U58" i="47" s="1"/>
  <c r="T57" i="47"/>
  <c r="U57" i="47" s="1"/>
  <c r="T56" i="47"/>
  <c r="U56" i="47" s="1"/>
  <c r="T55" i="47"/>
  <c r="U55" i="47" s="1"/>
  <c r="T54" i="47"/>
  <c r="U54" i="47" s="1"/>
  <c r="T53" i="47"/>
  <c r="U53" i="47" s="1"/>
  <c r="T52" i="47"/>
  <c r="U52" i="47" s="1"/>
  <c r="T51" i="47"/>
  <c r="U51" i="47" s="1"/>
  <c r="T50" i="47"/>
  <c r="U50" i="47" s="1"/>
  <c r="T49" i="47"/>
  <c r="U49" i="47" s="1"/>
  <c r="T48" i="47"/>
  <c r="U48" i="47" s="1"/>
  <c r="T47" i="47"/>
  <c r="U47" i="47" s="1"/>
  <c r="T46" i="47"/>
  <c r="U46" i="47" s="1"/>
  <c r="T45" i="47"/>
  <c r="U45" i="47" s="1"/>
  <c r="T44" i="47"/>
  <c r="U44" i="47" s="1"/>
  <c r="T43" i="47"/>
  <c r="U43" i="47" s="1"/>
  <c r="T42" i="47"/>
  <c r="U42" i="47" s="1"/>
  <c r="T41" i="47"/>
  <c r="U41" i="47" s="1"/>
  <c r="T40" i="47"/>
  <c r="U40" i="47" s="1"/>
  <c r="T39" i="47"/>
  <c r="U39" i="47" s="1"/>
  <c r="M38" i="48"/>
  <c r="T38" i="47"/>
  <c r="U38" i="47" s="1"/>
  <c r="M37" i="48"/>
  <c r="T37" i="47"/>
  <c r="U37" i="47" s="1"/>
  <c r="M36" i="48"/>
  <c r="T36" i="47"/>
  <c r="U36" i="47" s="1"/>
  <c r="M35" i="48"/>
  <c r="T35" i="47"/>
  <c r="U35" i="47" s="1"/>
  <c r="M34" i="48"/>
  <c r="T34" i="47"/>
  <c r="U34" i="47" s="1"/>
  <c r="M33" i="48"/>
  <c r="T33" i="47"/>
  <c r="U33" i="47" s="1"/>
  <c r="T32" i="47"/>
  <c r="U32" i="47" s="1"/>
  <c r="L32" i="48" s="1"/>
  <c r="T31" i="47"/>
  <c r="U31" i="47" s="1"/>
  <c r="L31" i="48" s="1"/>
  <c r="T30" i="47"/>
  <c r="U30" i="47" s="1"/>
  <c r="T29" i="47"/>
  <c r="U29" i="47" s="1"/>
  <c r="T28" i="47"/>
  <c r="U28" i="47" s="1"/>
  <c r="L28" i="48" s="1"/>
  <c r="T27" i="47"/>
  <c r="U27" i="47" s="1"/>
  <c r="L27" i="48" s="1"/>
  <c r="T26" i="47"/>
  <c r="U26" i="47" s="1"/>
  <c r="L26" i="48" s="1"/>
  <c r="T25" i="47"/>
  <c r="N24" i="48"/>
  <c r="T24" i="47"/>
  <c r="N23" i="48"/>
  <c r="T23" i="47"/>
  <c r="T22" i="47"/>
  <c r="T21" i="47"/>
  <c r="T20" i="47"/>
  <c r="T19" i="47"/>
  <c r="T18" i="47"/>
  <c r="T17" i="47"/>
  <c r="T16" i="47"/>
  <c r="T15" i="47"/>
  <c r="T14" i="47"/>
  <c r="T13" i="47"/>
  <c r="T12" i="47"/>
  <c r="T11" i="47"/>
  <c r="T10" i="47"/>
  <c r="T9" i="47"/>
  <c r="U9" i="47" s="1"/>
  <c r="L9" i="48" s="1"/>
  <c r="N8" i="48"/>
  <c r="T8" i="47"/>
  <c r="U8" i="47" s="1"/>
  <c r="L8" i="48" s="1"/>
  <c r="H25" i="37"/>
  <c r="H29" i="37"/>
  <c r="L39" i="36"/>
  <c r="L40" i="36"/>
  <c r="L41" i="36"/>
  <c r="L42" i="36"/>
  <c r="L43" i="36"/>
  <c r="L44" i="36"/>
  <c r="L45" i="36"/>
  <c r="L46" i="36"/>
  <c r="L47" i="36"/>
  <c r="L48" i="36"/>
  <c r="L49" i="36"/>
  <c r="L50" i="36"/>
  <c r="L51" i="36"/>
  <c r="L52" i="36"/>
  <c r="L53" i="36"/>
  <c r="L54" i="36"/>
  <c r="L55" i="36"/>
  <c r="L56" i="36"/>
  <c r="L57" i="36"/>
  <c r="L58" i="36"/>
  <c r="L59" i="36"/>
  <c r="L60" i="36"/>
  <c r="L61" i="36"/>
  <c r="L62" i="36"/>
  <c r="L63" i="36"/>
  <c r="L64" i="36"/>
  <c r="L65" i="36"/>
  <c r="L66" i="36"/>
  <c r="L67" i="36"/>
  <c r="F39" i="36"/>
  <c r="F40" i="36"/>
  <c r="F41" i="36"/>
  <c r="F42" i="36"/>
  <c r="F43" i="36"/>
  <c r="F44" i="36"/>
  <c r="F45" i="36"/>
  <c r="F46" i="36"/>
  <c r="F47" i="36"/>
  <c r="F48" i="36"/>
  <c r="F49" i="36"/>
  <c r="F50" i="36"/>
  <c r="F51" i="36"/>
  <c r="F52" i="36"/>
  <c r="F53" i="36"/>
  <c r="F54" i="36"/>
  <c r="F55" i="36"/>
  <c r="F56" i="36"/>
  <c r="F57" i="36"/>
  <c r="F58" i="36"/>
  <c r="F59" i="36"/>
  <c r="F60" i="36"/>
  <c r="F61" i="36"/>
  <c r="F62" i="36"/>
  <c r="F63" i="36"/>
  <c r="F64" i="36"/>
  <c r="F65" i="36"/>
  <c r="F66" i="36"/>
  <c r="F67" i="36"/>
  <c r="X8" i="43"/>
  <c r="V69" i="43"/>
  <c r="T9" i="36"/>
  <c r="AX9" i="36"/>
  <c r="BE9" i="36"/>
  <c r="BF9" i="36" s="1"/>
  <c r="T9" i="37" s="1"/>
  <c r="BK9" i="36"/>
  <c r="T10" i="36"/>
  <c r="AX10" i="36"/>
  <c r="BE10" i="36"/>
  <c r="BK10" i="36"/>
  <c r="T11" i="36"/>
  <c r="AX11" i="36"/>
  <c r="T12" i="36"/>
  <c r="AX12" i="36"/>
  <c r="BE12" i="36"/>
  <c r="BF12" i="36" s="1"/>
  <c r="T12" i="37" s="1"/>
  <c r="BK12" i="36"/>
  <c r="T13" i="36"/>
  <c r="AX13" i="36"/>
  <c r="BE13" i="36"/>
  <c r="BF13" i="36" s="1"/>
  <c r="T13" i="37" s="1"/>
  <c r="BK13" i="36"/>
  <c r="T14" i="36"/>
  <c r="AX14" i="36"/>
  <c r="BE14" i="36"/>
  <c r="BK14" i="36"/>
  <c r="T15" i="36"/>
  <c r="AX15" i="36"/>
  <c r="BE15" i="36"/>
  <c r="BF15" i="36" s="1"/>
  <c r="T15" i="37" s="1"/>
  <c r="BK15" i="36"/>
  <c r="T16" i="36"/>
  <c r="AX16" i="36"/>
  <c r="BE16" i="36"/>
  <c r="BF16" i="36" s="1"/>
  <c r="T16" i="37" s="1"/>
  <c r="BK16" i="36"/>
  <c r="T17" i="36"/>
  <c r="AX17" i="36"/>
  <c r="BE17" i="36"/>
  <c r="BF17" i="36" s="1"/>
  <c r="T17" i="37" s="1"/>
  <c r="BK17" i="36"/>
  <c r="T18" i="36"/>
  <c r="AX18" i="36"/>
  <c r="BE18" i="36"/>
  <c r="BF18" i="36" s="1"/>
  <c r="T18" i="37" s="1"/>
  <c r="BK18" i="36"/>
  <c r="T19" i="36"/>
  <c r="AX19" i="36"/>
  <c r="BE19" i="36"/>
  <c r="BF19" i="36" s="1"/>
  <c r="T19" i="37" s="1"/>
  <c r="BK19" i="36"/>
  <c r="T20" i="36"/>
  <c r="AX20" i="36"/>
  <c r="BE20" i="36"/>
  <c r="BF20" i="36" s="1"/>
  <c r="T20" i="37" s="1"/>
  <c r="BK20" i="36"/>
  <c r="T21" i="36"/>
  <c r="AX21" i="36"/>
  <c r="BE21" i="36"/>
  <c r="BF21" i="36" s="1"/>
  <c r="T21" i="37" s="1"/>
  <c r="BK21" i="36"/>
  <c r="T22" i="36"/>
  <c r="AX22" i="36"/>
  <c r="BE22" i="36"/>
  <c r="BF22" i="36" s="1"/>
  <c r="T22" i="37" s="1"/>
  <c r="BK22" i="36"/>
  <c r="T23" i="36"/>
  <c r="AX23" i="36"/>
  <c r="BE23" i="36"/>
  <c r="BF23" i="36" s="1"/>
  <c r="T23" i="37" s="1"/>
  <c r="BK23" i="36"/>
  <c r="T24" i="36"/>
  <c r="AX24" i="36"/>
  <c r="BE24" i="36"/>
  <c r="BF24" i="36" s="1"/>
  <c r="T24" i="37" s="1"/>
  <c r="BK24" i="36"/>
  <c r="T25" i="36"/>
  <c r="AX25" i="36"/>
  <c r="BE25" i="36"/>
  <c r="BF25" i="36" s="1"/>
  <c r="T25" i="37" s="1"/>
  <c r="BK25" i="36"/>
  <c r="T26" i="36"/>
  <c r="AX26" i="36"/>
  <c r="BE26" i="36"/>
  <c r="BK26" i="36"/>
  <c r="T27" i="36"/>
  <c r="AX27" i="36"/>
  <c r="BE27" i="36"/>
  <c r="BF27" i="36" s="1"/>
  <c r="T27" i="37" s="1"/>
  <c r="BK27" i="36"/>
  <c r="T28" i="36"/>
  <c r="AX28" i="36"/>
  <c r="BE28" i="36"/>
  <c r="BF28" i="36" s="1"/>
  <c r="T28" i="37" s="1"/>
  <c r="BK28" i="36"/>
  <c r="T29" i="36"/>
  <c r="AX29" i="36"/>
  <c r="BE29" i="36"/>
  <c r="BF29" i="36" s="1"/>
  <c r="BK29" i="36"/>
  <c r="T30" i="36"/>
  <c r="AX30" i="36"/>
  <c r="BE30" i="36"/>
  <c r="BF30" i="36" s="1"/>
  <c r="BK30" i="36"/>
  <c r="T31" i="36"/>
  <c r="L31" i="37" s="1"/>
  <c r="AX31" i="36"/>
  <c r="BE31" i="36"/>
  <c r="BF31" i="36" s="1"/>
  <c r="T31" i="37" s="1"/>
  <c r="BK31" i="36"/>
  <c r="T32" i="36"/>
  <c r="L32" i="37" s="1"/>
  <c r="AX32" i="36"/>
  <c r="BE32" i="36"/>
  <c r="BF32" i="36" s="1"/>
  <c r="T32" i="37" s="1"/>
  <c r="BK32" i="36"/>
  <c r="T33" i="36"/>
  <c r="L33" i="37" s="1"/>
  <c r="AB33" i="36"/>
  <c r="AH33" i="36"/>
  <c r="AI33" i="36"/>
  <c r="AO33" i="36"/>
  <c r="AP33" i="36"/>
  <c r="AQ33" i="36"/>
  <c r="AX33" i="36"/>
  <c r="BE33" i="36"/>
  <c r="BF33" i="36" s="1"/>
  <c r="BK33" i="36"/>
  <c r="T34" i="36"/>
  <c r="L34" i="37" s="1"/>
  <c r="AB34" i="36"/>
  <c r="AH34" i="36"/>
  <c r="AI34" i="36"/>
  <c r="AO34" i="36"/>
  <c r="AP34" i="36"/>
  <c r="AQ34" i="36"/>
  <c r="AX34" i="36"/>
  <c r="BE34" i="36"/>
  <c r="T34" i="37" s="1"/>
  <c r="BG34" i="36"/>
  <c r="S34" i="37" s="1"/>
  <c r="BK34" i="36"/>
  <c r="T35" i="36"/>
  <c r="L35" i="37" s="1"/>
  <c r="AB35" i="36"/>
  <c r="AH35" i="36"/>
  <c r="AI35" i="36"/>
  <c r="AO35" i="36"/>
  <c r="AP35" i="36"/>
  <c r="AQ35" i="36"/>
  <c r="AX35" i="36"/>
  <c r="BE35" i="36"/>
  <c r="BF35" i="36" s="1"/>
  <c r="BK35" i="36"/>
  <c r="T36" i="36"/>
  <c r="L36" i="37" s="1"/>
  <c r="AB36" i="36"/>
  <c r="AD36" i="36"/>
  <c r="AE36" i="36" s="1"/>
  <c r="M36" i="37" s="1"/>
  <c r="AH36" i="36"/>
  <c r="AI36" i="36"/>
  <c r="AO36" i="36"/>
  <c r="AP36" i="36"/>
  <c r="AQ36" i="36"/>
  <c r="AX36" i="36"/>
  <c r="BE36" i="36"/>
  <c r="T36" i="37" s="1"/>
  <c r="BK36" i="36"/>
  <c r="T37" i="36"/>
  <c r="L37" i="37" s="1"/>
  <c r="AB37" i="36"/>
  <c r="AH37" i="36"/>
  <c r="AI37" i="36"/>
  <c r="AO37" i="36"/>
  <c r="AP37" i="36"/>
  <c r="AQ37" i="36"/>
  <c r="AX37" i="36"/>
  <c r="BE37" i="36"/>
  <c r="BF37" i="36" s="1"/>
  <c r="BK37" i="36"/>
  <c r="T38" i="36"/>
  <c r="L38" i="37" s="1"/>
  <c r="AB38" i="36"/>
  <c r="AH38" i="36"/>
  <c r="AI38" i="36"/>
  <c r="AO38" i="36"/>
  <c r="AP38" i="36"/>
  <c r="AQ38" i="36"/>
  <c r="AX38" i="36"/>
  <c r="BE38" i="36"/>
  <c r="T38" i="37" s="1"/>
  <c r="BK38" i="36"/>
  <c r="I38" i="35" l="1"/>
  <c r="AO33" i="47"/>
  <c r="O33" i="48" s="1"/>
  <c r="AN33" i="47"/>
  <c r="AO41" i="47"/>
  <c r="AN41" i="47"/>
  <c r="AO49" i="47"/>
  <c r="AN49" i="47"/>
  <c r="AO57" i="47"/>
  <c r="AN57" i="47"/>
  <c r="AO65" i="47"/>
  <c r="AN65" i="47"/>
  <c r="AO35" i="47"/>
  <c r="O35" i="48" s="1"/>
  <c r="AN35" i="47"/>
  <c r="AO39" i="47"/>
  <c r="AN39" i="47"/>
  <c r="AO43" i="47"/>
  <c r="AN43" i="47"/>
  <c r="AO47" i="47"/>
  <c r="AN47" i="47"/>
  <c r="AO51" i="47"/>
  <c r="AN51" i="47"/>
  <c r="AO55" i="47"/>
  <c r="AN55" i="47"/>
  <c r="AO59" i="47"/>
  <c r="AN59" i="47"/>
  <c r="AO63" i="47"/>
  <c r="AN63" i="47"/>
  <c r="AO67" i="47"/>
  <c r="AN67" i="47"/>
  <c r="AO37" i="47"/>
  <c r="O37" i="48" s="1"/>
  <c r="AN37" i="47"/>
  <c r="AO45" i="47"/>
  <c r="AN45" i="47"/>
  <c r="AO53" i="47"/>
  <c r="AN53" i="47"/>
  <c r="AO61" i="47"/>
  <c r="AN61" i="47"/>
  <c r="M25" i="48"/>
  <c r="N25" i="48"/>
  <c r="V12" i="47"/>
  <c r="K12" i="48" s="1"/>
  <c r="U12" i="47"/>
  <c r="L12" i="48" s="1"/>
  <c r="V16" i="47"/>
  <c r="K16" i="48" s="1"/>
  <c r="U16" i="47"/>
  <c r="L16" i="48" s="1"/>
  <c r="V20" i="47"/>
  <c r="K20" i="48" s="1"/>
  <c r="U20" i="47"/>
  <c r="L20" i="48" s="1"/>
  <c r="V24" i="47"/>
  <c r="K24" i="48" s="1"/>
  <c r="U24" i="47"/>
  <c r="L24" i="48" s="1"/>
  <c r="AO11" i="47"/>
  <c r="O11" i="48" s="1"/>
  <c r="AN11" i="47"/>
  <c r="P11" i="48" s="1"/>
  <c r="AO23" i="47"/>
  <c r="O23" i="48" s="1"/>
  <c r="AN23" i="47"/>
  <c r="P23" i="48" s="1"/>
  <c r="AO27" i="47"/>
  <c r="O27" i="48" s="1"/>
  <c r="AN27" i="47"/>
  <c r="P27" i="48" s="1"/>
  <c r="M26" i="48"/>
  <c r="N26" i="48"/>
  <c r="M28" i="48"/>
  <c r="N28" i="48"/>
  <c r="M32" i="48"/>
  <c r="N32" i="48"/>
  <c r="M27" i="48"/>
  <c r="N27" i="48"/>
  <c r="M31" i="48"/>
  <c r="N31" i="48"/>
  <c r="V10" i="47"/>
  <c r="K10" i="48" s="1"/>
  <c r="U10" i="47"/>
  <c r="L10" i="48" s="1"/>
  <c r="V14" i="47"/>
  <c r="K14" i="48" s="1"/>
  <c r="U14" i="47"/>
  <c r="L14" i="48" s="1"/>
  <c r="V18" i="47"/>
  <c r="K18" i="48" s="1"/>
  <c r="U18" i="47"/>
  <c r="L18" i="48" s="1"/>
  <c r="V22" i="47"/>
  <c r="K22" i="48" s="1"/>
  <c r="U22" i="47"/>
  <c r="L22" i="48" s="1"/>
  <c r="AO15" i="47"/>
  <c r="O15" i="48" s="1"/>
  <c r="AN15" i="47"/>
  <c r="P15" i="48" s="1"/>
  <c r="AO19" i="47"/>
  <c r="O19" i="48" s="1"/>
  <c r="AN19" i="47"/>
  <c r="P19" i="48" s="1"/>
  <c r="AO31" i="47"/>
  <c r="O31" i="48" s="1"/>
  <c r="AN31" i="47"/>
  <c r="P31" i="48" s="1"/>
  <c r="V11" i="47"/>
  <c r="K11" i="48" s="1"/>
  <c r="U11" i="47"/>
  <c r="L11" i="48" s="1"/>
  <c r="V13" i="47"/>
  <c r="K13" i="48" s="1"/>
  <c r="U13" i="47"/>
  <c r="L13" i="48" s="1"/>
  <c r="V15" i="47"/>
  <c r="K15" i="48" s="1"/>
  <c r="U15" i="47"/>
  <c r="L15" i="48" s="1"/>
  <c r="V17" i="47"/>
  <c r="K17" i="48" s="1"/>
  <c r="U17" i="47"/>
  <c r="L17" i="48" s="1"/>
  <c r="V19" i="47"/>
  <c r="K19" i="48" s="1"/>
  <c r="U19" i="47"/>
  <c r="L19" i="48" s="1"/>
  <c r="V21" i="47"/>
  <c r="K21" i="48" s="1"/>
  <c r="U21" i="47"/>
  <c r="L21" i="48" s="1"/>
  <c r="V23" i="47"/>
  <c r="K23" i="48" s="1"/>
  <c r="U23" i="47"/>
  <c r="L23" i="48" s="1"/>
  <c r="V25" i="47"/>
  <c r="K25" i="48" s="1"/>
  <c r="U25" i="47"/>
  <c r="L25" i="48" s="1"/>
  <c r="AO9" i="47"/>
  <c r="O9" i="48" s="1"/>
  <c r="AN9" i="47"/>
  <c r="P9" i="48" s="1"/>
  <c r="AO13" i="47"/>
  <c r="O13" i="48" s="1"/>
  <c r="AN13" i="47"/>
  <c r="P13" i="48" s="1"/>
  <c r="AO17" i="47"/>
  <c r="O17" i="48" s="1"/>
  <c r="AN17" i="47"/>
  <c r="P17" i="48" s="1"/>
  <c r="AO21" i="47"/>
  <c r="O21" i="48" s="1"/>
  <c r="AN21" i="47"/>
  <c r="P21" i="48" s="1"/>
  <c r="AO25" i="47"/>
  <c r="O25" i="48" s="1"/>
  <c r="AN25" i="47"/>
  <c r="P25" i="48" s="1"/>
  <c r="AO29" i="47"/>
  <c r="AN29" i="47"/>
  <c r="BG26" i="36"/>
  <c r="S26" i="37" s="1"/>
  <c r="BF26" i="36"/>
  <c r="T26" i="37" s="1"/>
  <c r="BG14" i="36"/>
  <c r="S14" i="37" s="1"/>
  <c r="BF14" i="36"/>
  <c r="T14" i="37" s="1"/>
  <c r="BG10" i="36"/>
  <c r="S10" i="37" s="1"/>
  <c r="BF10" i="36"/>
  <c r="T10" i="37" s="1"/>
  <c r="G21" i="1"/>
  <c r="H27" i="1"/>
  <c r="D28" i="1"/>
  <c r="C27" i="1"/>
  <c r="F28" i="1"/>
  <c r="H19" i="1"/>
  <c r="D19" i="1"/>
  <c r="E28" i="1"/>
  <c r="G27" i="1"/>
  <c r="F21" i="1"/>
  <c r="G28" i="1"/>
  <c r="C28" i="1"/>
  <c r="F27" i="1"/>
  <c r="D21" i="1"/>
  <c r="D27" i="1"/>
  <c r="H21" i="1"/>
  <c r="C21" i="1"/>
  <c r="G17" i="1"/>
  <c r="C17" i="1"/>
  <c r="F16" i="1"/>
  <c r="H16" i="1"/>
  <c r="E16" i="1"/>
  <c r="D16" i="1"/>
  <c r="G19" i="1"/>
  <c r="C19" i="1"/>
  <c r="G14" i="1"/>
  <c r="C14" i="1"/>
  <c r="F19" i="1"/>
  <c r="F14" i="1"/>
  <c r="E19" i="1"/>
  <c r="E17" i="1"/>
  <c r="E15" i="1"/>
  <c r="E14" i="1"/>
  <c r="E27" i="1"/>
  <c r="E21" i="1"/>
  <c r="G16" i="1"/>
  <c r="F15" i="1"/>
  <c r="D14" i="1"/>
  <c r="V9" i="47"/>
  <c r="K9" i="48" s="1"/>
  <c r="V8" i="47"/>
  <c r="K8" i="48" s="1"/>
  <c r="P37" i="48"/>
  <c r="N37" i="48"/>
  <c r="L37" i="48"/>
  <c r="P33" i="48"/>
  <c r="N33" i="48"/>
  <c r="L33" i="48"/>
  <c r="P38" i="48"/>
  <c r="N38" i="48"/>
  <c r="L38" i="48"/>
  <c r="P36" i="48"/>
  <c r="N36" i="48"/>
  <c r="L36" i="48"/>
  <c r="P35" i="48"/>
  <c r="N35" i="48"/>
  <c r="L35" i="48"/>
  <c r="P34" i="48"/>
  <c r="N34" i="48"/>
  <c r="L34" i="48"/>
  <c r="Q31" i="48"/>
  <c r="BG17" i="36"/>
  <c r="S17" i="37" s="1"/>
  <c r="AR36" i="36"/>
  <c r="AS36" i="36" s="1"/>
  <c r="Q36" i="37" s="1"/>
  <c r="AJ33" i="36"/>
  <c r="AK33" i="36" s="1"/>
  <c r="O33" i="37" s="1"/>
  <c r="AD31" i="36"/>
  <c r="AD27" i="36"/>
  <c r="BG25" i="36"/>
  <c r="S25" i="37" s="1"/>
  <c r="BG23" i="36"/>
  <c r="S23" i="37" s="1"/>
  <c r="AD17" i="36"/>
  <c r="AD15" i="36"/>
  <c r="BG13" i="36"/>
  <c r="S13" i="37" s="1"/>
  <c r="BF34" i="36"/>
  <c r="AJ34" i="36"/>
  <c r="AK34" i="36" s="1"/>
  <c r="O34" i="37" s="1"/>
  <c r="BG31" i="36"/>
  <c r="S31" i="37" s="1"/>
  <c r="BG29" i="36"/>
  <c r="AD28" i="36"/>
  <c r="BG27" i="36"/>
  <c r="S27" i="37" s="1"/>
  <c r="AD25" i="36"/>
  <c r="BG22" i="36"/>
  <c r="S22" i="37" s="1"/>
  <c r="BG21" i="36"/>
  <c r="S21" i="37" s="1"/>
  <c r="BG15" i="36"/>
  <c r="S15" i="37" s="1"/>
  <c r="AD13" i="36"/>
  <c r="AD11" i="36"/>
  <c r="AR33" i="36"/>
  <c r="AS33" i="36" s="1"/>
  <c r="Q33" i="37" s="1"/>
  <c r="AR37" i="36"/>
  <c r="AS37" i="36" s="1"/>
  <c r="Q37" i="37" s="1"/>
  <c r="AJ37" i="36"/>
  <c r="AK37" i="36" s="1"/>
  <c r="O37" i="37" s="1"/>
  <c r="AD37" i="36"/>
  <c r="AE37" i="36" s="1"/>
  <c r="M37" i="37" s="1"/>
  <c r="BG36" i="36"/>
  <c r="S36" i="37" s="1"/>
  <c r="AJ36" i="36"/>
  <c r="AK36" i="36" s="1"/>
  <c r="O36" i="37" s="1"/>
  <c r="AJ35" i="36"/>
  <c r="AK35" i="36" s="1"/>
  <c r="O35" i="37" s="1"/>
  <c r="AD35" i="36"/>
  <c r="AE35" i="36" s="1"/>
  <c r="M35" i="37" s="1"/>
  <c r="AR34" i="36"/>
  <c r="AS34" i="36" s="1"/>
  <c r="Q34" i="37" s="1"/>
  <c r="AD34" i="36"/>
  <c r="AE34" i="36" s="1"/>
  <c r="M34" i="37" s="1"/>
  <c r="BG33" i="36"/>
  <c r="S33" i="37" s="1"/>
  <c r="AD33" i="36"/>
  <c r="AE33" i="36" s="1"/>
  <c r="M33" i="37" s="1"/>
  <c r="AD29" i="36"/>
  <c r="AD24" i="36"/>
  <c r="BG19" i="36"/>
  <c r="S19" i="37" s="1"/>
  <c r="BG16" i="36"/>
  <c r="S16" i="37" s="1"/>
  <c r="BG9" i="36"/>
  <c r="S9" i="37" s="1"/>
  <c r="AD9" i="36"/>
  <c r="N9" i="37" s="1"/>
  <c r="AD23" i="36"/>
  <c r="AD16" i="36"/>
  <c r="AD14" i="36"/>
  <c r="AD12" i="36"/>
  <c r="AD21" i="36"/>
  <c r="AD20" i="36"/>
  <c r="AD19" i="36"/>
  <c r="AD32" i="36"/>
  <c r="AD26" i="36"/>
  <c r="AD10" i="36"/>
  <c r="BG38" i="36"/>
  <c r="S38" i="37" s="1"/>
  <c r="AR35" i="36"/>
  <c r="AS35" i="36" s="1"/>
  <c r="Q35" i="37" s="1"/>
  <c r="BF38" i="36"/>
  <c r="AR38" i="36"/>
  <c r="AS38" i="36" s="1"/>
  <c r="Q38" i="37" s="1"/>
  <c r="AJ38" i="36"/>
  <c r="AK38" i="36" s="1"/>
  <c r="O38" i="37" s="1"/>
  <c r="AD38" i="36"/>
  <c r="AE38" i="36" s="1"/>
  <c r="M38" i="37" s="1"/>
  <c r="BF36" i="36"/>
  <c r="BG35" i="36"/>
  <c r="S35" i="37" s="1"/>
  <c r="T37" i="37"/>
  <c r="T35" i="37"/>
  <c r="T33" i="37"/>
  <c r="AD30" i="36"/>
  <c r="BG28" i="36"/>
  <c r="S28" i="37" s="1"/>
  <c r="BG24" i="36"/>
  <c r="S24" i="37" s="1"/>
  <c r="AD22" i="36"/>
  <c r="BG18" i="36"/>
  <c r="S18" i="37" s="1"/>
  <c r="AD18" i="36"/>
  <c r="X68" i="43"/>
  <c r="V68" i="43"/>
  <c r="H38" i="48"/>
  <c r="AO24" i="47"/>
  <c r="O24" i="48" s="1"/>
  <c r="AO8" i="47"/>
  <c r="O8" i="48" s="1"/>
  <c r="AO10" i="47"/>
  <c r="O10" i="48" s="1"/>
  <c r="AO12" i="47"/>
  <c r="O12" i="48" s="1"/>
  <c r="AO14" i="47"/>
  <c r="O14" i="48" s="1"/>
  <c r="AO16" i="47"/>
  <c r="O16" i="48" s="1"/>
  <c r="AO18" i="47"/>
  <c r="O18" i="48" s="1"/>
  <c r="AO20" i="47"/>
  <c r="O20" i="48" s="1"/>
  <c r="AO22" i="47"/>
  <c r="O22" i="48" s="1"/>
  <c r="AO26" i="47"/>
  <c r="O26" i="48" s="1"/>
  <c r="AO28" i="47"/>
  <c r="O28" i="48" s="1"/>
  <c r="AO30" i="47"/>
  <c r="AO32" i="47"/>
  <c r="O32" i="48" s="1"/>
  <c r="AO34" i="47"/>
  <c r="O34" i="48" s="1"/>
  <c r="AO36" i="47"/>
  <c r="O36" i="48" s="1"/>
  <c r="AO38" i="47"/>
  <c r="O38" i="48" s="1"/>
  <c r="AO40" i="47"/>
  <c r="AO42" i="47"/>
  <c r="AO44" i="47"/>
  <c r="AO46" i="47"/>
  <c r="AO48" i="47"/>
  <c r="AO50" i="47"/>
  <c r="AO52" i="47"/>
  <c r="AO54" i="47"/>
  <c r="AO56" i="47"/>
  <c r="AO58" i="47"/>
  <c r="AO60" i="47"/>
  <c r="AO62" i="47"/>
  <c r="AO64" i="47"/>
  <c r="AO66" i="47"/>
  <c r="M8" i="48"/>
  <c r="M23" i="48"/>
  <c r="M24" i="48"/>
  <c r="V26" i="47"/>
  <c r="K26" i="48" s="1"/>
  <c r="V27" i="47"/>
  <c r="K27" i="48" s="1"/>
  <c r="V28" i="47"/>
  <c r="K28" i="48" s="1"/>
  <c r="V29" i="47"/>
  <c r="V30" i="47"/>
  <c r="V31" i="47"/>
  <c r="K31" i="48" s="1"/>
  <c r="V32" i="47"/>
  <c r="K32" i="48" s="1"/>
  <c r="V33" i="47"/>
  <c r="K33" i="48" s="1"/>
  <c r="V34" i="47"/>
  <c r="K34" i="48" s="1"/>
  <c r="V35" i="47"/>
  <c r="K35" i="48" s="1"/>
  <c r="V36" i="47"/>
  <c r="K36" i="48" s="1"/>
  <c r="V37" i="47"/>
  <c r="K37" i="48" s="1"/>
  <c r="V38" i="47"/>
  <c r="K38" i="48" s="1"/>
  <c r="V39" i="47"/>
  <c r="V40" i="47"/>
  <c r="V41" i="47"/>
  <c r="V42" i="47"/>
  <c r="V43" i="47"/>
  <c r="V44" i="47"/>
  <c r="V45" i="47"/>
  <c r="V46" i="47"/>
  <c r="V47" i="47"/>
  <c r="V48" i="47"/>
  <c r="V49" i="47"/>
  <c r="V50" i="47"/>
  <c r="V51" i="47"/>
  <c r="V52" i="47"/>
  <c r="V53" i="47"/>
  <c r="V54" i="47"/>
  <c r="V55" i="47"/>
  <c r="V56" i="47"/>
  <c r="V57" i="47"/>
  <c r="V58" i="47"/>
  <c r="V59" i="47"/>
  <c r="V60" i="47"/>
  <c r="V61" i="47"/>
  <c r="V62" i="47"/>
  <c r="V63" i="47"/>
  <c r="V64" i="47"/>
  <c r="V65" i="47"/>
  <c r="V66" i="47"/>
  <c r="V67" i="47"/>
  <c r="N36" i="37"/>
  <c r="BG37" i="36"/>
  <c r="S37" i="37" s="1"/>
  <c r="BG32" i="36"/>
  <c r="S32" i="37" s="1"/>
  <c r="BG30" i="36"/>
  <c r="BG20" i="36"/>
  <c r="S20" i="37" s="1"/>
  <c r="BG12" i="36"/>
  <c r="S12" i="37" s="1"/>
  <c r="AX67" i="38"/>
  <c r="AX66" i="38"/>
  <c r="AX65" i="38"/>
  <c r="AX64" i="38"/>
  <c r="AX63" i="38"/>
  <c r="AX62" i="38"/>
  <c r="AX61" i="38"/>
  <c r="AX60" i="38"/>
  <c r="AX59" i="38"/>
  <c r="AX58" i="38"/>
  <c r="AX57" i="38"/>
  <c r="AX56" i="38"/>
  <c r="AX55" i="38"/>
  <c r="AX54" i="38"/>
  <c r="AX53" i="38"/>
  <c r="AX52" i="38"/>
  <c r="AX51" i="38"/>
  <c r="AX50" i="38"/>
  <c r="AX49" i="38"/>
  <c r="AX48" i="38"/>
  <c r="AX47" i="38"/>
  <c r="AX46" i="38"/>
  <c r="AX45" i="38"/>
  <c r="AX44" i="38"/>
  <c r="AX43" i="38"/>
  <c r="AX42" i="38"/>
  <c r="AX41" i="38"/>
  <c r="AX40" i="38"/>
  <c r="AX39" i="38"/>
  <c r="AX38" i="38"/>
  <c r="P38" i="35" s="1"/>
  <c r="AR38" i="38"/>
  <c r="AX37" i="38"/>
  <c r="P37" i="35" s="1"/>
  <c r="AR37" i="38"/>
  <c r="AX36" i="38"/>
  <c r="P36" i="35" s="1"/>
  <c r="AR36" i="38"/>
  <c r="AX35" i="38"/>
  <c r="P35" i="35" s="1"/>
  <c r="AR35" i="38"/>
  <c r="AX34" i="38"/>
  <c r="P34" i="35" s="1"/>
  <c r="AR34" i="38"/>
  <c r="AX33" i="38"/>
  <c r="P33" i="35" s="1"/>
  <c r="AR33" i="38"/>
  <c r="AX32" i="38"/>
  <c r="P32" i="35" s="1"/>
  <c r="AR32" i="38"/>
  <c r="AX31" i="38"/>
  <c r="P31" i="35" s="1"/>
  <c r="AR31" i="38"/>
  <c r="AX30" i="38"/>
  <c r="AR30" i="38"/>
  <c r="AX29" i="38"/>
  <c r="AR29" i="38"/>
  <c r="AX28" i="38"/>
  <c r="AR28" i="38"/>
  <c r="AX27" i="38"/>
  <c r="AR27" i="38"/>
  <c r="AX26" i="38"/>
  <c r="AR26" i="38"/>
  <c r="AX25" i="38"/>
  <c r="AR25" i="38"/>
  <c r="AX24" i="38"/>
  <c r="AR24" i="38"/>
  <c r="AX23" i="38"/>
  <c r="AR23" i="38"/>
  <c r="AX22" i="38"/>
  <c r="AR22" i="38"/>
  <c r="AX21" i="38"/>
  <c r="AR21" i="38"/>
  <c r="AX20" i="38"/>
  <c r="AR20" i="38"/>
  <c r="AX19" i="38"/>
  <c r="AR19" i="38"/>
  <c r="AX18" i="38"/>
  <c r="AR18" i="38"/>
  <c r="AX17" i="38"/>
  <c r="AR17" i="38"/>
  <c r="AX16" i="38"/>
  <c r="AR16" i="38"/>
  <c r="AX15" i="38"/>
  <c r="AR15" i="38"/>
  <c r="AX14" i="38"/>
  <c r="AR14" i="38"/>
  <c r="AX13" i="38"/>
  <c r="AR13" i="38"/>
  <c r="AX12" i="38"/>
  <c r="AR12" i="38"/>
  <c r="AX11" i="38"/>
  <c r="AR11" i="38"/>
  <c r="AX10" i="38"/>
  <c r="AR10" i="38"/>
  <c r="AX9" i="38"/>
  <c r="AR9" i="38"/>
  <c r="AX8" i="38"/>
  <c r="P8" i="35" s="1"/>
  <c r="AR8" i="38"/>
  <c r="W37" i="38"/>
  <c r="V37" i="38"/>
  <c r="W36" i="38"/>
  <c r="V36" i="38"/>
  <c r="W35" i="38"/>
  <c r="V35" i="38"/>
  <c r="W34" i="38"/>
  <c r="V34" i="38"/>
  <c r="W33" i="38"/>
  <c r="V33" i="38"/>
  <c r="G9" i="47"/>
  <c r="D9" i="48" s="1"/>
  <c r="G11" i="47"/>
  <c r="D11" i="48" s="1"/>
  <c r="G16" i="47"/>
  <c r="D16" i="48" s="1"/>
  <c r="G17" i="47"/>
  <c r="D17" i="48" s="1"/>
  <c r="G18" i="47"/>
  <c r="D18" i="48" s="1"/>
  <c r="G19" i="47"/>
  <c r="D19" i="48" s="1"/>
  <c r="G20" i="47"/>
  <c r="D20" i="48" s="1"/>
  <c r="G21" i="47"/>
  <c r="D21" i="48" s="1"/>
  <c r="G22" i="47"/>
  <c r="D22" i="48" s="1"/>
  <c r="G23" i="47"/>
  <c r="D23" i="48" s="1"/>
  <c r="G24" i="47"/>
  <c r="D24" i="48" s="1"/>
  <c r="G25" i="47"/>
  <c r="D25" i="48" s="1"/>
  <c r="G26" i="47"/>
  <c r="D26" i="48" s="1"/>
  <c r="G27" i="47"/>
  <c r="D27" i="48" s="1"/>
  <c r="G28" i="47"/>
  <c r="D28" i="48" s="1"/>
  <c r="G29" i="47"/>
  <c r="D29" i="48" s="1"/>
  <c r="G30" i="47"/>
  <c r="D30" i="48" s="1"/>
  <c r="G31" i="47"/>
  <c r="D31" i="48" s="1"/>
  <c r="G32" i="47"/>
  <c r="D32" i="48" s="1"/>
  <c r="G33" i="47"/>
  <c r="D33" i="48" s="1"/>
  <c r="G34" i="47"/>
  <c r="D34" i="48" s="1"/>
  <c r="G35" i="47"/>
  <c r="D35" i="48" s="1"/>
  <c r="G36" i="47"/>
  <c r="D36" i="48" s="1"/>
  <c r="G37" i="47"/>
  <c r="D37" i="48" s="1"/>
  <c r="G38" i="47"/>
  <c r="D38" i="48" s="1"/>
  <c r="G8" i="47"/>
  <c r="D8" i="48" s="1"/>
  <c r="D67" i="47"/>
  <c r="D66" i="47"/>
  <c r="D65" i="47"/>
  <c r="D64" i="47"/>
  <c r="D63" i="47"/>
  <c r="D62" i="47"/>
  <c r="D61" i="47"/>
  <c r="D60" i="47"/>
  <c r="D59" i="47"/>
  <c r="D58" i="47"/>
  <c r="D57" i="47"/>
  <c r="D56" i="47"/>
  <c r="D55" i="47"/>
  <c r="D54" i="47"/>
  <c r="D53" i="47"/>
  <c r="D52" i="47"/>
  <c r="D51" i="47"/>
  <c r="D50" i="47"/>
  <c r="D49" i="47"/>
  <c r="D48" i="47"/>
  <c r="D47" i="47"/>
  <c r="D46" i="47"/>
  <c r="D45" i="47"/>
  <c r="D44" i="47"/>
  <c r="D43" i="47"/>
  <c r="D42" i="47"/>
  <c r="D41" i="47"/>
  <c r="D40" i="47"/>
  <c r="D39" i="47"/>
  <c r="O38" i="47"/>
  <c r="J38" i="48" s="1"/>
  <c r="O37" i="47"/>
  <c r="J37" i="48" s="1"/>
  <c r="O36" i="47"/>
  <c r="J36" i="48" s="1"/>
  <c r="O35" i="47"/>
  <c r="J35" i="48" s="1"/>
  <c r="O34" i="47"/>
  <c r="J34" i="48" s="1"/>
  <c r="O33" i="47"/>
  <c r="J33" i="48" s="1"/>
  <c r="O32" i="47"/>
  <c r="O31" i="47"/>
  <c r="J31" i="48" s="1"/>
  <c r="O30" i="47"/>
  <c r="J30" i="48" s="1"/>
  <c r="O29" i="47"/>
  <c r="J29" i="48" s="1"/>
  <c r="O28" i="47"/>
  <c r="J28" i="48" s="1"/>
  <c r="O27" i="47"/>
  <c r="J27" i="48" s="1"/>
  <c r="O26" i="47"/>
  <c r="O25" i="47"/>
  <c r="J25" i="48" s="1"/>
  <c r="O24" i="47"/>
  <c r="J24" i="48" s="1"/>
  <c r="O23" i="47"/>
  <c r="O22" i="47"/>
  <c r="J22" i="48" s="1"/>
  <c r="O21" i="47"/>
  <c r="J21" i="48" s="1"/>
  <c r="O20" i="47"/>
  <c r="O19" i="47"/>
  <c r="J19" i="48" s="1"/>
  <c r="O18" i="47"/>
  <c r="J18" i="48" s="1"/>
  <c r="O17" i="47"/>
  <c r="O16" i="47"/>
  <c r="O15" i="47"/>
  <c r="O14" i="47"/>
  <c r="O13" i="47"/>
  <c r="O12" i="47"/>
  <c r="O11" i="47"/>
  <c r="J11" i="48" s="1"/>
  <c r="O10" i="47"/>
  <c r="O9" i="47"/>
  <c r="O8" i="47"/>
  <c r="J8" i="48" s="1"/>
  <c r="B1" i="47"/>
  <c r="G8" i="38"/>
  <c r="D8" i="35" s="1"/>
  <c r="G9" i="38"/>
  <c r="D9" i="35" s="1"/>
  <c r="G10" i="38"/>
  <c r="G11" i="38"/>
  <c r="G12" i="38"/>
  <c r="G13" i="38"/>
  <c r="G14" i="38"/>
  <c r="G15" i="38"/>
  <c r="G16" i="38"/>
  <c r="G17" i="38"/>
  <c r="G18" i="38"/>
  <c r="G19" i="38"/>
  <c r="G20" i="38"/>
  <c r="G21" i="38"/>
  <c r="G22" i="38"/>
  <c r="G23" i="38"/>
  <c r="G24" i="38"/>
  <c r="G25" i="38"/>
  <c r="G26" i="38"/>
  <c r="G27" i="38"/>
  <c r="G28" i="38"/>
  <c r="G29" i="38"/>
  <c r="G30" i="38"/>
  <c r="G31" i="38"/>
  <c r="D31" i="35" s="1"/>
  <c r="G32" i="38"/>
  <c r="D32" i="35" s="1"/>
  <c r="G33" i="38"/>
  <c r="D33" i="35" s="1"/>
  <c r="G34" i="38"/>
  <c r="D34" i="35" s="1"/>
  <c r="G35" i="38"/>
  <c r="D35" i="35" s="1"/>
  <c r="G36" i="38"/>
  <c r="D36" i="35" s="1"/>
  <c r="G37" i="38"/>
  <c r="D37" i="35" s="1"/>
  <c r="BK8" i="36"/>
  <c r="BE8" i="36"/>
  <c r="BF8" i="36" s="1"/>
  <c r="T8" i="37" s="1"/>
  <c r="BF69" i="36"/>
  <c r="BF68" i="36"/>
  <c r="BE67" i="36"/>
  <c r="BE66" i="36"/>
  <c r="BE65" i="36"/>
  <c r="BE64" i="36"/>
  <c r="BE63" i="36"/>
  <c r="BE62" i="36"/>
  <c r="BG62" i="36" s="1"/>
  <c r="BE61" i="36"/>
  <c r="BG61" i="36" s="1"/>
  <c r="BE60" i="36"/>
  <c r="BG60" i="36" s="1"/>
  <c r="BE59" i="36"/>
  <c r="BG59" i="36" s="1"/>
  <c r="BE58" i="36"/>
  <c r="BG58" i="36" s="1"/>
  <c r="BE57" i="36"/>
  <c r="BG57" i="36" s="1"/>
  <c r="BE56" i="36"/>
  <c r="BG56" i="36" s="1"/>
  <c r="BE55" i="36"/>
  <c r="BG55" i="36" s="1"/>
  <c r="BE54" i="36"/>
  <c r="BG54" i="36" s="1"/>
  <c r="BE53" i="36"/>
  <c r="BG53" i="36" s="1"/>
  <c r="BE52" i="36"/>
  <c r="BG52" i="36" s="1"/>
  <c r="BE51" i="36"/>
  <c r="BG51" i="36" s="1"/>
  <c r="BE50" i="36"/>
  <c r="BG50" i="36" s="1"/>
  <c r="BE49" i="36"/>
  <c r="BG49" i="36" s="1"/>
  <c r="BE48" i="36"/>
  <c r="BG48" i="36" s="1"/>
  <c r="BE47" i="36"/>
  <c r="BG47" i="36" s="1"/>
  <c r="BE46" i="36"/>
  <c r="BG46" i="36" s="1"/>
  <c r="BE45" i="36"/>
  <c r="BG45" i="36" s="1"/>
  <c r="BE44" i="36"/>
  <c r="BG44" i="36" s="1"/>
  <c r="BE43" i="36"/>
  <c r="BG43" i="36" s="1"/>
  <c r="BE42" i="36"/>
  <c r="BG42" i="36" s="1"/>
  <c r="BE41" i="36"/>
  <c r="BG41" i="36" s="1"/>
  <c r="BE40" i="36"/>
  <c r="BG40" i="36" s="1"/>
  <c r="BE39" i="36"/>
  <c r="BG39" i="36" s="1"/>
  <c r="Q19" i="48" l="1"/>
  <c r="Q38" i="35"/>
  <c r="U38" i="35" s="1"/>
  <c r="Q24" i="48"/>
  <c r="J10" i="48"/>
  <c r="Q10" i="48" s="1"/>
  <c r="J26" i="48"/>
  <c r="Q26" i="48" s="1"/>
  <c r="Q15" i="48"/>
  <c r="J15" i="48"/>
  <c r="J23" i="48"/>
  <c r="Q23" i="48" s="1"/>
  <c r="J12" i="48"/>
  <c r="Q12" i="48" s="1"/>
  <c r="J16" i="48"/>
  <c r="Q16" i="48" s="1"/>
  <c r="J20" i="48"/>
  <c r="Q20" i="48" s="1"/>
  <c r="J32" i="48"/>
  <c r="Q32" i="48" s="1"/>
  <c r="J14" i="48"/>
  <c r="Q14" i="48" s="1"/>
  <c r="J9" i="48"/>
  <c r="Q9" i="48" s="1"/>
  <c r="J13" i="48"/>
  <c r="Q13" i="48" s="1"/>
  <c r="J17" i="48"/>
  <c r="Q17" i="48" s="1"/>
  <c r="BL38" i="38"/>
  <c r="AE10" i="36"/>
  <c r="M10" i="37" s="1"/>
  <c r="AE26" i="36"/>
  <c r="M26" i="37" s="1"/>
  <c r="AJ26" i="36"/>
  <c r="AR26" i="36" s="1"/>
  <c r="AS26" i="36" s="1"/>
  <c r="Q26" i="37" s="1"/>
  <c r="N21" i="37"/>
  <c r="AE12" i="36"/>
  <c r="M12" i="37" s="1"/>
  <c r="AJ12" i="36"/>
  <c r="AE16" i="36"/>
  <c r="M16" i="37" s="1"/>
  <c r="AE9" i="36"/>
  <c r="M9" i="37" s="1"/>
  <c r="AJ9" i="36"/>
  <c r="AE13" i="36"/>
  <c r="M13" i="37" s="1"/>
  <c r="AE25" i="36"/>
  <c r="M25" i="37" s="1"/>
  <c r="AJ25" i="36"/>
  <c r="AE28" i="36"/>
  <c r="M28" i="37" s="1"/>
  <c r="AE27" i="36"/>
  <c r="M27" i="37" s="1"/>
  <c r="AJ27" i="36"/>
  <c r="P27" i="37" s="1"/>
  <c r="AE31" i="36"/>
  <c r="M31" i="37" s="1"/>
  <c r="AE18" i="36"/>
  <c r="M18" i="37" s="1"/>
  <c r="AJ18" i="36"/>
  <c r="AE22" i="36"/>
  <c r="M22" i="37" s="1"/>
  <c r="AE30" i="36"/>
  <c r="AJ30" i="36"/>
  <c r="AE32" i="36"/>
  <c r="M32" i="37" s="1"/>
  <c r="N19" i="37"/>
  <c r="AJ19" i="36"/>
  <c r="AR19" i="36" s="1"/>
  <c r="AS19" i="36" s="1"/>
  <c r="Q19" i="37" s="1"/>
  <c r="N20" i="37"/>
  <c r="AE14" i="36"/>
  <c r="M14" i="37" s="1"/>
  <c r="AJ14" i="36"/>
  <c r="AE23" i="36"/>
  <c r="M23" i="37" s="1"/>
  <c r="AE24" i="36"/>
  <c r="M24" i="37" s="1"/>
  <c r="AJ24" i="36"/>
  <c r="AE29" i="36"/>
  <c r="AE11" i="36"/>
  <c r="AJ11" i="36"/>
  <c r="AE15" i="36"/>
  <c r="M15" i="37" s="1"/>
  <c r="AE17" i="36"/>
  <c r="M17" i="37" s="1"/>
  <c r="AJ17" i="36"/>
  <c r="N27" i="37"/>
  <c r="I38" i="48"/>
  <c r="W38" i="48" s="1"/>
  <c r="Q34" i="48"/>
  <c r="Q36" i="48"/>
  <c r="Q33" i="48"/>
  <c r="BA38" i="47"/>
  <c r="Q35" i="48"/>
  <c r="Q38" i="48"/>
  <c r="Q37" i="48"/>
  <c r="Q29" i="48"/>
  <c r="N13" i="37"/>
  <c r="N35" i="37"/>
  <c r="P37" i="37"/>
  <c r="R33" i="37"/>
  <c r="Q28" i="48"/>
  <c r="Q27" i="48"/>
  <c r="Q30" i="48"/>
  <c r="Q25" i="48"/>
  <c r="Q21" i="48"/>
  <c r="Q22" i="48"/>
  <c r="Q18" i="48"/>
  <c r="N17" i="37"/>
  <c r="Q11" i="48"/>
  <c r="N31" i="37"/>
  <c r="P34" i="37"/>
  <c r="R36" i="37"/>
  <c r="P36" i="37"/>
  <c r="N12" i="37"/>
  <c r="N15" i="37"/>
  <c r="N25" i="37"/>
  <c r="N28" i="37"/>
  <c r="N34" i="37"/>
  <c r="N24" i="37"/>
  <c r="N33" i="37"/>
  <c r="N37" i="37"/>
  <c r="P33" i="37"/>
  <c r="P35" i="37"/>
  <c r="R34" i="37"/>
  <c r="R37" i="37"/>
  <c r="BG8" i="36"/>
  <c r="S8" i="37" s="1"/>
  <c r="N16" i="37"/>
  <c r="N14" i="37"/>
  <c r="N23" i="37"/>
  <c r="N32" i="37"/>
  <c r="N10" i="37"/>
  <c r="AE20" i="36"/>
  <c r="M20" i="37" s="1"/>
  <c r="AE19" i="36"/>
  <c r="M19" i="37" s="1"/>
  <c r="N26" i="37"/>
  <c r="AE21" i="36"/>
  <c r="M21" i="37" s="1"/>
  <c r="N18" i="37"/>
  <c r="R35" i="37"/>
  <c r="N38" i="37"/>
  <c r="R38" i="37"/>
  <c r="N22" i="37"/>
  <c r="P38" i="37"/>
  <c r="X20" i="38"/>
  <c r="X8" i="38"/>
  <c r="X13" i="38"/>
  <c r="X22" i="38"/>
  <c r="X23" i="38"/>
  <c r="X24" i="38"/>
  <c r="X25" i="38"/>
  <c r="X26" i="38"/>
  <c r="X27" i="38"/>
  <c r="X28" i="38"/>
  <c r="X29" i="38"/>
  <c r="X30" i="38"/>
  <c r="X31" i="38"/>
  <c r="X32" i="38"/>
  <c r="X33" i="38"/>
  <c r="L33" i="35" s="1"/>
  <c r="X34" i="38"/>
  <c r="L34" i="35" s="1"/>
  <c r="X35" i="38"/>
  <c r="L35" i="35" s="1"/>
  <c r="X36" i="38"/>
  <c r="L36" i="35" s="1"/>
  <c r="X37" i="38"/>
  <c r="L37" i="35" s="1"/>
  <c r="C1" i="47"/>
  <c r="D1" i="47" s="1"/>
  <c r="E1" i="47" s="1"/>
  <c r="F1" i="47" s="1"/>
  <c r="G1" i="47" s="1"/>
  <c r="H1" i="47" s="1"/>
  <c r="I1" i="47" s="1"/>
  <c r="J1" i="47" s="1"/>
  <c r="K1" i="47" s="1"/>
  <c r="L1" i="47" s="1"/>
  <c r="M1" i="47" s="1"/>
  <c r="N1" i="47" s="1"/>
  <c r="O1" i="47" s="1"/>
  <c r="P1" i="47" s="1"/>
  <c r="BF39" i="36"/>
  <c r="BF40" i="36"/>
  <c r="BF41" i="36"/>
  <c r="BF42" i="36"/>
  <c r="BF43" i="36"/>
  <c r="BF44" i="36"/>
  <c r="BF45" i="36"/>
  <c r="BF46" i="36"/>
  <c r="BF47" i="36"/>
  <c r="BF48" i="36"/>
  <c r="BF49" i="36"/>
  <c r="BF50" i="36"/>
  <c r="BF51" i="36"/>
  <c r="BF52" i="36"/>
  <c r="BF53" i="36"/>
  <c r="BF54" i="36"/>
  <c r="BF55" i="36"/>
  <c r="BF56" i="36"/>
  <c r="BF57" i="36"/>
  <c r="BF58" i="36"/>
  <c r="BF59" i="36"/>
  <c r="BF60" i="36"/>
  <c r="BF61" i="36"/>
  <c r="BF62" i="36"/>
  <c r="BG64" i="36"/>
  <c r="BF64" i="36"/>
  <c r="BG66" i="36"/>
  <c r="BF66" i="36"/>
  <c r="BG63" i="36"/>
  <c r="BF63" i="36"/>
  <c r="BG65" i="36"/>
  <c r="BF65" i="36"/>
  <c r="BG67" i="36"/>
  <c r="BF67" i="36"/>
  <c r="AD8" i="36"/>
  <c r="L28" i="35" l="1"/>
  <c r="L13" i="35"/>
  <c r="L27" i="35"/>
  <c r="L22" i="35"/>
  <c r="L20" i="35"/>
  <c r="L25" i="35"/>
  <c r="L24" i="35"/>
  <c r="L23" i="35"/>
  <c r="Q23" i="35" s="1"/>
  <c r="L26" i="35"/>
  <c r="AR9" i="36"/>
  <c r="P9" i="37"/>
  <c r="U37" i="37"/>
  <c r="L31" i="35"/>
  <c r="L8" i="35"/>
  <c r="L32" i="35"/>
  <c r="U35" i="37"/>
  <c r="U38" i="37"/>
  <c r="U34" i="37"/>
  <c r="U36" i="37"/>
  <c r="U33" i="37"/>
  <c r="R19" i="37"/>
  <c r="R26" i="37"/>
  <c r="AK17" i="36"/>
  <c r="O17" i="37" s="1"/>
  <c r="AR17" i="36"/>
  <c r="AK24" i="36"/>
  <c r="O24" i="37" s="1"/>
  <c r="AR24" i="36"/>
  <c r="AK18" i="36"/>
  <c r="O18" i="37" s="1"/>
  <c r="AR18" i="36"/>
  <c r="AK25" i="36"/>
  <c r="O25" i="37" s="1"/>
  <c r="AR25" i="36"/>
  <c r="AK12" i="36"/>
  <c r="O12" i="37" s="1"/>
  <c r="AR12" i="36"/>
  <c r="AK11" i="36"/>
  <c r="AR11" i="36"/>
  <c r="AK14" i="36"/>
  <c r="O14" i="37" s="1"/>
  <c r="AR14" i="36"/>
  <c r="AK30" i="36"/>
  <c r="AR30" i="36"/>
  <c r="AK27" i="36"/>
  <c r="O27" i="37" s="1"/>
  <c r="AR27" i="36"/>
  <c r="AK26" i="36"/>
  <c r="O26" i="37" s="1"/>
  <c r="P26" i="37"/>
  <c r="P19" i="37"/>
  <c r="AK19" i="36"/>
  <c r="O19" i="37" s="1"/>
  <c r="AK9" i="36"/>
  <c r="O9" i="37" s="1"/>
  <c r="P18" i="37"/>
  <c r="P12" i="37"/>
  <c r="P17" i="37"/>
  <c r="P24" i="37"/>
  <c r="P14" i="37"/>
  <c r="P25" i="37"/>
  <c r="AJ15" i="36"/>
  <c r="AJ29" i="36"/>
  <c r="AR29" i="36" s="1"/>
  <c r="AJ23" i="36"/>
  <c r="AR23" i="36" s="1"/>
  <c r="AJ20" i="36"/>
  <c r="AJ32" i="36"/>
  <c r="AR32" i="36" s="1"/>
  <c r="AJ22" i="36"/>
  <c r="AJ31" i="36"/>
  <c r="AR31" i="36" s="1"/>
  <c r="AJ28" i="36"/>
  <c r="AR28" i="36" s="1"/>
  <c r="AJ13" i="36"/>
  <c r="AJ16" i="36"/>
  <c r="AJ21" i="36"/>
  <c r="AJ10" i="36"/>
  <c r="Y36" i="38"/>
  <c r="K36" i="35" s="1"/>
  <c r="AC36" i="38"/>
  <c r="AB36" i="38"/>
  <c r="Y34" i="38"/>
  <c r="K34" i="35" s="1"/>
  <c r="AC34" i="38"/>
  <c r="AB34" i="38"/>
  <c r="Y32" i="38"/>
  <c r="K32" i="35" s="1"/>
  <c r="Y30" i="38"/>
  <c r="Y28" i="38"/>
  <c r="K28" i="35" s="1"/>
  <c r="Y26" i="38"/>
  <c r="K26" i="35" s="1"/>
  <c r="Y24" i="38"/>
  <c r="K24" i="35" s="1"/>
  <c r="Y22" i="38"/>
  <c r="K22" i="35" s="1"/>
  <c r="Y20" i="38"/>
  <c r="K20" i="35" s="1"/>
  <c r="Y13" i="38"/>
  <c r="K13" i="35" s="1"/>
  <c r="Y37" i="38"/>
  <c r="K37" i="35" s="1"/>
  <c r="AC37" i="38"/>
  <c r="AB37" i="38"/>
  <c r="Y35" i="38"/>
  <c r="K35" i="35" s="1"/>
  <c r="AC35" i="38"/>
  <c r="AB35" i="38"/>
  <c r="Y33" i="38"/>
  <c r="K33" i="35" s="1"/>
  <c r="AC33" i="38"/>
  <c r="AB33" i="38"/>
  <c r="Y31" i="38"/>
  <c r="K31" i="35" s="1"/>
  <c r="Y29" i="38"/>
  <c r="Y27" i="38"/>
  <c r="K27" i="35" s="1"/>
  <c r="Y25" i="38"/>
  <c r="K25" i="35" s="1"/>
  <c r="Y23" i="38"/>
  <c r="K23" i="35" s="1"/>
  <c r="Y16" i="38"/>
  <c r="K16" i="35" s="1"/>
  <c r="Y8" i="38"/>
  <c r="K8" i="35" s="1"/>
  <c r="Y17" i="38"/>
  <c r="K17" i="35" s="1"/>
  <c r="Q1" i="47"/>
  <c r="R1" i="47" s="1"/>
  <c r="S1" i="47" s="1"/>
  <c r="T1" i="47" s="1"/>
  <c r="U1" i="47" s="1"/>
  <c r="V1" i="47" s="1"/>
  <c r="E27" i="42"/>
  <c r="D27" i="42"/>
  <c r="E26" i="42"/>
  <c r="D26" i="42"/>
  <c r="E25" i="42"/>
  <c r="D25" i="42"/>
  <c r="E37" i="42"/>
  <c r="D37" i="42"/>
  <c r="E36" i="42"/>
  <c r="D36" i="42"/>
  <c r="E35" i="42"/>
  <c r="D35" i="42"/>
  <c r="E32" i="42"/>
  <c r="D32" i="42"/>
  <c r="E31" i="42"/>
  <c r="D31" i="42"/>
  <c r="E30" i="42"/>
  <c r="D30" i="42"/>
  <c r="E17" i="42"/>
  <c r="D17" i="42"/>
  <c r="E16" i="42"/>
  <c r="D16" i="42"/>
  <c r="E15" i="42"/>
  <c r="D15" i="42"/>
  <c r="AX8" i="36"/>
  <c r="N8" i="37"/>
  <c r="D51" i="38"/>
  <c r="F51" i="38" s="1"/>
  <c r="J51" i="38" s="1"/>
  <c r="N51" i="38" s="1"/>
  <c r="D49" i="38"/>
  <c r="F49" i="38" s="1"/>
  <c r="J49" i="38" s="1"/>
  <c r="N49" i="38" s="1"/>
  <c r="D48" i="38"/>
  <c r="F48" i="38" s="1"/>
  <c r="J48" i="38" s="1"/>
  <c r="N48" i="38" s="1"/>
  <c r="D46" i="38"/>
  <c r="F46" i="38" s="1"/>
  <c r="J46" i="38" s="1"/>
  <c r="N46" i="38" s="1"/>
  <c r="D44" i="38"/>
  <c r="F44" i="38" s="1"/>
  <c r="J44" i="38" s="1"/>
  <c r="N44" i="38" s="1"/>
  <c r="D43" i="38"/>
  <c r="F43" i="38" s="1"/>
  <c r="J43" i="38" s="1"/>
  <c r="N43" i="38" s="1"/>
  <c r="D42" i="38"/>
  <c r="F42" i="38" s="1"/>
  <c r="J42" i="38" s="1"/>
  <c r="N42" i="38" s="1"/>
  <c r="D41" i="38"/>
  <c r="F41" i="38" s="1"/>
  <c r="J41" i="38" s="1"/>
  <c r="N41" i="38" s="1"/>
  <c r="D39" i="38"/>
  <c r="F39" i="38" s="1"/>
  <c r="J39" i="38" s="1"/>
  <c r="N39" i="38" s="1"/>
  <c r="D60" i="38"/>
  <c r="F60" i="38" s="1"/>
  <c r="J60" i="38" s="1"/>
  <c r="N60" i="38" s="1"/>
  <c r="D56" i="38"/>
  <c r="F56" i="38" s="1"/>
  <c r="E37" i="31"/>
  <c r="D37" i="31"/>
  <c r="E36" i="31"/>
  <c r="D36" i="31"/>
  <c r="E35" i="31"/>
  <c r="D35" i="31"/>
  <c r="E32" i="31"/>
  <c r="D32" i="31"/>
  <c r="E31" i="31"/>
  <c r="D31" i="31"/>
  <c r="E30" i="31"/>
  <c r="D30" i="31"/>
  <c r="E22" i="31"/>
  <c r="D22" i="31"/>
  <c r="E21" i="31"/>
  <c r="D21" i="31"/>
  <c r="E20" i="31"/>
  <c r="D20" i="31"/>
  <c r="E12" i="31"/>
  <c r="D12" i="31"/>
  <c r="E11" i="31"/>
  <c r="D11" i="31"/>
  <c r="H38" i="46"/>
  <c r="G38" i="46"/>
  <c r="F38" i="46"/>
  <c r="E38" i="46"/>
  <c r="D38" i="46"/>
  <c r="C38" i="46"/>
  <c r="B38" i="46"/>
  <c r="B38" i="1" s="1"/>
  <c r="H37" i="46"/>
  <c r="G37" i="46"/>
  <c r="F37" i="46"/>
  <c r="E37" i="46"/>
  <c r="D37" i="46"/>
  <c r="C37" i="46"/>
  <c r="B37" i="46"/>
  <c r="B37" i="1" s="1"/>
  <c r="H36" i="46"/>
  <c r="G36" i="46"/>
  <c r="F36" i="46"/>
  <c r="E36" i="46"/>
  <c r="D36" i="46"/>
  <c r="C36" i="46"/>
  <c r="B36" i="46"/>
  <c r="H35" i="46"/>
  <c r="G35" i="46"/>
  <c r="F35" i="46"/>
  <c r="E35" i="46"/>
  <c r="D35" i="46"/>
  <c r="C35" i="46"/>
  <c r="B35" i="46"/>
  <c r="B35" i="1" s="1"/>
  <c r="H34" i="46"/>
  <c r="G34" i="46"/>
  <c r="F34" i="46"/>
  <c r="E34" i="46"/>
  <c r="D34" i="46"/>
  <c r="C34" i="46"/>
  <c r="B34" i="46"/>
  <c r="B34" i="1" s="1"/>
  <c r="A34" i="38" s="1"/>
  <c r="H33" i="46"/>
  <c r="G33" i="46"/>
  <c r="F33" i="46"/>
  <c r="E33" i="46"/>
  <c r="D33" i="46"/>
  <c r="C33" i="46"/>
  <c r="B33" i="46"/>
  <c r="B33" i="1" s="1"/>
  <c r="H32" i="46"/>
  <c r="H32" i="1" s="1"/>
  <c r="G32" i="46"/>
  <c r="F32" i="46"/>
  <c r="E32" i="46"/>
  <c r="E32" i="1" s="1"/>
  <c r="D32" i="46"/>
  <c r="D32" i="1" s="1"/>
  <c r="C32" i="46"/>
  <c r="B32" i="46"/>
  <c r="B32" i="1" s="1"/>
  <c r="B32" i="21"/>
  <c r="H31" i="46"/>
  <c r="G31" i="46"/>
  <c r="F31" i="46"/>
  <c r="E31" i="46"/>
  <c r="D31" i="46"/>
  <c r="C31" i="46"/>
  <c r="B31" i="46"/>
  <c r="B31" i="1" s="1"/>
  <c r="B31" i="21"/>
  <c r="F31" i="21" s="1"/>
  <c r="H30" i="46"/>
  <c r="H30" i="1" s="1"/>
  <c r="G30" i="46"/>
  <c r="G30" i="1" s="1"/>
  <c r="F30" i="46"/>
  <c r="F30" i="1" s="1"/>
  <c r="E30" i="46"/>
  <c r="E30" i="1" s="1"/>
  <c r="D30" i="46"/>
  <c r="D30" i="1" s="1"/>
  <c r="C30" i="46"/>
  <c r="C30" i="1" s="1"/>
  <c r="B30" i="46"/>
  <c r="H29" i="46"/>
  <c r="H29" i="1" s="1"/>
  <c r="G29" i="46"/>
  <c r="G29" i="1" s="1"/>
  <c r="F29" i="46"/>
  <c r="F29" i="1" s="1"/>
  <c r="E29" i="46"/>
  <c r="E29" i="1" s="1"/>
  <c r="D29" i="46"/>
  <c r="D29" i="1" s="1"/>
  <c r="C29" i="46"/>
  <c r="C29" i="1" s="1"/>
  <c r="B29" i="46"/>
  <c r="H28" i="46"/>
  <c r="G28" i="46"/>
  <c r="F28" i="46"/>
  <c r="E28" i="46"/>
  <c r="D28" i="46"/>
  <c r="C28" i="46"/>
  <c r="B28" i="46"/>
  <c r="H27" i="46"/>
  <c r="G27" i="46"/>
  <c r="F27" i="46"/>
  <c r="E27" i="46"/>
  <c r="D27" i="46"/>
  <c r="C27" i="46"/>
  <c r="B27" i="46"/>
  <c r="H26" i="46"/>
  <c r="H26" i="1" s="1"/>
  <c r="G26" i="46"/>
  <c r="G26" i="1" s="1"/>
  <c r="F26" i="46"/>
  <c r="F26" i="1" s="1"/>
  <c r="E26" i="46"/>
  <c r="E26" i="1" s="1"/>
  <c r="D26" i="46"/>
  <c r="D26" i="1" s="1"/>
  <c r="C26" i="46"/>
  <c r="C26" i="1" s="1"/>
  <c r="B26" i="46"/>
  <c r="H25" i="46"/>
  <c r="H25" i="1" s="1"/>
  <c r="G25" i="46"/>
  <c r="G25" i="1" s="1"/>
  <c r="F25" i="46"/>
  <c r="F25" i="1" s="1"/>
  <c r="E25" i="46"/>
  <c r="E25" i="1" s="1"/>
  <c r="D25" i="46"/>
  <c r="D25" i="1" s="1"/>
  <c r="C25" i="46"/>
  <c r="C25" i="1" s="1"/>
  <c r="B25" i="46"/>
  <c r="H24" i="46"/>
  <c r="H24" i="1" s="1"/>
  <c r="G24" i="46"/>
  <c r="G24" i="1" s="1"/>
  <c r="F24" i="46"/>
  <c r="F24" i="1" s="1"/>
  <c r="E24" i="46"/>
  <c r="E24" i="1" s="1"/>
  <c r="D24" i="46"/>
  <c r="D24" i="1" s="1"/>
  <c r="C24" i="46"/>
  <c r="C24" i="1" s="1"/>
  <c r="B24" i="46"/>
  <c r="H23" i="46"/>
  <c r="H23" i="1" s="1"/>
  <c r="G23" i="46"/>
  <c r="G23" i="1" s="1"/>
  <c r="F23" i="46"/>
  <c r="F23" i="1" s="1"/>
  <c r="E23" i="46"/>
  <c r="E23" i="1" s="1"/>
  <c r="D23" i="46"/>
  <c r="D23" i="1" s="1"/>
  <c r="C23" i="46"/>
  <c r="C23" i="1" s="1"/>
  <c r="B23" i="46"/>
  <c r="H22" i="46"/>
  <c r="H22" i="1" s="1"/>
  <c r="G22" i="46"/>
  <c r="G22" i="1" s="1"/>
  <c r="F22" i="46"/>
  <c r="F22" i="1" s="1"/>
  <c r="E22" i="46"/>
  <c r="E22" i="1" s="1"/>
  <c r="D22" i="46"/>
  <c r="D22" i="1" s="1"/>
  <c r="C22" i="1"/>
  <c r="B22" i="46"/>
  <c r="H21" i="46"/>
  <c r="G21" i="46"/>
  <c r="F21" i="46"/>
  <c r="E21" i="46"/>
  <c r="D21" i="46"/>
  <c r="C21" i="46"/>
  <c r="B21" i="46"/>
  <c r="H20" i="46"/>
  <c r="H20" i="1" s="1"/>
  <c r="G20" i="46"/>
  <c r="G20" i="1" s="1"/>
  <c r="F20" i="46"/>
  <c r="F20" i="1" s="1"/>
  <c r="E20" i="46"/>
  <c r="E20" i="1" s="1"/>
  <c r="D20" i="46"/>
  <c r="D20" i="1" s="1"/>
  <c r="C20" i="46"/>
  <c r="C20" i="1" s="1"/>
  <c r="B20" i="46"/>
  <c r="H13" i="46"/>
  <c r="G13" i="46"/>
  <c r="F13" i="46"/>
  <c r="E13" i="46"/>
  <c r="D13" i="46"/>
  <c r="C13" i="46"/>
  <c r="B13" i="46"/>
  <c r="B13" i="21"/>
  <c r="H12" i="46"/>
  <c r="G12" i="46"/>
  <c r="G12" i="1" s="1"/>
  <c r="F12" i="46"/>
  <c r="E12" i="46"/>
  <c r="D12" i="46"/>
  <c r="D12" i="1" s="1"/>
  <c r="C12" i="46"/>
  <c r="C12" i="1" s="1"/>
  <c r="B12" i="46"/>
  <c r="B12" i="1" s="1"/>
  <c r="H11" i="46"/>
  <c r="G11" i="46"/>
  <c r="F11" i="46"/>
  <c r="E11" i="46"/>
  <c r="D11" i="46"/>
  <c r="C11" i="46"/>
  <c r="B11" i="46"/>
  <c r="B11" i="1" s="1"/>
  <c r="H10" i="46"/>
  <c r="G10" i="46"/>
  <c r="F10" i="46"/>
  <c r="E10" i="46"/>
  <c r="E10" i="1" s="1"/>
  <c r="D10" i="46"/>
  <c r="C10" i="46"/>
  <c r="B10" i="46"/>
  <c r="H9" i="46"/>
  <c r="G9" i="46"/>
  <c r="F9" i="46"/>
  <c r="D9" i="46"/>
  <c r="D9" i="1" s="1"/>
  <c r="C9" i="46"/>
  <c r="B9" i="46"/>
  <c r="H8" i="46"/>
  <c r="G8" i="46"/>
  <c r="F8" i="46"/>
  <c r="E8" i="46"/>
  <c r="B8" i="46"/>
  <c r="D8" i="46"/>
  <c r="C8" i="46"/>
  <c r="D54" i="38"/>
  <c r="F54" i="38" s="1"/>
  <c r="D47" i="38"/>
  <c r="F47" i="38" s="1"/>
  <c r="J47" i="38" s="1"/>
  <c r="N47" i="38" s="1"/>
  <c r="D50" i="38"/>
  <c r="F50" i="38" s="1"/>
  <c r="J50" i="38" s="1"/>
  <c r="N50" i="38" s="1"/>
  <c r="D45" i="38"/>
  <c r="F45" i="38" s="1"/>
  <c r="J45" i="38" s="1"/>
  <c r="N45" i="38" s="1"/>
  <c r="D40" i="38"/>
  <c r="F40" i="38" s="1"/>
  <c r="J40" i="38" s="1"/>
  <c r="N40" i="38" s="1"/>
  <c r="L8" i="37"/>
  <c r="B1" i="36"/>
  <c r="C1" i="36" s="1"/>
  <c r="D1" i="36" s="1"/>
  <c r="E1" i="36" s="1"/>
  <c r="F1" i="36" s="1"/>
  <c r="G1" i="36" s="1"/>
  <c r="H1" i="36" s="1"/>
  <c r="I1" i="36" s="1"/>
  <c r="J1" i="36" s="1"/>
  <c r="K1" i="36" s="1"/>
  <c r="L1" i="36" s="1"/>
  <c r="BE67" i="38"/>
  <c r="BF67" i="38" s="1"/>
  <c r="S67" i="35" s="1"/>
  <c r="BA67" i="38"/>
  <c r="BB67" i="38" s="1"/>
  <c r="R67" i="35" s="1"/>
  <c r="AM67" i="38"/>
  <c r="AJ67" i="38"/>
  <c r="AI67" i="38"/>
  <c r="BE66" i="38"/>
  <c r="BF66" i="38" s="1"/>
  <c r="S66" i="35" s="1"/>
  <c r="BA66" i="38"/>
  <c r="BB66" i="38" s="1"/>
  <c r="R66" i="35" s="1"/>
  <c r="AM66" i="38"/>
  <c r="AJ66" i="38"/>
  <c r="AI66" i="38"/>
  <c r="BE65" i="38"/>
  <c r="BF65" i="38" s="1"/>
  <c r="S65" i="35" s="1"/>
  <c r="BA65" i="38"/>
  <c r="BB65" i="38" s="1"/>
  <c r="R65" i="35" s="1"/>
  <c r="AM65" i="38"/>
  <c r="AJ65" i="38"/>
  <c r="AI65" i="38"/>
  <c r="BE64" i="38"/>
  <c r="BF64" i="38" s="1"/>
  <c r="S64" i="35" s="1"/>
  <c r="BA64" i="38"/>
  <c r="BB64" i="38" s="1"/>
  <c r="R64" i="35" s="1"/>
  <c r="AM64" i="38"/>
  <c r="AJ64" i="38"/>
  <c r="AI64" i="38"/>
  <c r="BE63" i="38"/>
  <c r="BF63" i="38" s="1"/>
  <c r="S63" i="35" s="1"/>
  <c r="BA63" i="38"/>
  <c r="BB63" i="38" s="1"/>
  <c r="R63" i="35" s="1"/>
  <c r="AM63" i="38"/>
  <c r="AJ63" i="38"/>
  <c r="AI63" i="38"/>
  <c r="BE62" i="38"/>
  <c r="BF62" i="38" s="1"/>
  <c r="S62" i="35" s="1"/>
  <c r="BA62" i="38"/>
  <c r="BB62" i="38" s="1"/>
  <c r="R62" i="35" s="1"/>
  <c r="AM62" i="38"/>
  <c r="AJ62" i="38"/>
  <c r="AI62" i="38"/>
  <c r="BE61" i="38"/>
  <c r="BF61" i="38" s="1"/>
  <c r="S61" i="35" s="1"/>
  <c r="BA61" i="38"/>
  <c r="BB61" i="38" s="1"/>
  <c r="R61" i="35" s="1"/>
  <c r="AM61" i="38"/>
  <c r="AJ61" i="38"/>
  <c r="AI61" i="38"/>
  <c r="BE60" i="38"/>
  <c r="BF60" i="38" s="1"/>
  <c r="S60" i="35" s="1"/>
  <c r="BA60" i="38"/>
  <c r="BB60" i="38" s="1"/>
  <c r="R60" i="35" s="1"/>
  <c r="AM60" i="38"/>
  <c r="AJ60" i="38"/>
  <c r="AI60" i="38"/>
  <c r="BE59" i="38"/>
  <c r="BF59" i="38" s="1"/>
  <c r="S59" i="35" s="1"/>
  <c r="BA59" i="38"/>
  <c r="BB59" i="38" s="1"/>
  <c r="R59" i="35" s="1"/>
  <c r="AM59" i="38"/>
  <c r="AJ59" i="38"/>
  <c r="AI59" i="38"/>
  <c r="BE58" i="38"/>
  <c r="BF58" i="38" s="1"/>
  <c r="S58" i="35" s="1"/>
  <c r="BA58" i="38"/>
  <c r="BB58" i="38" s="1"/>
  <c r="R58" i="35" s="1"/>
  <c r="AM58" i="38"/>
  <c r="AJ58" i="38"/>
  <c r="AI58" i="38"/>
  <c r="BE57" i="38"/>
  <c r="BF57" i="38" s="1"/>
  <c r="S57" i="35" s="1"/>
  <c r="BA57" i="38"/>
  <c r="BB57" i="38" s="1"/>
  <c r="R57" i="35" s="1"/>
  <c r="AM57" i="38"/>
  <c r="AJ57" i="38"/>
  <c r="AI57" i="38"/>
  <c r="BE56" i="38"/>
  <c r="BF56" i="38" s="1"/>
  <c r="S56" i="35" s="1"/>
  <c r="BA56" i="38"/>
  <c r="BB56" i="38" s="1"/>
  <c r="R56" i="35" s="1"/>
  <c r="AM56" i="38"/>
  <c r="AJ56" i="38"/>
  <c r="AI56" i="38"/>
  <c r="BE55" i="38"/>
  <c r="BF55" i="38" s="1"/>
  <c r="S55" i="35" s="1"/>
  <c r="BA55" i="38"/>
  <c r="BB55" i="38" s="1"/>
  <c r="R55" i="35" s="1"/>
  <c r="AM55" i="38"/>
  <c r="AJ55" i="38"/>
  <c r="AI55" i="38"/>
  <c r="BE54" i="38"/>
  <c r="BF54" i="38" s="1"/>
  <c r="S54" i="35" s="1"/>
  <c r="BA54" i="38"/>
  <c r="BB54" i="38" s="1"/>
  <c r="R54" i="35" s="1"/>
  <c r="AM54" i="38"/>
  <c r="AJ54" i="38"/>
  <c r="AI54" i="38"/>
  <c r="BE53" i="38"/>
  <c r="BF53" i="38" s="1"/>
  <c r="S53" i="35" s="1"/>
  <c r="BA53" i="38"/>
  <c r="BB53" i="38" s="1"/>
  <c r="R53" i="35" s="1"/>
  <c r="AM53" i="38"/>
  <c r="AJ53" i="38"/>
  <c r="AI53" i="38"/>
  <c r="BE52" i="38"/>
  <c r="BF52" i="38" s="1"/>
  <c r="S52" i="35" s="1"/>
  <c r="BA52" i="38"/>
  <c r="BB52" i="38" s="1"/>
  <c r="R52" i="35" s="1"/>
  <c r="AM52" i="38"/>
  <c r="AJ52" i="38"/>
  <c r="AI52" i="38"/>
  <c r="BE51" i="38"/>
  <c r="BA51" i="38"/>
  <c r="AM51" i="38"/>
  <c r="AJ51" i="38"/>
  <c r="AI51" i="38"/>
  <c r="BE50" i="38"/>
  <c r="BA50" i="38"/>
  <c r="AM50" i="38"/>
  <c r="AJ50" i="38"/>
  <c r="AI50" i="38"/>
  <c r="BE49" i="38"/>
  <c r="BA49" i="38"/>
  <c r="AM49" i="38"/>
  <c r="AJ49" i="38"/>
  <c r="AI49" i="38"/>
  <c r="BE48" i="38"/>
  <c r="BA48" i="38"/>
  <c r="AM48" i="38"/>
  <c r="AJ48" i="38"/>
  <c r="AI48" i="38"/>
  <c r="BE47" i="38"/>
  <c r="BA47" i="38"/>
  <c r="AM47" i="38"/>
  <c r="AJ47" i="38"/>
  <c r="AI47" i="38"/>
  <c r="BE46" i="38"/>
  <c r="BA46" i="38"/>
  <c r="AM46" i="38"/>
  <c r="AJ46" i="38"/>
  <c r="AI46" i="38"/>
  <c r="BE45" i="38"/>
  <c r="BA45" i="38"/>
  <c r="AM45" i="38"/>
  <c r="AJ45" i="38"/>
  <c r="AI45" i="38"/>
  <c r="BE44" i="38"/>
  <c r="BA44" i="38"/>
  <c r="AM44" i="38"/>
  <c r="AJ44" i="38"/>
  <c r="AI44" i="38"/>
  <c r="BE43" i="38"/>
  <c r="BA43" i="38"/>
  <c r="AM43" i="38"/>
  <c r="AJ43" i="38"/>
  <c r="AI43" i="38"/>
  <c r="BE42" i="38"/>
  <c r="BA42" i="38"/>
  <c r="AM42" i="38"/>
  <c r="AJ42" i="38"/>
  <c r="AI42" i="38"/>
  <c r="BE41" i="38"/>
  <c r="BA41" i="38"/>
  <c r="AM41" i="38"/>
  <c r="AJ41" i="38"/>
  <c r="AI41" i="38"/>
  <c r="BE40" i="38"/>
  <c r="BA40" i="38"/>
  <c r="AM40" i="38"/>
  <c r="AJ40" i="38"/>
  <c r="AI40" i="38"/>
  <c r="BE39" i="38"/>
  <c r="BA39" i="38"/>
  <c r="AM39" i="38"/>
  <c r="AJ39" i="38"/>
  <c r="AI39" i="38"/>
  <c r="BE37" i="38"/>
  <c r="BA37" i="38"/>
  <c r="AM37" i="38"/>
  <c r="O37" i="35" s="1"/>
  <c r="AJ37" i="38"/>
  <c r="AI37" i="38"/>
  <c r="BE36" i="38"/>
  <c r="BA36" i="38"/>
  <c r="AM36" i="38"/>
  <c r="O36" i="35" s="1"/>
  <c r="AJ36" i="38"/>
  <c r="AI36" i="38"/>
  <c r="BE35" i="38"/>
  <c r="BA35" i="38"/>
  <c r="AM35" i="38"/>
  <c r="O35" i="35" s="1"/>
  <c r="AJ35" i="38"/>
  <c r="AI35" i="38"/>
  <c r="BE34" i="38"/>
  <c r="BA34" i="38"/>
  <c r="AM34" i="38"/>
  <c r="O34" i="35" s="1"/>
  <c r="AJ34" i="38"/>
  <c r="AI34" i="38"/>
  <c r="BE33" i="38"/>
  <c r="BA33" i="38"/>
  <c r="AM33" i="38"/>
  <c r="O33" i="35" s="1"/>
  <c r="AJ33" i="38"/>
  <c r="AI33" i="38"/>
  <c r="BE32" i="38"/>
  <c r="BA32" i="38"/>
  <c r="AJ32" i="38"/>
  <c r="BE31" i="38"/>
  <c r="BA31" i="38"/>
  <c r="AM31" i="38"/>
  <c r="O31" i="35" s="1"/>
  <c r="AJ31" i="38"/>
  <c r="AI31" i="38"/>
  <c r="BE30" i="38"/>
  <c r="BA30" i="38"/>
  <c r="AM30" i="38"/>
  <c r="AJ30" i="38"/>
  <c r="AI30" i="38"/>
  <c r="BE29" i="38"/>
  <c r="BA29" i="38"/>
  <c r="AJ29" i="38"/>
  <c r="AI29" i="38"/>
  <c r="BE28" i="38"/>
  <c r="BA28" i="38"/>
  <c r="AJ28" i="38"/>
  <c r="AI28" i="38"/>
  <c r="BE27" i="38"/>
  <c r="BA27" i="38"/>
  <c r="AJ27" i="38"/>
  <c r="AI27" i="38"/>
  <c r="BE26" i="38"/>
  <c r="BA26" i="38"/>
  <c r="AJ26" i="38"/>
  <c r="BE25" i="38"/>
  <c r="BA25" i="38"/>
  <c r="AJ25" i="38"/>
  <c r="AI25" i="38"/>
  <c r="BE24" i="38"/>
  <c r="BA24" i="38"/>
  <c r="AJ24" i="38"/>
  <c r="AI24" i="38"/>
  <c r="BE23" i="38"/>
  <c r="BA23" i="38"/>
  <c r="AJ23" i="38"/>
  <c r="BE22" i="38"/>
  <c r="AJ22" i="38"/>
  <c r="AI22" i="38"/>
  <c r="BE21" i="38"/>
  <c r="AJ21" i="38"/>
  <c r="AI21" i="38"/>
  <c r="BE20" i="38"/>
  <c r="AJ20" i="38"/>
  <c r="BE19" i="38"/>
  <c r="AJ19" i="38"/>
  <c r="AI19" i="38"/>
  <c r="BE18" i="38"/>
  <c r="AJ18" i="38"/>
  <c r="AI18" i="38"/>
  <c r="BE17" i="38"/>
  <c r="BA17" i="38"/>
  <c r="AJ17" i="38"/>
  <c r="BE16" i="38"/>
  <c r="BA16" i="38"/>
  <c r="AJ16" i="38"/>
  <c r="BE15" i="38"/>
  <c r="AJ15" i="38"/>
  <c r="BE14" i="38"/>
  <c r="AJ14" i="38"/>
  <c r="BE13" i="38"/>
  <c r="AJ13" i="38"/>
  <c r="BE12" i="38"/>
  <c r="AJ12" i="38"/>
  <c r="BE11" i="38"/>
  <c r="AJ11" i="38"/>
  <c r="BE10" i="38"/>
  <c r="AJ10" i="38"/>
  <c r="BE9" i="38"/>
  <c r="AJ9" i="38"/>
  <c r="C1" i="38"/>
  <c r="D1" i="38" s="1"/>
  <c r="E1" i="38" s="1"/>
  <c r="F1" i="38" s="1"/>
  <c r="G1" i="38" s="1"/>
  <c r="H1" i="38" s="1"/>
  <c r="I1" i="38" s="1"/>
  <c r="A10" i="39"/>
  <c r="A11" i="39" s="1"/>
  <c r="A12" i="39" s="1"/>
  <c r="A16" i="39" s="1"/>
  <c r="A17" i="39" s="1"/>
  <c r="A19" i="39" s="1"/>
  <c r="A21" i="39" s="1"/>
  <c r="A24" i="39" s="1"/>
  <c r="A25" i="39" s="1"/>
  <c r="A27" i="39" s="1"/>
  <c r="A28" i="39" s="1"/>
  <c r="A31" i="39" s="1"/>
  <c r="A33" i="39" s="1"/>
  <c r="A34" i="39" s="1"/>
  <c r="A36" i="39" s="1"/>
  <c r="A37" i="39" s="1"/>
  <c r="A38" i="39" s="1"/>
  <c r="A61" i="38"/>
  <c r="A11" i="1"/>
  <c r="A12" i="1" s="1"/>
  <c r="A15" i="1" s="1"/>
  <c r="A16" i="1" s="1"/>
  <c r="A17" i="1" s="1"/>
  <c r="A19" i="1" s="1"/>
  <c r="A21" i="1" s="1"/>
  <c r="A24" i="1" s="1"/>
  <c r="A25" i="1" s="1"/>
  <c r="A27" i="1" s="1"/>
  <c r="A28" i="1" s="1"/>
  <c r="A31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9" i="21"/>
  <c r="A10" i="21" s="1"/>
  <c r="A11" i="21" s="1"/>
  <c r="A12" i="21" s="1"/>
  <c r="A13" i="21" s="1"/>
  <c r="A14" i="21" s="1"/>
  <c r="A16" i="21" s="1"/>
  <c r="A17" i="21" s="1"/>
  <c r="A18" i="21" s="1"/>
  <c r="A19" i="21" s="1"/>
  <c r="A21" i="21" s="1"/>
  <c r="A22" i="21" s="1"/>
  <c r="A24" i="21" s="1"/>
  <c r="A25" i="21" s="1"/>
  <c r="A27" i="21" s="1"/>
  <c r="A28" i="21" s="1"/>
  <c r="A30" i="21" s="1"/>
  <c r="A31" i="21" s="1"/>
  <c r="A33" i="21" s="1"/>
  <c r="A34" i="21" s="1"/>
  <c r="A36" i="21" s="1"/>
  <c r="A37" i="21" s="1"/>
  <c r="A38" i="21" s="1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H20" i="21" s="1"/>
  <c r="H21" i="21" s="1"/>
  <c r="H22" i="21" s="1"/>
  <c r="H23" i="21" s="1"/>
  <c r="H24" i="21" s="1"/>
  <c r="H25" i="21" s="1"/>
  <c r="H26" i="21" s="1"/>
  <c r="H27" i="21" s="1"/>
  <c r="H28" i="21" s="1"/>
  <c r="H29" i="21" s="1"/>
  <c r="H30" i="21" s="1"/>
  <c r="H31" i="21" s="1"/>
  <c r="H32" i="21" s="1"/>
  <c r="H33" i="21" s="1"/>
  <c r="H34" i="21" s="1"/>
  <c r="H35" i="21" s="1"/>
  <c r="H36" i="21" s="1"/>
  <c r="H37" i="21" s="1"/>
  <c r="H38" i="21" s="1"/>
  <c r="A8" i="46"/>
  <c r="A11" i="46" s="1"/>
  <c r="A12" i="46" s="1"/>
  <c r="T69" i="43"/>
  <c r="T68" i="43"/>
  <c r="A9" i="43"/>
  <c r="A10" i="43" s="1"/>
  <c r="A11" i="43" s="1"/>
  <c r="A12" i="43" s="1"/>
  <c r="A13" i="43" s="1"/>
  <c r="A14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8" i="43" s="1"/>
  <c r="A30" i="43" s="1"/>
  <c r="A31" i="43" s="1"/>
  <c r="A32" i="43" s="1"/>
  <c r="A33" i="43" s="1"/>
  <c r="A34" i="43" s="1"/>
  <c r="A36" i="43" s="1"/>
  <c r="A37" i="43" s="1"/>
  <c r="A38" i="43" s="1"/>
  <c r="A39" i="43" s="1"/>
  <c r="A40" i="43" s="1"/>
  <c r="A41" i="43" s="1"/>
  <c r="A42" i="43" s="1"/>
  <c r="A43" i="43" s="1"/>
  <c r="A44" i="43" s="1"/>
  <c r="A45" i="43" s="1"/>
  <c r="A46" i="43" s="1"/>
  <c r="A47" i="43" s="1"/>
  <c r="A48" i="43" s="1"/>
  <c r="A49" i="43" s="1"/>
  <c r="A50" i="43" s="1"/>
  <c r="A51" i="43" s="1"/>
  <c r="A52" i="43" s="1"/>
  <c r="A53" i="43" s="1"/>
  <c r="A54" i="43" s="1"/>
  <c r="A55" i="43" s="1"/>
  <c r="A56" i="43" s="1"/>
  <c r="A57" i="43" s="1"/>
  <c r="A58" i="43" s="1"/>
  <c r="A59" i="43" s="1"/>
  <c r="A60" i="43" s="1"/>
  <c r="A61" i="43" s="1"/>
  <c r="A62" i="43" s="1"/>
  <c r="A63" i="43" s="1"/>
  <c r="A64" i="43" s="1"/>
  <c r="A65" i="43" s="1"/>
  <c r="A66" i="43" s="1"/>
  <c r="A67" i="43" s="1"/>
  <c r="U8" i="43"/>
  <c r="U68" i="43" s="1"/>
  <c r="S8" i="43"/>
  <c r="BE8" i="38"/>
  <c r="BA8" i="38"/>
  <c r="B72" i="40"/>
  <c r="C72" i="40" s="1"/>
  <c r="D72" i="40" s="1"/>
  <c r="E72" i="40" s="1"/>
  <c r="F72" i="40" s="1"/>
  <c r="G72" i="40" s="1"/>
  <c r="I72" i="40" s="1"/>
  <c r="J72" i="40" s="1"/>
  <c r="K72" i="40" s="1"/>
  <c r="L72" i="40" s="1"/>
  <c r="M72" i="40" s="1"/>
  <c r="N72" i="40" s="1"/>
  <c r="O72" i="40" s="1"/>
  <c r="P72" i="40" s="1"/>
  <c r="B17" i="21"/>
  <c r="D17" i="21" s="1"/>
  <c r="A67" i="38"/>
  <c r="A65" i="38"/>
  <c r="A66" i="38"/>
  <c r="A58" i="38"/>
  <c r="B11" i="21"/>
  <c r="B19" i="21"/>
  <c r="B23" i="21"/>
  <c r="B27" i="21"/>
  <c r="D27" i="21" s="1"/>
  <c r="B35" i="21"/>
  <c r="B17" i="39"/>
  <c r="B8" i="1"/>
  <c r="G8" i="1" s="1"/>
  <c r="B18" i="21"/>
  <c r="B22" i="21"/>
  <c r="B30" i="21"/>
  <c r="F30" i="21" s="1"/>
  <c r="B34" i="21"/>
  <c r="B25" i="21"/>
  <c r="C25" i="21" s="1"/>
  <c r="B29" i="21"/>
  <c r="F29" i="21" s="1"/>
  <c r="B16" i="21"/>
  <c r="F16" i="21" s="1"/>
  <c r="B24" i="21"/>
  <c r="E24" i="21" s="1"/>
  <c r="B28" i="21"/>
  <c r="E28" i="21" s="1"/>
  <c r="A17" i="38"/>
  <c r="B28" i="39"/>
  <c r="A28" i="38"/>
  <c r="B35" i="39"/>
  <c r="A35" i="36" s="1"/>
  <c r="B32" i="39"/>
  <c r="H32" i="39" s="1"/>
  <c r="A32" i="38"/>
  <c r="B30" i="39"/>
  <c r="B18" i="39"/>
  <c r="A18" i="38"/>
  <c r="B16" i="39"/>
  <c r="A16" i="38"/>
  <c r="B19" i="39"/>
  <c r="B25" i="39"/>
  <c r="I25" i="39" s="1"/>
  <c r="B31" i="39"/>
  <c r="B12" i="39"/>
  <c r="B22" i="39"/>
  <c r="B23" i="39"/>
  <c r="A23" i="38"/>
  <c r="B24" i="39"/>
  <c r="I24" i="39" s="1"/>
  <c r="A24" i="38"/>
  <c r="B29" i="39"/>
  <c r="D30" i="21"/>
  <c r="A39" i="38"/>
  <c r="B27" i="39"/>
  <c r="I27" i="39" s="1"/>
  <c r="D29" i="31"/>
  <c r="D65" i="38"/>
  <c r="F65" i="38" s="1"/>
  <c r="J65" i="38" s="1"/>
  <c r="D62" i="38"/>
  <c r="F62" i="38" s="1"/>
  <c r="J62" i="38" s="1"/>
  <c r="D57" i="38"/>
  <c r="F57" i="38" s="1"/>
  <c r="D52" i="38"/>
  <c r="F52" i="38" s="1"/>
  <c r="D63" i="38"/>
  <c r="F63" i="38" s="1"/>
  <c r="D58" i="38"/>
  <c r="F58" i="38" s="1"/>
  <c r="D66" i="38"/>
  <c r="F66" i="38" s="1"/>
  <c r="D59" i="38"/>
  <c r="F59" i="38" s="1"/>
  <c r="J59" i="38" s="1"/>
  <c r="N59" i="38" s="1"/>
  <c r="D55" i="38"/>
  <c r="F55" i="38" s="1"/>
  <c r="D64" i="38"/>
  <c r="F64" i="38" s="1"/>
  <c r="D61" i="38"/>
  <c r="F61" i="38" s="1"/>
  <c r="D67" i="38"/>
  <c r="F67" i="38" s="1"/>
  <c r="J67" i="38" s="1"/>
  <c r="D53" i="38"/>
  <c r="F53" i="38" s="1"/>
  <c r="A56" i="38"/>
  <c r="A62" i="38"/>
  <c r="A60" i="38"/>
  <c r="A55" i="38"/>
  <c r="A64" i="38"/>
  <c r="A59" i="38"/>
  <c r="A57" i="38"/>
  <c r="A30" i="36"/>
  <c r="A44" i="38"/>
  <c r="A14" i="38"/>
  <c r="A63" i="38"/>
  <c r="A49" i="38"/>
  <c r="A12" i="36"/>
  <c r="A54" i="38"/>
  <c r="C27" i="21"/>
  <c r="A18" i="36"/>
  <c r="D23" i="21"/>
  <c r="A52" i="38"/>
  <c r="A45" i="38"/>
  <c r="F11" i="21"/>
  <c r="A22" i="38"/>
  <c r="D33" i="31"/>
  <c r="D28" i="31"/>
  <c r="D24" i="31"/>
  <c r="D18" i="31"/>
  <c r="D14" i="31"/>
  <c r="B9" i="1"/>
  <c r="E34" i="31"/>
  <c r="E28" i="31"/>
  <c r="E24" i="31"/>
  <c r="E18" i="31"/>
  <c r="E14" i="31"/>
  <c r="B9" i="21"/>
  <c r="E9" i="21" s="1"/>
  <c r="D26" i="31"/>
  <c r="D16" i="31"/>
  <c r="E26" i="31"/>
  <c r="E16" i="31"/>
  <c r="E12" i="1"/>
  <c r="D13" i="21"/>
  <c r="C13" i="21"/>
  <c r="B15" i="21"/>
  <c r="A19" i="38"/>
  <c r="E8" i="1"/>
  <c r="A8" i="38"/>
  <c r="E33" i="31"/>
  <c r="B10" i="1"/>
  <c r="B10" i="21"/>
  <c r="C10" i="21" s="1"/>
  <c r="B20" i="21"/>
  <c r="B34" i="39"/>
  <c r="A34" i="36" s="1"/>
  <c r="A30" i="38"/>
  <c r="A35" i="38"/>
  <c r="B21" i="21"/>
  <c r="F21" i="21" s="1"/>
  <c r="H12" i="1"/>
  <c r="B26" i="21"/>
  <c r="D26" i="21" s="1"/>
  <c r="E13" i="31"/>
  <c r="E15" i="31"/>
  <c r="E17" i="31"/>
  <c r="E23" i="31"/>
  <c r="E27" i="31"/>
  <c r="D34" i="31"/>
  <c r="D9" i="31"/>
  <c r="D13" i="31"/>
  <c r="D15" i="31"/>
  <c r="D17" i="31"/>
  <c r="D19" i="31"/>
  <c r="D23" i="31"/>
  <c r="D25" i="31"/>
  <c r="D27" i="31"/>
  <c r="E29" i="31"/>
  <c r="A51" i="38"/>
  <c r="C9" i="21"/>
  <c r="G10" i="1"/>
  <c r="H10" i="1"/>
  <c r="D10" i="1"/>
  <c r="E9" i="1"/>
  <c r="F9" i="1"/>
  <c r="G9" i="1"/>
  <c r="C9" i="1"/>
  <c r="B9" i="39"/>
  <c r="A9" i="38"/>
  <c r="A41" i="38"/>
  <c r="A42" i="38"/>
  <c r="A40" i="38"/>
  <c r="A47" i="38"/>
  <c r="A43" i="38"/>
  <c r="A46" i="38"/>
  <c r="A48" i="38"/>
  <c r="A53" i="38"/>
  <c r="A50" i="38"/>
  <c r="D31" i="1" l="1"/>
  <c r="G31" i="1"/>
  <c r="C31" i="1"/>
  <c r="H31" i="1"/>
  <c r="F31" i="1"/>
  <c r="E31" i="1"/>
  <c r="F32" i="1"/>
  <c r="C33" i="1"/>
  <c r="G33" i="1"/>
  <c r="B33" i="21"/>
  <c r="F33" i="21" s="1"/>
  <c r="A31" i="38"/>
  <c r="B38" i="21"/>
  <c r="C32" i="1"/>
  <c r="G32" i="1"/>
  <c r="D33" i="1"/>
  <c r="H33" i="1"/>
  <c r="G35" i="1"/>
  <c r="F35" i="1"/>
  <c r="E35" i="1"/>
  <c r="C35" i="1"/>
  <c r="D35" i="1"/>
  <c r="G35" i="39" s="1"/>
  <c r="H35" i="1"/>
  <c r="F33" i="1"/>
  <c r="H31" i="39"/>
  <c r="I31" i="39" s="1"/>
  <c r="E33" i="1"/>
  <c r="G34" i="1"/>
  <c r="C34" i="1"/>
  <c r="B34" i="36" s="1"/>
  <c r="E34" i="1"/>
  <c r="D34" i="39" s="1"/>
  <c r="D34" i="1"/>
  <c r="G34" i="21" s="1"/>
  <c r="H34" i="1"/>
  <c r="F34" i="1"/>
  <c r="F37" i="1"/>
  <c r="H37" i="1"/>
  <c r="C37" i="1"/>
  <c r="D37" i="1"/>
  <c r="E37" i="1"/>
  <c r="G37" i="1"/>
  <c r="F40" i="1"/>
  <c r="G43" i="1"/>
  <c r="G46" i="1"/>
  <c r="G47" i="1"/>
  <c r="G48" i="1"/>
  <c r="D52" i="1"/>
  <c r="H52" i="1"/>
  <c r="H56" i="1"/>
  <c r="F58" i="1"/>
  <c r="D59" i="1"/>
  <c r="D64" i="1"/>
  <c r="H64" i="1"/>
  <c r="C39" i="1"/>
  <c r="H40" i="1"/>
  <c r="D43" i="1"/>
  <c r="C48" i="1"/>
  <c r="F52" i="1"/>
  <c r="E56" i="1"/>
  <c r="F64" i="1"/>
  <c r="E40" i="1"/>
  <c r="G42" i="1"/>
  <c r="F44" i="1"/>
  <c r="F47" i="1"/>
  <c r="C52" i="1"/>
  <c r="C54" i="1"/>
  <c r="F56" i="1"/>
  <c r="C59" i="1"/>
  <c r="C64" i="1"/>
  <c r="C66" i="1"/>
  <c r="C40" i="1"/>
  <c r="G40" i="1"/>
  <c r="C42" i="1"/>
  <c r="C43" i="1"/>
  <c r="H43" i="1"/>
  <c r="F45" i="1"/>
  <c r="G51" i="1"/>
  <c r="E52" i="1"/>
  <c r="C55" i="1"/>
  <c r="D56" i="1"/>
  <c r="G58" i="1"/>
  <c r="F59" i="1"/>
  <c r="F60" i="1"/>
  <c r="G63" i="1"/>
  <c r="E64" i="1"/>
  <c r="C67" i="1"/>
  <c r="D40" i="1"/>
  <c r="F42" i="1"/>
  <c r="D47" i="1"/>
  <c r="F49" i="1"/>
  <c r="G55" i="1"/>
  <c r="G59" i="1"/>
  <c r="G67" i="1"/>
  <c r="B36" i="1"/>
  <c r="H39" i="1"/>
  <c r="F43" i="1"/>
  <c r="F46" i="1"/>
  <c r="F48" i="1"/>
  <c r="G52" i="1"/>
  <c r="H55" i="1"/>
  <c r="C58" i="1"/>
  <c r="H59" i="1"/>
  <c r="G64" i="1"/>
  <c r="H67" i="1"/>
  <c r="F51" i="1"/>
  <c r="G66" i="1"/>
  <c r="H60" i="1"/>
  <c r="F55" i="1"/>
  <c r="F50" i="1"/>
  <c r="C46" i="1"/>
  <c r="G62" i="1"/>
  <c r="C63" i="1"/>
  <c r="F57" i="1"/>
  <c r="C51" i="1"/>
  <c r="G44" i="1"/>
  <c r="G39" i="1"/>
  <c r="F61" i="1"/>
  <c r="D65" i="1"/>
  <c r="E58" i="1"/>
  <c r="H53" i="1"/>
  <c r="D49" i="1"/>
  <c r="E42" i="1"/>
  <c r="E65" i="1"/>
  <c r="E45" i="1"/>
  <c r="G65" i="1"/>
  <c r="D62" i="1"/>
  <c r="H58" i="1"/>
  <c r="E55" i="1"/>
  <c r="C53" i="1"/>
  <c r="G49" i="1"/>
  <c r="D46" i="1"/>
  <c r="H42" i="1"/>
  <c r="E39" i="1"/>
  <c r="D63" i="1"/>
  <c r="F66" i="1"/>
  <c r="H48" i="1"/>
  <c r="E66" i="1"/>
  <c r="D57" i="1"/>
  <c r="H45" i="1"/>
  <c r="H66" i="1"/>
  <c r="H50" i="1"/>
  <c r="C45" i="1"/>
  <c r="F67" i="1"/>
  <c r="F62" i="1"/>
  <c r="D51" i="1"/>
  <c r="F63" i="1"/>
  <c r="C60" i="1"/>
  <c r="D48" i="1"/>
  <c r="D61" i="1"/>
  <c r="H49" i="1"/>
  <c r="H62" i="1"/>
  <c r="C57" i="1"/>
  <c r="D50" i="1"/>
  <c r="E43" i="1"/>
  <c r="G50" i="1"/>
  <c r="F65" i="1"/>
  <c r="D60" i="1"/>
  <c r="G54" i="1"/>
  <c r="E48" i="1"/>
  <c r="H44" i="1"/>
  <c r="D67" i="1"/>
  <c r="C62" i="1"/>
  <c r="D55" i="1"/>
  <c r="C50" i="1"/>
  <c r="C44" i="1"/>
  <c r="F39" i="1"/>
  <c r="D39" i="1"/>
  <c r="E57" i="1"/>
  <c r="E62" i="1"/>
  <c r="H57" i="1"/>
  <c r="D53" i="1"/>
  <c r="E46" i="1"/>
  <c r="H41" i="1"/>
  <c r="E61" i="1"/>
  <c r="E67" i="1"/>
  <c r="C65" i="1"/>
  <c r="G61" i="1"/>
  <c r="D58" i="1"/>
  <c r="H54" i="1"/>
  <c r="E51" i="1"/>
  <c r="C49" i="1"/>
  <c r="G45" i="1"/>
  <c r="D42" i="1"/>
  <c r="E44" i="1"/>
  <c r="G56" i="1"/>
  <c r="F53" i="1"/>
  <c r="H47" i="1"/>
  <c r="D44" i="1"/>
  <c r="G60" i="1"/>
  <c r="F54" i="1"/>
  <c r="F41" i="1"/>
  <c r="E41" i="1"/>
  <c r="H61" i="1"/>
  <c r="E50" i="1"/>
  <c r="D41" i="1"/>
  <c r="E53" i="1"/>
  <c r="E63" i="1"/>
  <c r="C61" i="1"/>
  <c r="G57" i="1"/>
  <c r="D54" i="1"/>
  <c r="E47" i="1"/>
  <c r="G41" i="1"/>
  <c r="E60" i="1"/>
  <c r="C56" i="1"/>
  <c r="C47" i="1"/>
  <c r="H63" i="1"/>
  <c r="H51" i="1"/>
  <c r="H65" i="1"/>
  <c r="E54" i="1"/>
  <c r="D45" i="1"/>
  <c r="E49" i="1"/>
  <c r="D66" i="1"/>
  <c r="E59" i="1"/>
  <c r="G53" i="1"/>
  <c r="H46" i="1"/>
  <c r="C41" i="1"/>
  <c r="B37" i="21"/>
  <c r="W68" i="43"/>
  <c r="C38" i="1"/>
  <c r="B48" i="38" s="1"/>
  <c r="G38" i="1"/>
  <c r="F38" i="1"/>
  <c r="E38" i="1"/>
  <c r="H38" i="1"/>
  <c r="D38" i="1"/>
  <c r="U19" i="37"/>
  <c r="U26" i="37"/>
  <c r="AS9" i="36"/>
  <c r="Q9" i="37" s="1"/>
  <c r="R9" i="37"/>
  <c r="U9" i="37" s="1"/>
  <c r="AR22" i="36"/>
  <c r="R22" i="37" s="1"/>
  <c r="AR10" i="36"/>
  <c r="R10" i="37" s="1"/>
  <c r="AR20" i="36"/>
  <c r="R20" i="37" s="1"/>
  <c r="AR21" i="36"/>
  <c r="AS21" i="36" s="1"/>
  <c r="Q21" i="37" s="1"/>
  <c r="AR16" i="36"/>
  <c r="AS16" i="36" s="1"/>
  <c r="Q16" i="37" s="1"/>
  <c r="AR13" i="36"/>
  <c r="R13" i="37" s="1"/>
  <c r="AR15" i="36"/>
  <c r="R15" i="37" s="1"/>
  <c r="H52" i="38"/>
  <c r="J52" i="38"/>
  <c r="N52" i="38" s="1"/>
  <c r="H61" i="38"/>
  <c r="J61" i="38"/>
  <c r="N61" i="38" s="1"/>
  <c r="H57" i="38"/>
  <c r="J57" i="38"/>
  <c r="N57" i="38" s="1"/>
  <c r="G64" i="38"/>
  <c r="BL64" i="38" s="1"/>
  <c r="W48" i="35" s="1"/>
  <c r="J64" i="38"/>
  <c r="H58" i="38"/>
  <c r="J58" i="38"/>
  <c r="N58" i="38" s="1"/>
  <c r="H66" i="38"/>
  <c r="J66" i="38"/>
  <c r="H53" i="38"/>
  <c r="J53" i="38"/>
  <c r="N53" i="38" s="1"/>
  <c r="G55" i="38"/>
  <c r="BL55" i="38" s="1"/>
  <c r="W39" i="35" s="1"/>
  <c r="J55" i="38"/>
  <c r="N55" i="38" s="1"/>
  <c r="H63" i="38"/>
  <c r="J63" i="38"/>
  <c r="G54" i="38"/>
  <c r="BL54" i="38" s="1"/>
  <c r="W38" i="35" s="1"/>
  <c r="J54" i="38"/>
  <c r="N54" i="38" s="1"/>
  <c r="H56" i="38"/>
  <c r="J56" i="38"/>
  <c r="N56" i="38" s="1"/>
  <c r="J1" i="38"/>
  <c r="K1" i="38" s="1"/>
  <c r="L1" i="38" s="1"/>
  <c r="M1" i="38" s="1"/>
  <c r="N1" i="38" s="1"/>
  <c r="O1" i="38" s="1"/>
  <c r="P1" i="38" s="1"/>
  <c r="Q1" i="38" s="1"/>
  <c r="R1" i="38" s="1"/>
  <c r="S1" i="38" s="1"/>
  <c r="AC1" i="47"/>
  <c r="AD1" i="47" s="1"/>
  <c r="AE1" i="47" s="1"/>
  <c r="AF1" i="47" s="1"/>
  <c r="AG1" i="47" s="1"/>
  <c r="AH1" i="47" s="1"/>
  <c r="AI1" i="47" s="1"/>
  <c r="AJ1" i="47" s="1"/>
  <c r="AK1" i="47" s="1"/>
  <c r="AL1" i="47" s="1"/>
  <c r="AM1" i="47" s="1"/>
  <c r="AN1" i="47" s="1"/>
  <c r="AO1" i="47" s="1"/>
  <c r="AP1" i="47" s="1"/>
  <c r="AQ1" i="47" s="1"/>
  <c r="AR1" i="47" s="1"/>
  <c r="AS1" i="47" s="1"/>
  <c r="AT1" i="47" s="1"/>
  <c r="AU1" i="47" s="1"/>
  <c r="AV1" i="47" s="1"/>
  <c r="W1" i="47"/>
  <c r="X1" i="47" s="1"/>
  <c r="Y1" i="47" s="1"/>
  <c r="Z1" i="47" s="1"/>
  <c r="AA1" i="47" s="1"/>
  <c r="AB1" i="47" s="1"/>
  <c r="A25" i="36"/>
  <c r="A32" i="36"/>
  <c r="A32" i="35" s="1"/>
  <c r="A27" i="36"/>
  <c r="A27" i="35" s="1"/>
  <c r="E16" i="21"/>
  <c r="A11" i="38"/>
  <c r="H8" i="1"/>
  <c r="A33" i="46"/>
  <c r="A34" i="46" s="1"/>
  <c r="A36" i="46" s="1"/>
  <c r="A37" i="46" s="1"/>
  <c r="A38" i="46" s="1"/>
  <c r="F9" i="21"/>
  <c r="A29" i="36"/>
  <c r="B11" i="39"/>
  <c r="D10" i="21"/>
  <c r="A24" i="36"/>
  <c r="D28" i="21"/>
  <c r="A28" i="36"/>
  <c r="A28" i="35" s="1"/>
  <c r="I28" i="39"/>
  <c r="D11" i="1"/>
  <c r="G11" i="21" s="1"/>
  <c r="D9" i="21"/>
  <c r="E11" i="21"/>
  <c r="G10" i="21"/>
  <c r="F11" i="1"/>
  <c r="A17" i="36"/>
  <c r="A17" i="37" s="1"/>
  <c r="F25" i="21"/>
  <c r="A16" i="36"/>
  <c r="A16" i="35" s="1"/>
  <c r="F8" i="1"/>
  <c r="E11" i="1"/>
  <c r="E32" i="21"/>
  <c r="C23" i="21"/>
  <c r="D20" i="21"/>
  <c r="H9" i="1"/>
  <c r="F9" i="39" s="1"/>
  <c r="AS28" i="36"/>
  <c r="Q28" i="37" s="1"/>
  <c r="R28" i="37"/>
  <c r="AS29" i="36"/>
  <c r="AS27" i="36"/>
  <c r="Q27" i="37" s="1"/>
  <c r="R27" i="37"/>
  <c r="U27" i="37" s="1"/>
  <c r="U30" i="37"/>
  <c r="AS30" i="36"/>
  <c r="R14" i="37"/>
  <c r="U14" i="37" s="1"/>
  <c r="AS14" i="36"/>
  <c r="Q14" i="37" s="1"/>
  <c r="AS11" i="36"/>
  <c r="R12" i="37"/>
  <c r="U12" i="37" s="1"/>
  <c r="AS12" i="36"/>
  <c r="Q12" i="37" s="1"/>
  <c r="AS25" i="36"/>
  <c r="Q25" i="37" s="1"/>
  <c r="R25" i="37"/>
  <c r="U25" i="37" s="1"/>
  <c r="AS18" i="36"/>
  <c r="Q18" i="37" s="1"/>
  <c r="R18" i="37"/>
  <c r="U18" i="37" s="1"/>
  <c r="AS24" i="36"/>
  <c r="Q24" i="37" s="1"/>
  <c r="R24" i="37"/>
  <c r="U24" i="37" s="1"/>
  <c r="AS17" i="36"/>
  <c r="Q17" i="37" s="1"/>
  <c r="R17" i="37"/>
  <c r="U17" i="37" s="1"/>
  <c r="AS31" i="36"/>
  <c r="Q31" i="37" s="1"/>
  <c r="R31" i="37"/>
  <c r="R32" i="37"/>
  <c r="AS32" i="36"/>
  <c r="Q32" i="37" s="1"/>
  <c r="AS23" i="36"/>
  <c r="Q23" i="37" s="1"/>
  <c r="R23" i="37"/>
  <c r="AK10" i="36"/>
  <c r="O10" i="37" s="1"/>
  <c r="P10" i="37"/>
  <c r="AK16" i="36"/>
  <c r="O16" i="37" s="1"/>
  <c r="P16" i="37"/>
  <c r="AK28" i="36"/>
  <c r="O28" i="37" s="1"/>
  <c r="P28" i="37"/>
  <c r="AK22" i="36"/>
  <c r="O22" i="37" s="1"/>
  <c r="P22" i="37"/>
  <c r="AK20" i="36"/>
  <c r="O20" i="37" s="1"/>
  <c r="P20" i="37"/>
  <c r="AK29" i="36"/>
  <c r="AK21" i="36"/>
  <c r="O21" i="37" s="1"/>
  <c r="P21" i="37"/>
  <c r="AK13" i="36"/>
  <c r="O13" i="37" s="1"/>
  <c r="P13" i="37"/>
  <c r="AK31" i="36"/>
  <c r="O31" i="37" s="1"/>
  <c r="P31" i="37"/>
  <c r="AK32" i="36"/>
  <c r="O32" i="37" s="1"/>
  <c r="P32" i="37"/>
  <c r="AK23" i="36"/>
  <c r="O23" i="37" s="1"/>
  <c r="P23" i="37"/>
  <c r="AK15" i="36"/>
  <c r="O15" i="37" s="1"/>
  <c r="P15" i="37"/>
  <c r="A27" i="38"/>
  <c r="A29" i="38"/>
  <c r="A26" i="38"/>
  <c r="B21" i="39"/>
  <c r="F21" i="39" s="1"/>
  <c r="B13" i="39"/>
  <c r="A9" i="47"/>
  <c r="B9" i="47" s="1"/>
  <c r="A21" i="47"/>
  <c r="B21" i="47" s="1"/>
  <c r="A22" i="47"/>
  <c r="A19" i="36"/>
  <c r="A19" i="37" s="1"/>
  <c r="A19" i="47"/>
  <c r="B19" i="47" s="1"/>
  <c r="A16" i="47"/>
  <c r="A18" i="47"/>
  <c r="B18" i="47" s="1"/>
  <c r="E9" i="39"/>
  <c r="D9" i="39"/>
  <c r="A9" i="36"/>
  <c r="G9" i="39"/>
  <c r="B26" i="39"/>
  <c r="E26" i="39" s="1"/>
  <c r="G26" i="21"/>
  <c r="D12" i="39"/>
  <c r="G12" i="39"/>
  <c r="A22" i="36"/>
  <c r="A12" i="47"/>
  <c r="B12" i="47" s="1"/>
  <c r="D8" i="1"/>
  <c r="A17" i="47"/>
  <c r="B17" i="47" s="1"/>
  <c r="E12" i="39"/>
  <c r="C11" i="1"/>
  <c r="B11" i="38" s="1"/>
  <c r="D17" i="39"/>
  <c r="F19" i="39"/>
  <c r="G16" i="21"/>
  <c r="F13" i="21"/>
  <c r="C20" i="21"/>
  <c r="AD33" i="38"/>
  <c r="AD37" i="38"/>
  <c r="N37" i="35" s="1"/>
  <c r="Q37" i="35" s="1"/>
  <c r="AD20" i="38"/>
  <c r="AD32" i="38"/>
  <c r="N32" i="35" s="1"/>
  <c r="Q32" i="35" s="1"/>
  <c r="AD36" i="38"/>
  <c r="AD31" i="38"/>
  <c r="AD35" i="38"/>
  <c r="N35" i="35" s="1"/>
  <c r="Q35" i="35" s="1"/>
  <c r="AD26" i="38"/>
  <c r="AD34" i="38"/>
  <c r="AD8" i="38"/>
  <c r="N8" i="35" s="1"/>
  <c r="A26" i="47"/>
  <c r="F30" i="39"/>
  <c r="H34" i="39"/>
  <c r="I34" i="39" s="1"/>
  <c r="A34" i="47"/>
  <c r="A24" i="48"/>
  <c r="A29" i="48"/>
  <c r="A25" i="47"/>
  <c r="A32" i="47"/>
  <c r="H35" i="39"/>
  <c r="I35" i="39" s="1"/>
  <c r="A35" i="47"/>
  <c r="B35" i="47" s="1"/>
  <c r="A28" i="47"/>
  <c r="D29" i="39"/>
  <c r="D35" i="39"/>
  <c r="A25" i="48"/>
  <c r="A30" i="48"/>
  <c r="A27" i="47"/>
  <c r="A29" i="47"/>
  <c r="A24" i="47"/>
  <c r="A23" i="36"/>
  <c r="A23" i="47"/>
  <c r="B23" i="47" s="1"/>
  <c r="A31" i="36"/>
  <c r="A31" i="35" s="1"/>
  <c r="A31" i="47"/>
  <c r="A30" i="47"/>
  <c r="B30" i="47" s="1"/>
  <c r="E13" i="21"/>
  <c r="F12" i="39"/>
  <c r="C9" i="39"/>
  <c r="C30" i="39"/>
  <c r="C12" i="39"/>
  <c r="A9" i="35"/>
  <c r="A34" i="37"/>
  <c r="A34" i="48"/>
  <c r="A12" i="35"/>
  <c r="A12" i="48"/>
  <c r="A18" i="35"/>
  <c r="A18" i="48"/>
  <c r="A35" i="35"/>
  <c r="A35" i="48"/>
  <c r="M1" i="36"/>
  <c r="N1" i="36" s="1"/>
  <c r="O1" i="36" s="1"/>
  <c r="P1" i="36" s="1"/>
  <c r="Q1" i="36" s="1"/>
  <c r="R1" i="36" s="1"/>
  <c r="S1" i="36" s="1"/>
  <c r="T1" i="36" s="1"/>
  <c r="U1" i="36" s="1"/>
  <c r="V1" i="36" s="1"/>
  <c r="W1" i="36" s="1"/>
  <c r="X1" i="36" s="1"/>
  <c r="Y1" i="36" s="1"/>
  <c r="Z1" i="36" s="1"/>
  <c r="AA1" i="36" s="1"/>
  <c r="AB1" i="36" s="1"/>
  <c r="AC1" i="36" s="1"/>
  <c r="AD1" i="36" s="1"/>
  <c r="AE1" i="36" s="1"/>
  <c r="A12" i="37"/>
  <c r="H54" i="38"/>
  <c r="G53" i="38"/>
  <c r="BL53" i="38" s="1"/>
  <c r="A18" i="37"/>
  <c r="A9" i="37"/>
  <c r="A35" i="37"/>
  <c r="AE8" i="36"/>
  <c r="M8" i="37" s="1"/>
  <c r="G56" i="38"/>
  <c r="E29" i="42"/>
  <c r="D16" i="21"/>
  <c r="D29" i="21"/>
  <c r="F26" i="21"/>
  <c r="E20" i="21"/>
  <c r="F20" i="21"/>
  <c r="G20" i="21"/>
  <c r="D15" i="21"/>
  <c r="D33" i="21"/>
  <c r="G21" i="21"/>
  <c r="E21" i="21"/>
  <c r="E25" i="31"/>
  <c r="E19" i="31"/>
  <c r="E9" i="31"/>
  <c r="G31" i="21"/>
  <c r="E26" i="21"/>
  <c r="D25" i="39"/>
  <c r="E16" i="40"/>
  <c r="C35" i="21"/>
  <c r="G18" i="39"/>
  <c r="D32" i="21"/>
  <c r="C31" i="21"/>
  <c r="E19" i="39"/>
  <c r="F15" i="21"/>
  <c r="E22" i="21"/>
  <c r="B28" i="38"/>
  <c r="D24" i="39"/>
  <c r="E25" i="39"/>
  <c r="F18" i="39"/>
  <c r="F22" i="39"/>
  <c r="D22" i="39"/>
  <c r="G22" i="39"/>
  <c r="F19" i="21"/>
  <c r="F18" i="21"/>
  <c r="C24" i="21"/>
  <c r="E27" i="21"/>
  <c r="E25" i="21"/>
  <c r="D25" i="21"/>
  <c r="B14" i="39"/>
  <c r="C28" i="21"/>
  <c r="F28" i="21"/>
  <c r="G29" i="39"/>
  <c r="C11" i="40"/>
  <c r="B12" i="36"/>
  <c r="D32" i="39"/>
  <c r="F25" i="39"/>
  <c r="G16" i="39"/>
  <c r="E17" i="21"/>
  <c r="F11" i="40"/>
  <c r="G25" i="39"/>
  <c r="D27" i="39"/>
  <c r="F14" i="40"/>
  <c r="G24" i="39"/>
  <c r="H45" i="38"/>
  <c r="E10" i="31"/>
  <c r="G17" i="39"/>
  <c r="D19" i="21"/>
  <c r="C18" i="21"/>
  <c r="C30" i="21"/>
  <c r="F34" i="21"/>
  <c r="C22" i="21"/>
  <c r="F35" i="21"/>
  <c r="E29" i="21"/>
  <c r="E34" i="21"/>
  <c r="F22" i="21"/>
  <c r="F17" i="21"/>
  <c r="F23" i="21"/>
  <c r="G32" i="39"/>
  <c r="D18" i="39"/>
  <c r="D16" i="39"/>
  <c r="E31" i="21"/>
  <c r="B14" i="21"/>
  <c r="D31" i="21"/>
  <c r="F32" i="21"/>
  <c r="D10" i="31"/>
  <c r="C16" i="40"/>
  <c r="B9" i="38"/>
  <c r="C11" i="21"/>
  <c r="BL40" i="38"/>
  <c r="F24" i="39"/>
  <c r="E23" i="39"/>
  <c r="BL50" i="38"/>
  <c r="B30" i="36"/>
  <c r="B30" i="37" s="1"/>
  <c r="F10" i="40"/>
  <c r="B35" i="36"/>
  <c r="H50" i="38"/>
  <c r="H46" i="38"/>
  <c r="BL45" i="38"/>
  <c r="BL51" i="38"/>
  <c r="G57" i="38"/>
  <c r="G66" i="38"/>
  <c r="G63" i="38"/>
  <c r="BL63" i="38" s="1"/>
  <c r="W47" i="35" s="1"/>
  <c r="G61" i="38"/>
  <c r="H55" i="38"/>
  <c r="H40" i="38"/>
  <c r="H39" i="38"/>
  <c r="H42" i="38"/>
  <c r="H43" i="38"/>
  <c r="H48" i="38"/>
  <c r="H51" i="38"/>
  <c r="BL46" i="38"/>
  <c r="BL48" i="38"/>
  <c r="E34" i="39"/>
  <c r="G52" i="38"/>
  <c r="BL39" i="38"/>
  <c r="G58" i="38"/>
  <c r="H64" i="38"/>
  <c r="F16" i="39"/>
  <c r="C15" i="40"/>
  <c r="C34" i="39"/>
  <c r="F15" i="40"/>
  <c r="C26" i="21"/>
  <c r="A25" i="38"/>
  <c r="C27" i="39"/>
  <c r="E8" i="40"/>
  <c r="G9" i="21"/>
  <c r="A37" i="38"/>
  <c r="B37" i="39"/>
  <c r="A37" i="47" s="1"/>
  <c r="B37" i="47" s="1"/>
  <c r="C35" i="39"/>
  <c r="A33" i="38"/>
  <c r="E35" i="21"/>
  <c r="F17" i="40"/>
  <c r="D30" i="39"/>
  <c r="D37" i="21"/>
  <c r="G25" i="21"/>
  <c r="B33" i="39"/>
  <c r="E22" i="39"/>
  <c r="A14" i="36"/>
  <c r="G23" i="21"/>
  <c r="F34" i="39"/>
  <c r="A38" i="38"/>
  <c r="B38" i="39"/>
  <c r="A38" i="47" s="1"/>
  <c r="F38" i="47" s="1"/>
  <c r="BL44" i="38"/>
  <c r="D11" i="21"/>
  <c r="D18" i="21"/>
  <c r="E18" i="21"/>
  <c r="E30" i="21"/>
  <c r="C38" i="21"/>
  <c r="D34" i="21"/>
  <c r="A12" i="38"/>
  <c r="B12" i="38" s="1"/>
  <c r="C8" i="1"/>
  <c r="B8" i="39"/>
  <c r="H8" i="39" s="1"/>
  <c r="I8" i="39" s="1"/>
  <c r="A13" i="38"/>
  <c r="B13" i="38" s="1"/>
  <c r="D35" i="21"/>
  <c r="D24" i="21"/>
  <c r="E23" i="21"/>
  <c r="C17" i="21"/>
  <c r="F24" i="21"/>
  <c r="B12" i="21"/>
  <c r="F38" i="21"/>
  <c r="B8" i="21"/>
  <c r="F27" i="21"/>
  <c r="C19" i="21"/>
  <c r="C32" i="21"/>
  <c r="G28" i="39"/>
  <c r="F12" i="1"/>
  <c r="E14" i="40"/>
  <c r="F8" i="40"/>
  <c r="H11" i="1"/>
  <c r="G11" i="1"/>
  <c r="G30" i="39"/>
  <c r="E11" i="40"/>
  <c r="S68" i="43"/>
  <c r="E8" i="31"/>
  <c r="BL42" i="38"/>
  <c r="H60" i="38"/>
  <c r="G60" i="38"/>
  <c r="BL60" i="38" s="1"/>
  <c r="W44" i="35" s="1"/>
  <c r="BL49" i="38"/>
  <c r="BL41" i="38"/>
  <c r="H44" i="38"/>
  <c r="G59" i="38"/>
  <c r="H59" i="38"/>
  <c r="H62" i="38"/>
  <c r="G62" i="38"/>
  <c r="H67" i="38"/>
  <c r="G67" i="38"/>
  <c r="H65" i="38"/>
  <c r="G65" i="38"/>
  <c r="H47" i="38"/>
  <c r="G47" i="38"/>
  <c r="BL47" i="38" s="1"/>
  <c r="H41" i="38"/>
  <c r="H49" i="38"/>
  <c r="A34" i="35"/>
  <c r="D21" i="39"/>
  <c r="A21" i="38"/>
  <c r="B30" i="38"/>
  <c r="B34" i="38"/>
  <c r="B35" i="38"/>
  <c r="F14" i="39"/>
  <c r="B23" i="38"/>
  <c r="F10" i="1"/>
  <c r="D14" i="40" s="1"/>
  <c r="A10" i="38"/>
  <c r="B10" i="39"/>
  <c r="C10" i="1"/>
  <c r="C14" i="40" s="1"/>
  <c r="G23" i="39"/>
  <c r="G17" i="21"/>
  <c r="C23" i="39"/>
  <c r="F32" i="39"/>
  <c r="G24" i="21"/>
  <c r="A24" i="35"/>
  <c r="A24" i="37"/>
  <c r="C33" i="21"/>
  <c r="A15" i="38"/>
  <c r="B15" i="39"/>
  <c r="A25" i="35"/>
  <c r="A25" i="37"/>
  <c r="A30" i="35"/>
  <c r="A30" i="37"/>
  <c r="C37" i="21"/>
  <c r="D21" i="21"/>
  <c r="C21" i="21"/>
  <c r="B20" i="39"/>
  <c r="A20" i="38"/>
  <c r="F10" i="21"/>
  <c r="E10" i="21"/>
  <c r="F33" i="39"/>
  <c r="C15" i="21"/>
  <c r="E15" i="21"/>
  <c r="G15" i="21"/>
  <c r="A29" i="35"/>
  <c r="A29" i="37"/>
  <c r="E19" i="21"/>
  <c r="D38" i="21"/>
  <c r="E38" i="21"/>
  <c r="D12" i="21"/>
  <c r="C34" i="21"/>
  <c r="D22" i="21"/>
  <c r="C29" i="21"/>
  <c r="C16" i="21"/>
  <c r="D8" i="31"/>
  <c r="B36" i="21"/>
  <c r="E24" i="42"/>
  <c r="E23" i="42"/>
  <c r="E34" i="42"/>
  <c r="E33" i="42"/>
  <c r="E28" i="42"/>
  <c r="E22" i="42"/>
  <c r="E21" i="42"/>
  <c r="E20" i="42"/>
  <c r="E19" i="42"/>
  <c r="E18" i="42"/>
  <c r="E14" i="42"/>
  <c r="E13" i="42"/>
  <c r="D24" i="42"/>
  <c r="D23" i="42"/>
  <c r="D34" i="42"/>
  <c r="D33" i="42"/>
  <c r="D28" i="42"/>
  <c r="D22" i="42"/>
  <c r="D21" i="42"/>
  <c r="D20" i="42"/>
  <c r="D19" i="42"/>
  <c r="D18" i="42"/>
  <c r="D14" i="42"/>
  <c r="D13" i="42"/>
  <c r="D29" i="42"/>
  <c r="G35" i="21" l="1"/>
  <c r="B65" i="38"/>
  <c r="B39" i="38"/>
  <c r="B49" i="38"/>
  <c r="E33" i="21"/>
  <c r="B52" i="38"/>
  <c r="D33" i="39"/>
  <c r="B61" i="38"/>
  <c r="B62" i="38"/>
  <c r="B56" i="38"/>
  <c r="B37" i="38"/>
  <c r="B40" i="38"/>
  <c r="B53" i="38"/>
  <c r="B47" i="38"/>
  <c r="G38" i="21"/>
  <c r="G37" i="21"/>
  <c r="B66" i="38"/>
  <c r="B51" i="38"/>
  <c r="G33" i="21"/>
  <c r="B45" i="38"/>
  <c r="B42" i="38"/>
  <c r="A32" i="48"/>
  <c r="B34" i="47"/>
  <c r="B43" i="38"/>
  <c r="B54" i="38"/>
  <c r="B55" i="38"/>
  <c r="B58" i="38"/>
  <c r="B44" i="38"/>
  <c r="B57" i="38"/>
  <c r="F37" i="21"/>
  <c r="B59" i="38"/>
  <c r="B67" i="38"/>
  <c r="B41" i="38"/>
  <c r="B46" i="38"/>
  <c r="B50" i="38"/>
  <c r="D9" i="40"/>
  <c r="C36" i="1"/>
  <c r="H36" i="1"/>
  <c r="F36" i="1"/>
  <c r="D36" i="1"/>
  <c r="G36" i="21" s="1"/>
  <c r="G36" i="1"/>
  <c r="E36" i="39" s="1"/>
  <c r="E36" i="1"/>
  <c r="B36" i="39"/>
  <c r="A36" i="38"/>
  <c r="E37" i="21"/>
  <c r="B38" i="38"/>
  <c r="B64" i="38"/>
  <c r="B63" i="38"/>
  <c r="B60" i="38"/>
  <c r="N26" i="35"/>
  <c r="Q26" i="35" s="1"/>
  <c r="N20" i="35"/>
  <c r="Q20" i="35" s="1"/>
  <c r="U29" i="37"/>
  <c r="U22" i="37"/>
  <c r="U23" i="37"/>
  <c r="U15" i="37"/>
  <c r="U20" i="37"/>
  <c r="U28" i="37"/>
  <c r="U13" i="37"/>
  <c r="U10" i="37"/>
  <c r="AS13" i="36"/>
  <c r="Q13" i="37" s="1"/>
  <c r="R16" i="37"/>
  <c r="U16" i="37" s="1"/>
  <c r="AS10" i="36"/>
  <c r="Q10" i="37" s="1"/>
  <c r="AS20" i="36"/>
  <c r="Q20" i="37" s="1"/>
  <c r="AS15" i="36"/>
  <c r="Q15" i="37" s="1"/>
  <c r="AS22" i="36"/>
  <c r="Q22" i="37" s="1"/>
  <c r="R21" i="37"/>
  <c r="U21" i="37" s="1"/>
  <c r="A16" i="48"/>
  <c r="A32" i="37"/>
  <c r="A27" i="37"/>
  <c r="C17" i="36"/>
  <c r="E17" i="36" s="1"/>
  <c r="A27" i="48"/>
  <c r="C37" i="39"/>
  <c r="A31" i="37"/>
  <c r="E21" i="39"/>
  <c r="D26" i="39"/>
  <c r="F26" i="39"/>
  <c r="A28" i="48"/>
  <c r="G11" i="39"/>
  <c r="A28" i="37"/>
  <c r="A16" i="37"/>
  <c r="A11" i="47"/>
  <c r="B11" i="47" s="1"/>
  <c r="C23" i="36"/>
  <c r="E23" i="36" s="1"/>
  <c r="F23" i="36" s="1"/>
  <c r="D23" i="37" s="1"/>
  <c r="F16" i="40"/>
  <c r="C22" i="36"/>
  <c r="E22" i="36" s="1"/>
  <c r="A22" i="48"/>
  <c r="C9" i="36"/>
  <c r="E9" i="36" s="1"/>
  <c r="A13" i="36"/>
  <c r="A13" i="35" s="1"/>
  <c r="C18" i="36"/>
  <c r="E18" i="36" s="1"/>
  <c r="A11" i="36"/>
  <c r="B11" i="36" s="1"/>
  <c r="C12" i="36"/>
  <c r="E12" i="36" s="1"/>
  <c r="D38" i="39"/>
  <c r="F38" i="39"/>
  <c r="D13" i="39"/>
  <c r="B9" i="36"/>
  <c r="B9" i="48" s="1"/>
  <c r="B23" i="36"/>
  <c r="B23" i="35" s="1"/>
  <c r="F13" i="39"/>
  <c r="D11" i="39"/>
  <c r="G8" i="39"/>
  <c r="A26" i="36"/>
  <c r="A21" i="36"/>
  <c r="I21" i="39"/>
  <c r="C16" i="36"/>
  <c r="E16" i="36" s="1"/>
  <c r="F16" i="36" s="1"/>
  <c r="A21" i="46"/>
  <c r="A24" i="46" s="1"/>
  <c r="A25" i="46" s="1"/>
  <c r="A27" i="46" s="1"/>
  <c r="A28" i="46" s="1"/>
  <c r="A31" i="46" s="1"/>
  <c r="A15" i="46"/>
  <c r="A16" i="46" s="1"/>
  <c r="A17" i="46" s="1"/>
  <c r="A17" i="35"/>
  <c r="C14" i="36"/>
  <c r="E14" i="36" s="1"/>
  <c r="A17" i="48"/>
  <c r="A9" i="48"/>
  <c r="C19" i="36"/>
  <c r="E19" i="36" s="1"/>
  <c r="C11" i="39"/>
  <c r="U31" i="37"/>
  <c r="U32" i="37"/>
  <c r="H38" i="47"/>
  <c r="C38" i="48" s="1"/>
  <c r="J38" i="47"/>
  <c r="L38" i="47" s="1"/>
  <c r="A22" i="35"/>
  <c r="A22" i="37"/>
  <c r="E13" i="39"/>
  <c r="C13" i="39"/>
  <c r="A13" i="47"/>
  <c r="B13" i="47" s="1"/>
  <c r="E17" i="40"/>
  <c r="E15" i="40"/>
  <c r="B31" i="36"/>
  <c r="B31" i="48" s="1"/>
  <c r="G26" i="39"/>
  <c r="D17" i="40"/>
  <c r="B20" i="38"/>
  <c r="A20" i="47"/>
  <c r="B20" i="47" s="1"/>
  <c r="F8" i="39"/>
  <c r="A8" i="47"/>
  <c r="B8" i="47" s="1"/>
  <c r="D37" i="39"/>
  <c r="I12" i="36"/>
  <c r="K12" i="36" s="1"/>
  <c r="A10" i="47"/>
  <c r="B10" i="47" s="1"/>
  <c r="G29" i="21"/>
  <c r="B38" i="47"/>
  <c r="I9" i="36"/>
  <c r="K9" i="36" s="1"/>
  <c r="A19" i="48"/>
  <c r="A19" i="35"/>
  <c r="A15" i="47"/>
  <c r="B15" i="47" s="1"/>
  <c r="A14" i="48"/>
  <c r="D14" i="39"/>
  <c r="I19" i="36"/>
  <c r="K19" i="36" s="1"/>
  <c r="I18" i="36"/>
  <c r="K18" i="36" s="1"/>
  <c r="A14" i="47"/>
  <c r="B14" i="47" s="1"/>
  <c r="I30" i="36"/>
  <c r="K30" i="36" s="1"/>
  <c r="L30" i="36" s="1"/>
  <c r="F30" i="37" s="1"/>
  <c r="I24" i="36"/>
  <c r="K24" i="36" s="1"/>
  <c r="L24" i="36" s="1"/>
  <c r="F24" i="37" s="1"/>
  <c r="I29" i="36"/>
  <c r="K29" i="36" s="1"/>
  <c r="L29" i="36" s="1"/>
  <c r="F29" i="37" s="1"/>
  <c r="C27" i="36"/>
  <c r="E27" i="36" s="1"/>
  <c r="F27" i="36" s="1"/>
  <c r="D27" i="37" s="1"/>
  <c r="C28" i="36"/>
  <c r="E28" i="36" s="1"/>
  <c r="F28" i="36" s="1"/>
  <c r="D28" i="37" s="1"/>
  <c r="I28" i="36"/>
  <c r="K28" i="36" s="1"/>
  <c r="L28" i="36" s="1"/>
  <c r="F28" i="37" s="1"/>
  <c r="I32" i="36"/>
  <c r="K32" i="36" s="1"/>
  <c r="L32" i="36" s="1"/>
  <c r="F32" i="37" s="1"/>
  <c r="I25" i="36"/>
  <c r="K25" i="36" s="1"/>
  <c r="L25" i="36" s="1"/>
  <c r="F25" i="37" s="1"/>
  <c r="I22" i="36"/>
  <c r="K22" i="36" s="1"/>
  <c r="I16" i="36"/>
  <c r="K16" i="36" s="1"/>
  <c r="I17" i="36"/>
  <c r="K17" i="36" s="1"/>
  <c r="C8" i="39"/>
  <c r="C24" i="39"/>
  <c r="C31" i="39"/>
  <c r="G21" i="39"/>
  <c r="C22" i="39"/>
  <c r="E10" i="40"/>
  <c r="B15" i="38"/>
  <c r="B22" i="36"/>
  <c r="B22" i="48" s="1"/>
  <c r="C14" i="39"/>
  <c r="E30" i="39"/>
  <c r="D8" i="40"/>
  <c r="B18" i="36"/>
  <c r="B18" i="48" s="1"/>
  <c r="B14" i="38"/>
  <c r="E28" i="39"/>
  <c r="AE34" i="38"/>
  <c r="M34" i="35" s="1"/>
  <c r="N34" i="35"/>
  <c r="Q34" i="35" s="1"/>
  <c r="AE26" i="38"/>
  <c r="M26" i="35" s="1"/>
  <c r="AE31" i="38"/>
  <c r="M31" i="35" s="1"/>
  <c r="N31" i="35"/>
  <c r="Q31" i="35" s="1"/>
  <c r="AE23" i="38"/>
  <c r="M23" i="35" s="1"/>
  <c r="AE36" i="38"/>
  <c r="M36" i="35" s="1"/>
  <c r="N36" i="35"/>
  <c r="Q36" i="35" s="1"/>
  <c r="AE20" i="38"/>
  <c r="M20" i="35" s="1"/>
  <c r="AE33" i="38"/>
  <c r="M33" i="35" s="1"/>
  <c r="N33" i="35"/>
  <c r="Q33" i="35" s="1"/>
  <c r="AE17" i="38"/>
  <c r="M17" i="35" s="1"/>
  <c r="AE35" i="38"/>
  <c r="M35" i="35" s="1"/>
  <c r="AE16" i="38"/>
  <c r="M16" i="35" s="1"/>
  <c r="AE32" i="38"/>
  <c r="M32" i="35" s="1"/>
  <c r="AE37" i="38"/>
  <c r="M37" i="35" s="1"/>
  <c r="AE8" i="38"/>
  <c r="M8" i="35" s="1"/>
  <c r="B27" i="47"/>
  <c r="B32" i="47"/>
  <c r="B24" i="47"/>
  <c r="B28" i="47"/>
  <c r="B25" i="47"/>
  <c r="B26" i="47"/>
  <c r="I27" i="36"/>
  <c r="K27" i="36" s="1"/>
  <c r="C30" i="36"/>
  <c r="E30" i="36" s="1"/>
  <c r="F30" i="36" s="1"/>
  <c r="D30" i="37" s="1"/>
  <c r="C29" i="36"/>
  <c r="E29" i="36" s="1"/>
  <c r="F29" i="36" s="1"/>
  <c r="D29" i="37" s="1"/>
  <c r="H33" i="39"/>
  <c r="I33" i="39" s="1"/>
  <c r="A33" i="47"/>
  <c r="B33" i="47" s="1"/>
  <c r="A23" i="48"/>
  <c r="I23" i="36"/>
  <c r="K23" i="36" s="1"/>
  <c r="L23" i="36" s="1"/>
  <c r="F23" i="37" s="1"/>
  <c r="A23" i="37"/>
  <c r="A23" i="35"/>
  <c r="C32" i="36"/>
  <c r="E32" i="36" s="1"/>
  <c r="F32" i="36" s="1"/>
  <c r="D32" i="37" s="1"/>
  <c r="C25" i="36"/>
  <c r="E25" i="36" s="1"/>
  <c r="F25" i="36" s="1"/>
  <c r="D25" i="37" s="1"/>
  <c r="I35" i="36"/>
  <c r="K35" i="36" s="1"/>
  <c r="L35" i="36" s="1"/>
  <c r="F35" i="37" s="1"/>
  <c r="C24" i="36"/>
  <c r="E24" i="36" s="1"/>
  <c r="F24" i="36" s="1"/>
  <c r="D24" i="37" s="1"/>
  <c r="I34" i="36"/>
  <c r="K34" i="36" s="1"/>
  <c r="L34" i="36" s="1"/>
  <c r="F34" i="37" s="1"/>
  <c r="A31" i="48"/>
  <c r="C31" i="36"/>
  <c r="E31" i="36" s="1"/>
  <c r="F31" i="36" s="1"/>
  <c r="D31" i="37" s="1"/>
  <c r="I31" i="36"/>
  <c r="K31" i="36" s="1"/>
  <c r="L31" i="36" s="1"/>
  <c r="F31" i="37" s="1"/>
  <c r="C35" i="36"/>
  <c r="E35" i="36" s="1"/>
  <c r="F35" i="36" s="1"/>
  <c r="D35" i="37" s="1"/>
  <c r="C34" i="36"/>
  <c r="E34" i="36" s="1"/>
  <c r="F34" i="36" s="1"/>
  <c r="D34" i="37" s="1"/>
  <c r="G14" i="39"/>
  <c r="E35" i="39"/>
  <c r="D28" i="39"/>
  <c r="G32" i="21"/>
  <c r="C25" i="39"/>
  <c r="D31" i="39"/>
  <c r="B16" i="36"/>
  <c r="B16" i="48" s="1"/>
  <c r="B18" i="38"/>
  <c r="B28" i="36"/>
  <c r="B28" i="35" s="1"/>
  <c r="F31" i="39"/>
  <c r="B27" i="38"/>
  <c r="B24" i="38"/>
  <c r="C18" i="39"/>
  <c r="C28" i="39"/>
  <c r="B24" i="36"/>
  <c r="B24" i="35" s="1"/>
  <c r="E18" i="39"/>
  <c r="G27" i="39"/>
  <c r="G34" i="39"/>
  <c r="B32" i="36"/>
  <c r="B32" i="48" s="1"/>
  <c r="D11" i="40"/>
  <c r="C26" i="39"/>
  <c r="B17" i="36"/>
  <c r="B17" i="48" s="1"/>
  <c r="E16" i="39"/>
  <c r="C32" i="39"/>
  <c r="B32" i="38"/>
  <c r="B19" i="36"/>
  <c r="B19" i="48" s="1"/>
  <c r="G31" i="39"/>
  <c r="C17" i="40"/>
  <c r="B25" i="38"/>
  <c r="B26" i="38"/>
  <c r="B19" i="38"/>
  <c r="G18" i="21"/>
  <c r="G14" i="21"/>
  <c r="F28" i="39"/>
  <c r="G27" i="21"/>
  <c r="F27" i="39"/>
  <c r="F29" i="39"/>
  <c r="E27" i="39"/>
  <c r="G37" i="39"/>
  <c r="C16" i="39"/>
  <c r="B16" i="47"/>
  <c r="C29" i="39"/>
  <c r="B29" i="47"/>
  <c r="G22" i="21"/>
  <c r="B25" i="36"/>
  <c r="B25" i="48" s="1"/>
  <c r="C19" i="39"/>
  <c r="B22" i="38"/>
  <c r="B22" i="47"/>
  <c r="B31" i="38"/>
  <c r="B31" i="47"/>
  <c r="AF1" i="36"/>
  <c r="AG1" i="36" s="1"/>
  <c r="AH1" i="36" s="1"/>
  <c r="AI1" i="36" s="1"/>
  <c r="AJ1" i="36" s="1"/>
  <c r="AK1" i="36" s="1"/>
  <c r="AL1" i="36"/>
  <c r="AM1" i="36" s="1"/>
  <c r="AN1" i="36" s="1"/>
  <c r="AO1" i="36" s="1"/>
  <c r="AP1" i="36" s="1"/>
  <c r="AQ1" i="36" s="1"/>
  <c r="AR1" i="36" s="1"/>
  <c r="AS1" i="36" s="1"/>
  <c r="AT1" i="36" s="1"/>
  <c r="AU1" i="36" s="1"/>
  <c r="AV1" i="36" s="1"/>
  <c r="AW1" i="36" s="1"/>
  <c r="AX1" i="36" s="1"/>
  <c r="AY1" i="36" s="1"/>
  <c r="AZ1" i="36" s="1"/>
  <c r="BA1" i="36" s="1"/>
  <c r="BB1" i="36" s="1"/>
  <c r="BC1" i="36" s="1"/>
  <c r="BD1" i="36" s="1"/>
  <c r="BE1" i="36" s="1"/>
  <c r="BF1" i="36" s="1"/>
  <c r="BG1" i="36" s="1"/>
  <c r="B35" i="35"/>
  <c r="B35" i="48"/>
  <c r="B30" i="35"/>
  <c r="B30" i="48"/>
  <c r="B12" i="35"/>
  <c r="B12" i="48"/>
  <c r="B34" i="35"/>
  <c r="B34" i="48"/>
  <c r="BL56" i="38"/>
  <c r="W40" i="35" s="1"/>
  <c r="B34" i="37"/>
  <c r="B35" i="37"/>
  <c r="B12" i="37"/>
  <c r="BL61" i="38"/>
  <c r="W45" i="35" s="1"/>
  <c r="BL65" i="38"/>
  <c r="W49" i="35" s="1"/>
  <c r="BL66" i="38"/>
  <c r="W50" i="35" s="1"/>
  <c r="BL57" i="38"/>
  <c r="W41" i="35" s="1"/>
  <c r="AJ8" i="36"/>
  <c r="E14" i="39"/>
  <c r="E37" i="39"/>
  <c r="B16" i="38"/>
  <c r="E9" i="40"/>
  <c r="E17" i="39"/>
  <c r="E14" i="21"/>
  <c r="F14" i="21"/>
  <c r="D14" i="21"/>
  <c r="C14" i="21"/>
  <c r="BL58" i="38"/>
  <c r="W42" i="35" s="1"/>
  <c r="BL52" i="38"/>
  <c r="BL59" i="38"/>
  <c r="W43" i="35" s="1"/>
  <c r="E31" i="39"/>
  <c r="F35" i="39"/>
  <c r="BL67" i="38"/>
  <c r="W51" i="35" s="1"/>
  <c r="B27" i="36"/>
  <c r="B27" i="48" s="1"/>
  <c r="C8" i="40"/>
  <c r="A37" i="36"/>
  <c r="F37" i="39"/>
  <c r="H37" i="39"/>
  <c r="I37" i="39" s="1"/>
  <c r="G19" i="39"/>
  <c r="D10" i="40"/>
  <c r="G19" i="21"/>
  <c r="D19" i="39"/>
  <c r="C10" i="40"/>
  <c r="G30" i="21"/>
  <c r="D16" i="40"/>
  <c r="F11" i="39"/>
  <c r="F17" i="39"/>
  <c r="F9" i="40"/>
  <c r="F8" i="21"/>
  <c r="D8" i="21"/>
  <c r="E8" i="21"/>
  <c r="G8" i="21"/>
  <c r="C8" i="21"/>
  <c r="C12" i="21"/>
  <c r="F12" i="21"/>
  <c r="E12" i="21"/>
  <c r="G12" i="21"/>
  <c r="B8" i="38"/>
  <c r="E24" i="39"/>
  <c r="D23" i="39"/>
  <c r="F23" i="39"/>
  <c r="E11" i="39"/>
  <c r="B17" i="38"/>
  <c r="C17" i="39"/>
  <c r="C9" i="40"/>
  <c r="G13" i="21"/>
  <c r="G13" i="39"/>
  <c r="D15" i="40"/>
  <c r="E32" i="39"/>
  <c r="B29" i="38"/>
  <c r="B29" i="36"/>
  <c r="B29" i="48" s="1"/>
  <c r="A8" i="36"/>
  <c r="C8" i="36" s="1"/>
  <c r="E8" i="36" s="1"/>
  <c r="F8" i="36" s="1"/>
  <c r="D8" i="37" s="1"/>
  <c r="D8" i="39"/>
  <c r="E8" i="39"/>
  <c r="H38" i="39"/>
  <c r="I38" i="39" s="1"/>
  <c r="C38" i="39"/>
  <c r="A38" i="36"/>
  <c r="G38" i="39"/>
  <c r="B14" i="36"/>
  <c r="B14" i="48" s="1"/>
  <c r="A14" i="37"/>
  <c r="A14" i="35"/>
  <c r="A33" i="36"/>
  <c r="G33" i="39"/>
  <c r="E33" i="39"/>
  <c r="E38" i="39"/>
  <c r="G28" i="21"/>
  <c r="E29" i="39"/>
  <c r="B21" i="38"/>
  <c r="BL62" i="38"/>
  <c r="W46" i="35" s="1"/>
  <c r="BL43" i="38"/>
  <c r="C33" i="39"/>
  <c r="A20" i="36"/>
  <c r="F20" i="39"/>
  <c r="G20" i="39"/>
  <c r="C20" i="39"/>
  <c r="D20" i="39"/>
  <c r="E20" i="39"/>
  <c r="B10" i="38"/>
  <c r="E36" i="21"/>
  <c r="C36" i="21"/>
  <c r="F36" i="21"/>
  <c r="D36" i="21"/>
  <c r="F13" i="40"/>
  <c r="E13" i="40"/>
  <c r="C13" i="40"/>
  <c r="D13" i="40"/>
  <c r="B33" i="38"/>
  <c r="G15" i="39"/>
  <c r="F15" i="39"/>
  <c r="A15" i="36"/>
  <c r="C15" i="36" s="1"/>
  <c r="D15" i="39"/>
  <c r="E15" i="39"/>
  <c r="C15" i="39"/>
  <c r="F10" i="39"/>
  <c r="G10" i="39"/>
  <c r="A10" i="36"/>
  <c r="C10" i="36" s="1"/>
  <c r="D10" i="39"/>
  <c r="E10" i="39"/>
  <c r="C10" i="39"/>
  <c r="C21" i="39"/>
  <c r="E12" i="40"/>
  <c r="F12" i="40"/>
  <c r="D12" i="40"/>
  <c r="C12" i="40"/>
  <c r="B36" i="38" l="1"/>
  <c r="G36" i="39"/>
  <c r="A36" i="36"/>
  <c r="C36" i="39"/>
  <c r="D36" i="39"/>
  <c r="H36" i="39"/>
  <c r="I36" i="39" s="1"/>
  <c r="A36" i="47"/>
  <c r="B36" i="47" s="1"/>
  <c r="F36" i="39"/>
  <c r="C13" i="36"/>
  <c r="E13" i="36" s="1"/>
  <c r="G13" i="36" s="1"/>
  <c r="C13" i="37" s="1"/>
  <c r="A13" i="48"/>
  <c r="B13" i="36"/>
  <c r="B13" i="48" s="1"/>
  <c r="I38" i="36"/>
  <c r="K38" i="36" s="1"/>
  <c r="L38" i="36" s="1"/>
  <c r="F38" i="37" s="1"/>
  <c r="C26" i="36"/>
  <c r="E26" i="36" s="1"/>
  <c r="F26" i="36" s="1"/>
  <c r="D26" i="37" s="1"/>
  <c r="B26" i="36"/>
  <c r="B26" i="48" s="1"/>
  <c r="I26" i="36"/>
  <c r="K26" i="36" s="1"/>
  <c r="L26" i="36" s="1"/>
  <c r="F26" i="37" s="1"/>
  <c r="B9" i="37"/>
  <c r="B23" i="48"/>
  <c r="B9" i="35"/>
  <c r="I11" i="36"/>
  <c r="K11" i="36" s="1"/>
  <c r="M11" i="36" s="1"/>
  <c r="E11" i="37" s="1"/>
  <c r="B23" i="37"/>
  <c r="O28" i="36"/>
  <c r="Q28" i="36" s="1"/>
  <c r="AU28" i="36" s="1"/>
  <c r="AW28" i="36" s="1"/>
  <c r="BJ28" i="36" s="1"/>
  <c r="M30" i="36"/>
  <c r="E30" i="37" s="1"/>
  <c r="B11" i="37"/>
  <c r="B11" i="35"/>
  <c r="B11" i="48"/>
  <c r="C21" i="36"/>
  <c r="E21" i="36" s="1"/>
  <c r="G21" i="36" s="1"/>
  <c r="C21" i="37" s="1"/>
  <c r="A21" i="37"/>
  <c r="A21" i="35"/>
  <c r="A21" i="48"/>
  <c r="I13" i="36"/>
  <c r="K13" i="36" s="1"/>
  <c r="O13" i="36" s="1"/>
  <c r="Q13" i="36" s="1"/>
  <c r="AU13" i="36" s="1"/>
  <c r="AW13" i="36" s="1"/>
  <c r="BJ13" i="36" s="1"/>
  <c r="A13" i="37"/>
  <c r="C11" i="36"/>
  <c r="E11" i="36" s="1"/>
  <c r="F11" i="36" s="1"/>
  <c r="A11" i="35"/>
  <c r="A11" i="48"/>
  <c r="A11" i="37"/>
  <c r="B21" i="36"/>
  <c r="B21" i="48" s="1"/>
  <c r="I21" i="36"/>
  <c r="K21" i="36" s="1"/>
  <c r="L21" i="36" s="1"/>
  <c r="F21" i="37" s="1"/>
  <c r="A26" i="35"/>
  <c r="A26" i="48"/>
  <c r="A26" i="37"/>
  <c r="B18" i="37"/>
  <c r="B18" i="35"/>
  <c r="G28" i="36"/>
  <c r="C28" i="37" s="1"/>
  <c r="G27" i="36"/>
  <c r="C27" i="37" s="1"/>
  <c r="O25" i="36"/>
  <c r="Q25" i="36" s="1"/>
  <c r="AU25" i="36" s="1"/>
  <c r="AW25" i="36" s="1"/>
  <c r="AZ25" i="36" s="1"/>
  <c r="G25" i="37" s="1"/>
  <c r="M25" i="36"/>
  <c r="E25" i="37" s="1"/>
  <c r="B31" i="37"/>
  <c r="B31" i="35"/>
  <c r="M28" i="36"/>
  <c r="E28" i="37" s="1"/>
  <c r="O24" i="36"/>
  <c r="Q24" i="36" s="1"/>
  <c r="AU24" i="36" s="1"/>
  <c r="AW24" i="36" s="1"/>
  <c r="AY24" i="36" s="1"/>
  <c r="H24" i="37" s="1"/>
  <c r="M24" i="36"/>
  <c r="E24" i="37" s="1"/>
  <c r="P8" i="37"/>
  <c r="AR8" i="36"/>
  <c r="A20" i="48"/>
  <c r="C20" i="36"/>
  <c r="E20" i="36" s="1"/>
  <c r="F20" i="36" s="1"/>
  <c r="B22" i="37"/>
  <c r="M32" i="36"/>
  <c r="E32" i="37" s="1"/>
  <c r="G30" i="36"/>
  <c r="C30" i="37" s="1"/>
  <c r="M29" i="36"/>
  <c r="E29" i="37" s="1"/>
  <c r="O32" i="36"/>
  <c r="Q32" i="36" s="1"/>
  <c r="AU32" i="36" s="1"/>
  <c r="AZ32" i="36" s="1"/>
  <c r="G32" i="37" s="1"/>
  <c r="O29" i="36"/>
  <c r="Q29" i="36" s="1"/>
  <c r="AU29" i="36" s="1"/>
  <c r="AW29" i="36" s="1"/>
  <c r="BJ29" i="36" s="1"/>
  <c r="BL29" i="36" s="1"/>
  <c r="O30" i="36"/>
  <c r="Q30" i="36" s="1"/>
  <c r="AU30" i="36" s="1"/>
  <c r="AW30" i="36" s="1"/>
  <c r="AZ30" i="36" s="1"/>
  <c r="G30" i="37" s="1"/>
  <c r="C37" i="36"/>
  <c r="E37" i="36" s="1"/>
  <c r="F37" i="36" s="1"/>
  <c r="D37" i="37" s="1"/>
  <c r="G16" i="36"/>
  <c r="C16" i="37" s="1"/>
  <c r="E10" i="36"/>
  <c r="I10" i="36"/>
  <c r="K10" i="36" s="1"/>
  <c r="I37" i="36"/>
  <c r="K37" i="36" s="1"/>
  <c r="L37" i="36" s="1"/>
  <c r="F37" i="37" s="1"/>
  <c r="C38" i="36"/>
  <c r="E38" i="36" s="1"/>
  <c r="F38" i="36" s="1"/>
  <c r="D38" i="37" s="1"/>
  <c r="I14" i="36"/>
  <c r="K14" i="36" s="1"/>
  <c r="O14" i="36" s="1"/>
  <c r="Q14" i="36" s="1"/>
  <c r="AU14" i="36" s="1"/>
  <c r="AW14" i="36" s="1"/>
  <c r="L9" i="36"/>
  <c r="F9" i="37" s="1"/>
  <c r="M9" i="36"/>
  <c r="E9" i="37" s="1"/>
  <c r="O9" i="36"/>
  <c r="Q9" i="36" s="1"/>
  <c r="AU9" i="36" s="1"/>
  <c r="AW9" i="36" s="1"/>
  <c r="I20" i="36"/>
  <c r="K20" i="36" s="1"/>
  <c r="M20" i="36" s="1"/>
  <c r="E20" i="37" s="1"/>
  <c r="F12" i="36"/>
  <c r="G12" i="36"/>
  <c r="C12" i="37" s="1"/>
  <c r="F9" i="36"/>
  <c r="D9" i="37" s="1"/>
  <c r="G9" i="36"/>
  <c r="C9" i="37" s="1"/>
  <c r="M12" i="36"/>
  <c r="E12" i="37" s="1"/>
  <c r="L12" i="36"/>
  <c r="F12" i="37" s="1"/>
  <c r="O12" i="36"/>
  <c r="Q12" i="36" s="1"/>
  <c r="AU12" i="36" s="1"/>
  <c r="AW12" i="36" s="1"/>
  <c r="G14" i="36"/>
  <c r="C14" i="37" s="1"/>
  <c r="F14" i="36"/>
  <c r="R34" i="48"/>
  <c r="U34" i="48" s="1"/>
  <c r="F19" i="36"/>
  <c r="G19" i="36"/>
  <c r="C19" i="37" s="1"/>
  <c r="L16" i="36"/>
  <c r="F16" i="37" s="1"/>
  <c r="M16" i="36"/>
  <c r="E16" i="37" s="1"/>
  <c r="O16" i="36"/>
  <c r="Q16" i="36" s="1"/>
  <c r="AU16" i="36" s="1"/>
  <c r="AW16" i="36" s="1"/>
  <c r="R32" i="48"/>
  <c r="U32" i="48" s="1"/>
  <c r="R31" i="48"/>
  <c r="U31" i="48" s="1"/>
  <c r="F17" i="36"/>
  <c r="G17" i="36"/>
  <c r="C17" i="37" s="1"/>
  <c r="A15" i="48"/>
  <c r="I15" i="36"/>
  <c r="K15" i="36" s="1"/>
  <c r="E15" i="36"/>
  <c r="L17" i="36"/>
  <c r="F17" i="37" s="1"/>
  <c r="M17" i="36"/>
  <c r="E17" i="37" s="1"/>
  <c r="O17" i="36"/>
  <c r="Q17" i="36" s="1"/>
  <c r="AU17" i="36" s="1"/>
  <c r="AW17" i="36" s="1"/>
  <c r="F18" i="36"/>
  <c r="G18" i="36"/>
  <c r="C18" i="37" s="1"/>
  <c r="L22" i="36"/>
  <c r="F22" i="37" s="1"/>
  <c r="M22" i="36"/>
  <c r="E22" i="37" s="1"/>
  <c r="O22" i="36"/>
  <c r="Q22" i="36" s="1"/>
  <c r="AU22" i="36" s="1"/>
  <c r="AW22" i="36" s="1"/>
  <c r="R35" i="48"/>
  <c r="U35" i="48" s="1"/>
  <c r="L18" i="36"/>
  <c r="F18" i="37" s="1"/>
  <c r="M18" i="36"/>
  <c r="E18" i="37" s="1"/>
  <c r="O18" i="36"/>
  <c r="Q18" i="36" s="1"/>
  <c r="AU18" i="36" s="1"/>
  <c r="AW18" i="36" s="1"/>
  <c r="F22" i="36"/>
  <c r="G22" i="36"/>
  <c r="C22" i="37" s="1"/>
  <c r="L19" i="36"/>
  <c r="F19" i="37" s="1"/>
  <c r="M19" i="36"/>
  <c r="E19" i="37" s="1"/>
  <c r="O19" i="36"/>
  <c r="Q19" i="36" s="1"/>
  <c r="AU19" i="36" s="1"/>
  <c r="AW19" i="36" s="1"/>
  <c r="D16" i="37"/>
  <c r="B22" i="35"/>
  <c r="G29" i="36"/>
  <c r="C29" i="37" s="1"/>
  <c r="M27" i="36"/>
  <c r="E27" i="37" s="1"/>
  <c r="L27" i="36"/>
  <c r="F27" i="37" s="1"/>
  <c r="B17" i="37"/>
  <c r="O27" i="36"/>
  <c r="Q27" i="36" s="1"/>
  <c r="AU27" i="36" s="1"/>
  <c r="AW27" i="36" s="1"/>
  <c r="AY27" i="36" s="1"/>
  <c r="H27" i="37" s="1"/>
  <c r="C33" i="36"/>
  <c r="E33" i="36" s="1"/>
  <c r="F33" i="36" s="1"/>
  <c r="D33" i="37" s="1"/>
  <c r="I33" i="36"/>
  <c r="K33" i="36" s="1"/>
  <c r="L33" i="36" s="1"/>
  <c r="F33" i="37" s="1"/>
  <c r="G34" i="36"/>
  <c r="C34" i="37" s="1"/>
  <c r="BH32" i="36"/>
  <c r="BJ32" i="36" s="1"/>
  <c r="D32" i="47" s="1"/>
  <c r="F32" i="47" s="1"/>
  <c r="G31" i="36"/>
  <c r="C31" i="37" s="1"/>
  <c r="M34" i="36"/>
  <c r="E34" i="37" s="1"/>
  <c r="O34" i="36"/>
  <c r="Q34" i="36" s="1"/>
  <c r="AU34" i="36" s="1"/>
  <c r="AW34" i="36" s="1"/>
  <c r="M35" i="36"/>
  <c r="E35" i="37" s="1"/>
  <c r="O35" i="36"/>
  <c r="Q35" i="36" s="1"/>
  <c r="AU35" i="36" s="1"/>
  <c r="AW35" i="36" s="1"/>
  <c r="G32" i="36"/>
  <c r="C32" i="37" s="1"/>
  <c r="M23" i="36"/>
  <c r="E23" i="37" s="1"/>
  <c r="O23" i="36"/>
  <c r="Q23" i="36" s="1"/>
  <c r="AU23" i="36" s="1"/>
  <c r="AW23" i="36" s="1"/>
  <c r="G35" i="36"/>
  <c r="C35" i="37" s="1"/>
  <c r="M31" i="36"/>
  <c r="E31" i="37" s="1"/>
  <c r="O31" i="36"/>
  <c r="Q31" i="36" s="1"/>
  <c r="AU31" i="36" s="1"/>
  <c r="AW31" i="36" s="1"/>
  <c r="G24" i="36"/>
  <c r="C24" i="37" s="1"/>
  <c r="G25" i="36"/>
  <c r="C25" i="37" s="1"/>
  <c r="G23" i="36"/>
  <c r="C23" i="37" s="1"/>
  <c r="B32" i="37"/>
  <c r="B24" i="37"/>
  <c r="B24" i="48"/>
  <c r="B16" i="37"/>
  <c r="B32" i="35"/>
  <c r="B28" i="48"/>
  <c r="B19" i="35"/>
  <c r="B16" i="35"/>
  <c r="B28" i="37"/>
  <c r="B17" i="35"/>
  <c r="B19" i="37"/>
  <c r="B25" i="37"/>
  <c r="B25" i="35"/>
  <c r="BH1" i="36"/>
  <c r="BI1" i="36" s="1"/>
  <c r="BJ1" i="36" s="1"/>
  <c r="BK1" i="36" s="1"/>
  <c r="BL1" i="36" s="1"/>
  <c r="BM1" i="36" s="1"/>
  <c r="BN1" i="36" s="1"/>
  <c r="A38" i="48"/>
  <c r="R38" i="48" s="1"/>
  <c r="U38" i="48" s="1"/>
  <c r="Y38" i="48" s="1"/>
  <c r="A37" i="48"/>
  <c r="R37" i="48" s="1"/>
  <c r="U37" i="48" s="1"/>
  <c r="A10" i="48"/>
  <c r="B33" i="36"/>
  <c r="B33" i="48" s="1"/>
  <c r="A33" i="48"/>
  <c r="R33" i="48" s="1"/>
  <c r="U33" i="48" s="1"/>
  <c r="I8" i="36"/>
  <c r="K8" i="36" s="1"/>
  <c r="M8" i="36" s="1"/>
  <c r="E8" i="37" s="1"/>
  <c r="A8" i="48"/>
  <c r="AK8" i="36"/>
  <c r="O8" i="37" s="1"/>
  <c r="B27" i="35"/>
  <c r="B27" i="37"/>
  <c r="A37" i="35"/>
  <c r="A37" i="37"/>
  <c r="B37" i="36"/>
  <c r="B37" i="48" s="1"/>
  <c r="B14" i="35"/>
  <c r="B14" i="37"/>
  <c r="A38" i="37"/>
  <c r="B38" i="36"/>
  <c r="B38" i="48" s="1"/>
  <c r="A38" i="35"/>
  <c r="A33" i="35"/>
  <c r="A33" i="37"/>
  <c r="A8" i="37"/>
  <c r="A8" i="35"/>
  <c r="B8" i="36"/>
  <c r="B8" i="48" s="1"/>
  <c r="B29" i="35"/>
  <c r="B29" i="37"/>
  <c r="A15" i="35"/>
  <c r="A15" i="37"/>
  <c r="B15" i="36"/>
  <c r="B15" i="48" s="1"/>
  <c r="G8" i="36"/>
  <c r="C8" i="37" s="1"/>
  <c r="A10" i="35"/>
  <c r="A10" i="37"/>
  <c r="B10" i="36"/>
  <c r="B10" i="48" s="1"/>
  <c r="B20" i="36"/>
  <c r="B20" i="48" s="1"/>
  <c r="A20" i="35"/>
  <c r="A20" i="37"/>
  <c r="F13" i="36" l="1"/>
  <c r="D13" i="37" s="1"/>
  <c r="A36" i="37"/>
  <c r="B36" i="36"/>
  <c r="A36" i="35"/>
  <c r="A36" i="48"/>
  <c r="R36" i="48" s="1"/>
  <c r="U36" i="48" s="1"/>
  <c r="I36" i="36"/>
  <c r="K36" i="36" s="1"/>
  <c r="C36" i="36"/>
  <c r="E36" i="36" s="1"/>
  <c r="J29" i="37"/>
  <c r="K29" i="37" s="1"/>
  <c r="D28" i="47"/>
  <c r="F28" i="47" s="1"/>
  <c r="H28" i="47" s="1"/>
  <c r="C28" i="48" s="1"/>
  <c r="BL28" i="36"/>
  <c r="B26" i="35"/>
  <c r="B13" i="37"/>
  <c r="M26" i="36"/>
  <c r="E26" i="37" s="1"/>
  <c r="B13" i="35"/>
  <c r="O38" i="36"/>
  <c r="Q38" i="36" s="1"/>
  <c r="AU38" i="36" s="1"/>
  <c r="AW38" i="36" s="1"/>
  <c r="BH38" i="36" s="1"/>
  <c r="BJ38" i="36" s="1"/>
  <c r="B26" i="37"/>
  <c r="M38" i="36"/>
  <c r="E38" i="37" s="1"/>
  <c r="G26" i="36"/>
  <c r="C26" i="37" s="1"/>
  <c r="B21" i="37"/>
  <c r="O26" i="36"/>
  <c r="Q26" i="36" s="1"/>
  <c r="AU26" i="36" s="1"/>
  <c r="AW26" i="36" s="1"/>
  <c r="AY26" i="36" s="1"/>
  <c r="H26" i="37" s="1"/>
  <c r="AY28" i="36"/>
  <c r="H28" i="37" s="1"/>
  <c r="L11" i="36"/>
  <c r="F11" i="37" s="1"/>
  <c r="O11" i="36"/>
  <c r="Q11" i="36" s="1"/>
  <c r="AU11" i="36" s="1"/>
  <c r="AW11" i="36" s="1"/>
  <c r="G11" i="36"/>
  <c r="C11" i="37" s="1"/>
  <c r="AZ28" i="36"/>
  <c r="G28" i="37" s="1"/>
  <c r="M21" i="36"/>
  <c r="E21" i="37" s="1"/>
  <c r="B21" i="35"/>
  <c r="BJ25" i="36"/>
  <c r="O21" i="36"/>
  <c r="Q21" i="36" s="1"/>
  <c r="AU21" i="36" s="1"/>
  <c r="AW21" i="36" s="1"/>
  <c r="AY21" i="36" s="1"/>
  <c r="L13" i="36"/>
  <c r="F13" i="37" s="1"/>
  <c r="F21" i="36"/>
  <c r="D21" i="37" s="1"/>
  <c r="AY13" i="36"/>
  <c r="AZ13" i="36"/>
  <c r="G13" i="37" s="1"/>
  <c r="M13" i="36"/>
  <c r="E13" i="37" s="1"/>
  <c r="AZ24" i="36"/>
  <c r="G24" i="37" s="1"/>
  <c r="G37" i="36"/>
  <c r="C37" i="37" s="1"/>
  <c r="BJ24" i="36"/>
  <c r="M37" i="36"/>
  <c r="E37" i="37" s="1"/>
  <c r="M14" i="36"/>
  <c r="E14" i="37" s="1"/>
  <c r="AS8" i="36"/>
  <c r="Q8" i="37" s="1"/>
  <c r="R8" i="37"/>
  <c r="U8" i="37" s="1"/>
  <c r="AZ29" i="36"/>
  <c r="G29" i="37" s="1"/>
  <c r="AY32" i="36"/>
  <c r="H32" i="37" s="1"/>
  <c r="BJ26" i="36"/>
  <c r="BJ30" i="36"/>
  <c r="BL30" i="36" s="1"/>
  <c r="G20" i="36"/>
  <c r="C20" i="37" s="1"/>
  <c r="L20" i="36"/>
  <c r="F20" i="37" s="1"/>
  <c r="AY30" i="36"/>
  <c r="H30" i="37" s="1"/>
  <c r="D13" i="47"/>
  <c r="F13" i="47" s="1"/>
  <c r="G38" i="36"/>
  <c r="C38" i="37" s="1"/>
  <c r="L14" i="36"/>
  <c r="F14" i="37" s="1"/>
  <c r="O37" i="36"/>
  <c r="Q37" i="36" s="1"/>
  <c r="AU37" i="36" s="1"/>
  <c r="AW37" i="36" s="1"/>
  <c r="BH37" i="36" s="1"/>
  <c r="BJ37" i="36" s="1"/>
  <c r="D37" i="47" s="1"/>
  <c r="F37" i="47" s="1"/>
  <c r="O20" i="36"/>
  <c r="Q20" i="36" s="1"/>
  <c r="AU20" i="36" s="1"/>
  <c r="AW20" i="36" s="1"/>
  <c r="BJ20" i="36" s="1"/>
  <c r="BL20" i="36" s="1"/>
  <c r="D12" i="37"/>
  <c r="L10" i="36"/>
  <c r="F10" i="37" s="1"/>
  <c r="M10" i="36"/>
  <c r="E10" i="37" s="1"/>
  <c r="O10" i="36"/>
  <c r="Q10" i="36" s="1"/>
  <c r="AU10" i="36" s="1"/>
  <c r="AW10" i="36" s="1"/>
  <c r="AY12" i="36"/>
  <c r="AZ12" i="36"/>
  <c r="G12" i="37" s="1"/>
  <c r="BJ12" i="36"/>
  <c r="AY9" i="36"/>
  <c r="H9" i="37" s="1"/>
  <c r="BJ9" i="36"/>
  <c r="AZ9" i="36"/>
  <c r="G9" i="37" s="1"/>
  <c r="D11" i="37"/>
  <c r="F10" i="36"/>
  <c r="G10" i="36"/>
  <c r="C10" i="37" s="1"/>
  <c r="BJ19" i="36"/>
  <c r="BL19" i="36" s="1"/>
  <c r="AY19" i="36"/>
  <c r="AZ19" i="36"/>
  <c r="G19" i="37" s="1"/>
  <c r="D22" i="37"/>
  <c r="BJ22" i="36"/>
  <c r="BL22" i="36" s="1"/>
  <c r="AZ22" i="36"/>
  <c r="G22" i="37" s="1"/>
  <c r="AY22" i="36"/>
  <c r="D18" i="37"/>
  <c r="BL13" i="36"/>
  <c r="BM13" i="36"/>
  <c r="I13" i="37" s="1"/>
  <c r="M15" i="36"/>
  <c r="E15" i="37" s="1"/>
  <c r="O15" i="36"/>
  <c r="Q15" i="36" s="1"/>
  <c r="AU15" i="36" s="1"/>
  <c r="AW15" i="36" s="1"/>
  <c r="L15" i="36"/>
  <c r="F15" i="37" s="1"/>
  <c r="D17" i="37"/>
  <c r="AY14" i="36"/>
  <c r="BJ14" i="36"/>
  <c r="AZ14" i="36"/>
  <c r="G14" i="37" s="1"/>
  <c r="AY18" i="36"/>
  <c r="BJ18" i="36"/>
  <c r="BL18" i="36" s="1"/>
  <c r="AZ18" i="36"/>
  <c r="G18" i="37" s="1"/>
  <c r="AZ17" i="36"/>
  <c r="G17" i="37" s="1"/>
  <c r="AY17" i="36"/>
  <c r="F15" i="36"/>
  <c r="G15" i="36"/>
  <c r="C15" i="37" s="1"/>
  <c r="D20" i="37"/>
  <c r="AY16" i="36"/>
  <c r="BJ16" i="36"/>
  <c r="BL16" i="36" s="1"/>
  <c r="AZ16" i="36"/>
  <c r="G16" i="37" s="1"/>
  <c r="D19" i="37"/>
  <c r="D14" i="37"/>
  <c r="F32" i="38"/>
  <c r="BJ27" i="36"/>
  <c r="AZ27" i="36"/>
  <c r="G27" i="37" s="1"/>
  <c r="O8" i="36"/>
  <c r="Q8" i="36" s="1"/>
  <c r="L8" i="36"/>
  <c r="F8" i="37" s="1"/>
  <c r="BM28" i="36"/>
  <c r="I28" i="37" s="1"/>
  <c r="AZ31" i="36"/>
  <c r="AY31" i="36"/>
  <c r="BH31" i="36"/>
  <c r="BJ31" i="36" s="1"/>
  <c r="AZ34" i="36"/>
  <c r="G34" i="37" s="1"/>
  <c r="AY34" i="36"/>
  <c r="H34" i="37" s="1"/>
  <c r="BH34" i="36"/>
  <c r="BJ34" i="36" s="1"/>
  <c r="M33" i="36"/>
  <c r="E33" i="37" s="1"/>
  <c r="O33" i="36"/>
  <c r="Q33" i="36" s="1"/>
  <c r="AU33" i="36" s="1"/>
  <c r="AW33" i="36" s="1"/>
  <c r="BM29" i="36"/>
  <c r="I29" i="37" s="1"/>
  <c r="AZ23" i="36"/>
  <c r="AY23" i="36"/>
  <c r="AZ35" i="36"/>
  <c r="AY35" i="36"/>
  <c r="BH35" i="36"/>
  <c r="BJ35" i="36" s="1"/>
  <c r="BL32" i="36"/>
  <c r="BM32" i="36"/>
  <c r="I32" i="37" s="1"/>
  <c r="G33" i="36"/>
  <c r="C33" i="37" s="1"/>
  <c r="B33" i="37"/>
  <c r="B33" i="35"/>
  <c r="H32" i="47"/>
  <c r="C32" i="48" s="1"/>
  <c r="J32" i="47"/>
  <c r="L32" i="47" s="1"/>
  <c r="AC32" i="47" s="1"/>
  <c r="R8" i="48"/>
  <c r="U8" i="48" s="1"/>
  <c r="Q8" i="48"/>
  <c r="B37" i="35"/>
  <c r="B37" i="37"/>
  <c r="B38" i="35"/>
  <c r="B38" i="37"/>
  <c r="B8" i="35"/>
  <c r="B8" i="37"/>
  <c r="B20" i="35"/>
  <c r="B20" i="37"/>
  <c r="B10" i="35"/>
  <c r="B10" i="37"/>
  <c r="B15" i="35"/>
  <c r="B15" i="37"/>
  <c r="AK47" i="40" l="1"/>
  <c r="AL47" i="40" s="1"/>
  <c r="AM47" i="40" s="1"/>
  <c r="AN47" i="40" s="1"/>
  <c r="F36" i="36"/>
  <c r="D36" i="37" s="1"/>
  <c r="G36" i="36"/>
  <c r="C36" i="37" s="1"/>
  <c r="B36" i="48"/>
  <c r="B36" i="37"/>
  <c r="B36" i="35"/>
  <c r="L36" i="36"/>
  <c r="F36" i="37" s="1"/>
  <c r="O36" i="36"/>
  <c r="Q36" i="36" s="1"/>
  <c r="AU36" i="36" s="1"/>
  <c r="AW36" i="36" s="1"/>
  <c r="M36" i="36"/>
  <c r="E36" i="37" s="1"/>
  <c r="J13" i="47"/>
  <c r="L13" i="47" s="1"/>
  <c r="AC13" i="47" s="1"/>
  <c r="AG13" i="47" s="1"/>
  <c r="BA13" i="47" s="1"/>
  <c r="G13" i="47"/>
  <c r="D13" i="48" s="1"/>
  <c r="H22" i="37"/>
  <c r="BO22" i="36"/>
  <c r="BO16" i="36"/>
  <c r="H17" i="37"/>
  <c r="H19" i="37"/>
  <c r="BO19" i="36"/>
  <c r="H21" i="37"/>
  <c r="H13" i="37"/>
  <c r="BO13" i="36"/>
  <c r="H14" i="37"/>
  <c r="H18" i="37"/>
  <c r="BO18" i="36"/>
  <c r="H12" i="37"/>
  <c r="J32" i="38"/>
  <c r="AO32" i="38"/>
  <c r="AQ32" i="38" s="1"/>
  <c r="AS32" i="38" s="1"/>
  <c r="F32" i="35" s="1"/>
  <c r="I32" i="35" s="1"/>
  <c r="BB32" i="38"/>
  <c r="R32" i="35" s="1"/>
  <c r="BF32" i="38"/>
  <c r="S32" i="35" s="1"/>
  <c r="J28" i="47"/>
  <c r="L28" i="47" s="1"/>
  <c r="AC28" i="47" s="1"/>
  <c r="AG28" i="47" s="1"/>
  <c r="BJ17" i="36"/>
  <c r="BM17" i="36" s="1"/>
  <c r="I17" i="37" s="1"/>
  <c r="BL17" i="36"/>
  <c r="BO17" i="36" s="1"/>
  <c r="AY38" i="36"/>
  <c r="H38" i="37" s="1"/>
  <c r="BM27" i="36"/>
  <c r="I27" i="37" s="1"/>
  <c r="BL27" i="36"/>
  <c r="BO27" i="36" s="1"/>
  <c r="BJ23" i="36"/>
  <c r="BL23" i="36" s="1"/>
  <c r="BO23" i="36" s="1"/>
  <c r="D24" i="47"/>
  <c r="F24" i="47" s="1"/>
  <c r="H24" i="47" s="1"/>
  <c r="C24" i="48" s="1"/>
  <c r="BL24" i="36"/>
  <c r="BO24" i="36" s="1"/>
  <c r="D26" i="47"/>
  <c r="F26" i="47" s="1"/>
  <c r="H26" i="47" s="1"/>
  <c r="C26" i="48" s="1"/>
  <c r="BL26" i="36"/>
  <c r="BM25" i="36"/>
  <c r="I25" i="37" s="1"/>
  <c r="BL25" i="36"/>
  <c r="AZ38" i="36"/>
  <c r="G38" i="37" s="1"/>
  <c r="AY11" i="36"/>
  <c r="AZ26" i="36"/>
  <c r="G26" i="37" s="1"/>
  <c r="BO28" i="36"/>
  <c r="AZ21" i="36"/>
  <c r="G21" i="37" s="1"/>
  <c r="AZ11" i="36"/>
  <c r="G11" i="37" s="1"/>
  <c r="BJ21" i="36"/>
  <c r="BM24" i="36"/>
  <c r="I24" i="37" s="1"/>
  <c r="AR32" i="47"/>
  <c r="AT32" i="47" s="1"/>
  <c r="AR24" i="47"/>
  <c r="AT24" i="47" s="1"/>
  <c r="AR28" i="47"/>
  <c r="AT28" i="47" s="1"/>
  <c r="BO32" i="36"/>
  <c r="J13" i="37"/>
  <c r="AZ20" i="36"/>
  <c r="G20" i="37" s="1"/>
  <c r="AW8" i="36"/>
  <c r="BH8" i="36" s="1"/>
  <c r="BJ8" i="36" s="1"/>
  <c r="D8" i="47" s="1"/>
  <c r="F8" i="47" s="1"/>
  <c r="H8" i="47" s="1"/>
  <c r="C8" i="48" s="1"/>
  <c r="AU8" i="36"/>
  <c r="BM26" i="36"/>
  <c r="I26" i="37" s="1"/>
  <c r="AY37" i="36"/>
  <c r="H37" i="37" s="1"/>
  <c r="F26" i="38"/>
  <c r="H13" i="47"/>
  <c r="C13" i="48" s="1"/>
  <c r="BM30" i="36"/>
  <c r="I30" i="37" s="1"/>
  <c r="D30" i="47"/>
  <c r="F30" i="47" s="1"/>
  <c r="H30" i="47" s="1"/>
  <c r="C30" i="48" s="1"/>
  <c r="AZ37" i="36"/>
  <c r="G37" i="37" s="1"/>
  <c r="H32" i="38"/>
  <c r="C32" i="35" s="1"/>
  <c r="AY20" i="36"/>
  <c r="BO20" i="36" s="1"/>
  <c r="F20" i="38"/>
  <c r="D20" i="47"/>
  <c r="F20" i="47" s="1"/>
  <c r="J20" i="47" s="1"/>
  <c r="L20" i="47" s="1"/>
  <c r="AC20" i="47" s="1"/>
  <c r="BL12" i="36"/>
  <c r="BO12" i="36" s="1"/>
  <c r="BM12" i="36"/>
  <c r="I12" i="37" s="1"/>
  <c r="D12" i="47"/>
  <c r="F12" i="47" s="1"/>
  <c r="D12" i="48" s="1"/>
  <c r="D10" i="37"/>
  <c r="BL9" i="36"/>
  <c r="BM9" i="36"/>
  <c r="I9" i="37" s="1"/>
  <c r="D9" i="47"/>
  <c r="F9" i="47" s="1"/>
  <c r="I11" i="37"/>
  <c r="AY10" i="36"/>
  <c r="BJ10" i="36"/>
  <c r="AZ10" i="36"/>
  <c r="G10" i="37" s="1"/>
  <c r="H16" i="37"/>
  <c r="D17" i="47"/>
  <c r="F17" i="47" s="1"/>
  <c r="BM18" i="36"/>
  <c r="I18" i="37" s="1"/>
  <c r="D18" i="47"/>
  <c r="F18" i="47" s="1"/>
  <c r="BM20" i="36"/>
  <c r="I20" i="37" s="1"/>
  <c r="BM22" i="36"/>
  <c r="I22" i="37" s="1"/>
  <c r="D22" i="47"/>
  <c r="F22" i="47" s="1"/>
  <c r="BM16" i="36"/>
  <c r="I16" i="37" s="1"/>
  <c r="D16" i="47"/>
  <c r="F16" i="47" s="1"/>
  <c r="D15" i="37"/>
  <c r="BL14" i="36"/>
  <c r="BO14" i="36" s="1"/>
  <c r="BM14" i="36"/>
  <c r="I14" i="37" s="1"/>
  <c r="D14" i="47"/>
  <c r="F14" i="47" s="1"/>
  <c r="G14" i="47" s="1"/>
  <c r="D14" i="48" s="1"/>
  <c r="AY15" i="36"/>
  <c r="BJ15" i="36"/>
  <c r="BL15" i="36" s="1"/>
  <c r="AZ15" i="36"/>
  <c r="G15" i="37" s="1"/>
  <c r="BM19" i="36"/>
  <c r="I19" i="37" s="1"/>
  <c r="D19" i="47"/>
  <c r="F19" i="47" s="1"/>
  <c r="D27" i="47"/>
  <c r="F27" i="47" s="1"/>
  <c r="J32" i="37"/>
  <c r="K32" i="37" s="1"/>
  <c r="G35" i="37"/>
  <c r="H23" i="37"/>
  <c r="G31" i="37"/>
  <c r="H35" i="37"/>
  <c r="G23" i="37"/>
  <c r="H31" i="37"/>
  <c r="J28" i="37"/>
  <c r="K28" i="37" s="1"/>
  <c r="D34" i="47"/>
  <c r="F34" i="47" s="1"/>
  <c r="H34" i="47" s="1"/>
  <c r="C34" i="48" s="1"/>
  <c r="BL37" i="36"/>
  <c r="BM37" i="36"/>
  <c r="I37" i="37" s="1"/>
  <c r="BL35" i="36"/>
  <c r="BM35" i="36"/>
  <c r="I35" i="37" s="1"/>
  <c r="D35" i="47"/>
  <c r="F35" i="47" s="1"/>
  <c r="F23" i="38"/>
  <c r="J23" i="38" s="1"/>
  <c r="D23" i="47"/>
  <c r="F23" i="47" s="1"/>
  <c r="BL38" i="36"/>
  <c r="J38" i="37" s="1"/>
  <c r="BM38" i="36"/>
  <c r="I38" i="37" s="1"/>
  <c r="AZ33" i="36"/>
  <c r="AY33" i="36"/>
  <c r="H33" i="37" s="1"/>
  <c r="BH33" i="36"/>
  <c r="BJ33" i="36" s="1"/>
  <c r="D33" i="47" s="1"/>
  <c r="F33" i="47" s="1"/>
  <c r="BM34" i="36"/>
  <c r="I34" i="37" s="1"/>
  <c r="BL34" i="36"/>
  <c r="BL31" i="36"/>
  <c r="BO31" i="36" s="1"/>
  <c r="BM31" i="36"/>
  <c r="I31" i="37" s="1"/>
  <c r="D31" i="47"/>
  <c r="F31" i="47" s="1"/>
  <c r="D25" i="47"/>
  <c r="F25" i="47" s="1"/>
  <c r="AH32" i="47"/>
  <c r="E32" i="48" s="1"/>
  <c r="H37" i="47"/>
  <c r="C37" i="48" s="1"/>
  <c r="J37" i="47"/>
  <c r="L37" i="47" s="1"/>
  <c r="AC37" i="47" s="1"/>
  <c r="AC58" i="40"/>
  <c r="AD58" i="40" s="1"/>
  <c r="AE58" i="40" s="1"/>
  <c r="AF58" i="40" s="1"/>
  <c r="AG58" i="40"/>
  <c r="AH58" i="40" s="1"/>
  <c r="AI58" i="40" s="1"/>
  <c r="AJ58" i="40" s="1"/>
  <c r="AK58" i="40"/>
  <c r="AL58" i="40" s="1"/>
  <c r="AM58" i="40" s="1"/>
  <c r="AN58" i="40" s="1"/>
  <c r="AO58" i="40"/>
  <c r="AP58" i="40" s="1"/>
  <c r="AQ58" i="40" s="1"/>
  <c r="AR58" i="40" s="1"/>
  <c r="Q58" i="40"/>
  <c r="R58" i="40" s="1"/>
  <c r="S58" i="40" s="1"/>
  <c r="T58" i="40" s="1"/>
  <c r="U58" i="40"/>
  <c r="V58" i="40" s="1"/>
  <c r="W58" i="40" s="1"/>
  <c r="X58" i="40" s="1"/>
  <c r="Y58" i="40"/>
  <c r="Z58" i="40" s="1"/>
  <c r="AA58" i="40" s="1"/>
  <c r="AB58" i="40" s="1"/>
  <c r="Q67" i="40"/>
  <c r="R67" i="40" s="1"/>
  <c r="S67" i="40" s="1"/>
  <c r="T67" i="40" s="1"/>
  <c r="U67" i="40"/>
  <c r="V67" i="40" s="1"/>
  <c r="W67" i="40" s="1"/>
  <c r="X67" i="40" s="1"/>
  <c r="Y67" i="40"/>
  <c r="Z67" i="40" s="1"/>
  <c r="AA67" i="40" s="1"/>
  <c r="AB67" i="40" s="1"/>
  <c r="AO67" i="40"/>
  <c r="AP67" i="40" s="1"/>
  <c r="AQ67" i="40" s="1"/>
  <c r="AR67" i="40" s="1"/>
  <c r="AC67" i="40"/>
  <c r="AD67" i="40" s="1"/>
  <c r="AE67" i="40" s="1"/>
  <c r="AF67" i="40" s="1"/>
  <c r="AG67" i="40"/>
  <c r="AH67" i="40" s="1"/>
  <c r="AI67" i="40" s="1"/>
  <c r="AJ67" i="40" s="1"/>
  <c r="AK67" i="40"/>
  <c r="AL67" i="40" s="1"/>
  <c r="AM67" i="40" s="1"/>
  <c r="AN67" i="40" s="1"/>
  <c r="Q55" i="40"/>
  <c r="R55" i="40" s="1"/>
  <c r="S55" i="40" s="1"/>
  <c r="T55" i="40" s="1"/>
  <c r="U55" i="40"/>
  <c r="V55" i="40" s="1"/>
  <c r="W55" i="40" s="1"/>
  <c r="X55" i="40" s="1"/>
  <c r="Y55" i="40"/>
  <c r="Z55" i="40" s="1"/>
  <c r="AA55" i="40" s="1"/>
  <c r="AB55" i="40" s="1"/>
  <c r="AK55" i="40"/>
  <c r="AL55" i="40" s="1"/>
  <c r="AM55" i="40" s="1"/>
  <c r="AN55" i="40" s="1"/>
  <c r="AC55" i="40"/>
  <c r="AD55" i="40" s="1"/>
  <c r="AE55" i="40" s="1"/>
  <c r="AF55" i="40" s="1"/>
  <c r="AO55" i="40"/>
  <c r="AP55" i="40" s="1"/>
  <c r="AQ55" i="40" s="1"/>
  <c r="AR55" i="40" s="1"/>
  <c r="AG55" i="40"/>
  <c r="AH55" i="40" s="1"/>
  <c r="AI55" i="40" s="1"/>
  <c r="AJ55" i="40" s="1"/>
  <c r="AC57" i="40"/>
  <c r="AD57" i="40" s="1"/>
  <c r="AE57" i="40" s="1"/>
  <c r="AF57" i="40" s="1"/>
  <c r="AO57" i="40"/>
  <c r="AP57" i="40" s="1"/>
  <c r="AQ57" i="40" s="1"/>
  <c r="AR57" i="40" s="1"/>
  <c r="AK57" i="40"/>
  <c r="AL57" i="40" s="1"/>
  <c r="AM57" i="40" s="1"/>
  <c r="AN57" i="40" s="1"/>
  <c r="AG57" i="40"/>
  <c r="AH57" i="40" s="1"/>
  <c r="AI57" i="40" s="1"/>
  <c r="AJ57" i="40" s="1"/>
  <c r="Q57" i="40"/>
  <c r="R57" i="40" s="1"/>
  <c r="S57" i="40" s="1"/>
  <c r="T57" i="40" s="1"/>
  <c r="U57" i="40"/>
  <c r="V57" i="40" s="1"/>
  <c r="W57" i="40" s="1"/>
  <c r="X57" i="40" s="1"/>
  <c r="Y57" i="40"/>
  <c r="Z57" i="40" s="1"/>
  <c r="AA57" i="40" s="1"/>
  <c r="AB57" i="40" s="1"/>
  <c r="AG66" i="40"/>
  <c r="AH66" i="40" s="1"/>
  <c r="AI66" i="40" s="1"/>
  <c r="AJ66" i="40" s="1"/>
  <c r="AK66" i="40"/>
  <c r="AL66" i="40" s="1"/>
  <c r="AM66" i="40" s="1"/>
  <c r="AN66" i="40" s="1"/>
  <c r="AC66" i="40"/>
  <c r="AD66" i="40" s="1"/>
  <c r="AE66" i="40" s="1"/>
  <c r="AF66" i="40" s="1"/>
  <c r="AO66" i="40"/>
  <c r="AP66" i="40" s="1"/>
  <c r="AQ66" i="40" s="1"/>
  <c r="AR66" i="40" s="1"/>
  <c r="Q66" i="40"/>
  <c r="R66" i="40" s="1"/>
  <c r="S66" i="40" s="1"/>
  <c r="T66" i="40" s="1"/>
  <c r="U66" i="40"/>
  <c r="V66" i="40" s="1"/>
  <c r="W66" i="40" s="1"/>
  <c r="X66" i="40" s="1"/>
  <c r="Y66" i="40"/>
  <c r="Z66" i="40" s="1"/>
  <c r="AA66" i="40" s="1"/>
  <c r="AB66" i="40" s="1"/>
  <c r="AC40" i="40"/>
  <c r="AD40" i="40" s="1"/>
  <c r="AE40" i="40" s="1"/>
  <c r="AF40" i="40" s="1"/>
  <c r="AG40" i="40"/>
  <c r="AH40" i="40" s="1"/>
  <c r="AI40" i="40" s="1"/>
  <c r="AJ40" i="40" s="1"/>
  <c r="AO40" i="40"/>
  <c r="AP40" i="40" s="1"/>
  <c r="AQ40" i="40" s="1"/>
  <c r="AR40" i="40" s="1"/>
  <c r="AK40" i="40"/>
  <c r="AL40" i="40" s="1"/>
  <c r="AM40" i="40" s="1"/>
  <c r="AN40" i="40" s="1"/>
  <c r="Q40" i="40"/>
  <c r="R40" i="40" s="1"/>
  <c r="S40" i="40" s="1"/>
  <c r="T40" i="40" s="1"/>
  <c r="U40" i="40"/>
  <c r="V40" i="40" s="1"/>
  <c r="W40" i="40" s="1"/>
  <c r="X40" i="40" s="1"/>
  <c r="Y40" i="40"/>
  <c r="Z40" i="40" s="1"/>
  <c r="AA40" i="40" s="1"/>
  <c r="AB40" i="40" s="1"/>
  <c r="AK43" i="40"/>
  <c r="AL43" i="40" s="1"/>
  <c r="AM43" i="40" s="1"/>
  <c r="AN43" i="40" s="1"/>
  <c r="AO43" i="40"/>
  <c r="AP43" i="40" s="1"/>
  <c r="AQ43" i="40" s="1"/>
  <c r="AR43" i="40" s="1"/>
  <c r="AG43" i="40"/>
  <c r="AH43" i="40" s="1"/>
  <c r="AI43" i="40" s="1"/>
  <c r="AJ43" i="40" s="1"/>
  <c r="AC43" i="40"/>
  <c r="AD43" i="40" s="1"/>
  <c r="AE43" i="40" s="1"/>
  <c r="AF43" i="40" s="1"/>
  <c r="Q43" i="40"/>
  <c r="R43" i="40" s="1"/>
  <c r="S43" i="40" s="1"/>
  <c r="T43" i="40" s="1"/>
  <c r="U43" i="40"/>
  <c r="V43" i="40" s="1"/>
  <c r="W43" i="40" s="1"/>
  <c r="X43" i="40" s="1"/>
  <c r="Y43" i="40"/>
  <c r="Z43" i="40" s="1"/>
  <c r="AA43" i="40" s="1"/>
  <c r="AB43" i="40" s="1"/>
  <c r="AK39" i="40"/>
  <c r="AL39" i="40" s="1"/>
  <c r="AM39" i="40" s="1"/>
  <c r="AN39" i="40" s="1"/>
  <c r="AC39" i="40"/>
  <c r="AD39" i="40" s="1"/>
  <c r="AE39" i="40" s="1"/>
  <c r="AF39" i="40" s="1"/>
  <c r="AG39" i="40"/>
  <c r="AH39" i="40" s="1"/>
  <c r="AI39" i="40" s="1"/>
  <c r="AJ39" i="40" s="1"/>
  <c r="Q39" i="40"/>
  <c r="R39" i="40" s="1"/>
  <c r="S39" i="40" s="1"/>
  <c r="T39" i="40" s="1"/>
  <c r="U39" i="40"/>
  <c r="V39" i="40" s="1"/>
  <c r="W39" i="40" s="1"/>
  <c r="X39" i="40" s="1"/>
  <c r="Y39" i="40"/>
  <c r="Z39" i="40" s="1"/>
  <c r="AA39" i="40" s="1"/>
  <c r="AB39" i="40" s="1"/>
  <c r="AO39" i="40"/>
  <c r="AP39" i="40" s="1"/>
  <c r="AQ39" i="40" s="1"/>
  <c r="AR39" i="40" s="1"/>
  <c r="AG46" i="40"/>
  <c r="AH46" i="40" s="1"/>
  <c r="AI46" i="40" s="1"/>
  <c r="AJ46" i="40" s="1"/>
  <c r="AO46" i="40"/>
  <c r="AP46" i="40" s="1"/>
  <c r="AQ46" i="40" s="1"/>
  <c r="AR46" i="40" s="1"/>
  <c r="AC46" i="40"/>
  <c r="AD46" i="40" s="1"/>
  <c r="AE46" i="40" s="1"/>
  <c r="AF46" i="40" s="1"/>
  <c r="AK46" i="40"/>
  <c r="AL46" i="40" s="1"/>
  <c r="AM46" i="40" s="1"/>
  <c r="AN46" i="40" s="1"/>
  <c r="Q46" i="40"/>
  <c r="R46" i="40" s="1"/>
  <c r="S46" i="40" s="1"/>
  <c r="T46" i="40" s="1"/>
  <c r="U46" i="40"/>
  <c r="V46" i="40" s="1"/>
  <c r="W46" i="40" s="1"/>
  <c r="X46" i="40" s="1"/>
  <c r="Y46" i="40"/>
  <c r="Z46" i="40" s="1"/>
  <c r="AA46" i="40" s="1"/>
  <c r="AB46" i="40" s="1"/>
  <c r="AC45" i="40"/>
  <c r="AD45" i="40" s="1"/>
  <c r="AE45" i="40" s="1"/>
  <c r="AF45" i="40" s="1"/>
  <c r="AO45" i="40"/>
  <c r="AP45" i="40" s="1"/>
  <c r="AQ45" i="40" s="1"/>
  <c r="AR45" i="40" s="1"/>
  <c r="AG45" i="40"/>
  <c r="AH45" i="40" s="1"/>
  <c r="AI45" i="40" s="1"/>
  <c r="AJ45" i="40" s="1"/>
  <c r="AK45" i="40"/>
  <c r="AL45" i="40" s="1"/>
  <c r="AM45" i="40" s="1"/>
  <c r="AN45" i="40" s="1"/>
  <c r="Q45" i="40"/>
  <c r="R45" i="40" s="1"/>
  <c r="S45" i="40" s="1"/>
  <c r="T45" i="40" s="1"/>
  <c r="U45" i="40"/>
  <c r="V45" i="40" s="1"/>
  <c r="W45" i="40" s="1"/>
  <c r="X45" i="40" s="1"/>
  <c r="Y45" i="40"/>
  <c r="Z45" i="40" s="1"/>
  <c r="AA45" i="40" s="1"/>
  <c r="AB45" i="40" s="1"/>
  <c r="Q56" i="40"/>
  <c r="R56" i="40" s="1"/>
  <c r="S56" i="40" s="1"/>
  <c r="T56" i="40" s="1"/>
  <c r="U56" i="40"/>
  <c r="V56" i="40" s="1"/>
  <c r="W56" i="40" s="1"/>
  <c r="X56" i="40" s="1"/>
  <c r="Y56" i="40"/>
  <c r="Z56" i="40" s="1"/>
  <c r="AA56" i="40" s="1"/>
  <c r="AB56" i="40" s="1"/>
  <c r="AO56" i="40"/>
  <c r="AP56" i="40" s="1"/>
  <c r="AQ56" i="40" s="1"/>
  <c r="AR56" i="40" s="1"/>
  <c r="AG56" i="40"/>
  <c r="AH56" i="40" s="1"/>
  <c r="AI56" i="40" s="1"/>
  <c r="AJ56" i="40" s="1"/>
  <c r="AK56" i="40"/>
  <c r="AL56" i="40" s="1"/>
  <c r="AM56" i="40" s="1"/>
  <c r="AN56" i="40" s="1"/>
  <c r="AC56" i="40"/>
  <c r="AD56" i="40" s="1"/>
  <c r="AE56" i="40" s="1"/>
  <c r="AF56" i="40" s="1"/>
  <c r="AO59" i="40"/>
  <c r="AP59" i="40" s="1"/>
  <c r="AQ59" i="40" s="1"/>
  <c r="AR59" i="40" s="1"/>
  <c r="AC59" i="40"/>
  <c r="AD59" i="40" s="1"/>
  <c r="AE59" i="40" s="1"/>
  <c r="AF59" i="40" s="1"/>
  <c r="AG59" i="40"/>
  <c r="AH59" i="40" s="1"/>
  <c r="AI59" i="40" s="1"/>
  <c r="AJ59" i="40" s="1"/>
  <c r="AK59" i="40"/>
  <c r="AL59" i="40" s="1"/>
  <c r="AM59" i="40" s="1"/>
  <c r="AN59" i="40" s="1"/>
  <c r="Q59" i="40"/>
  <c r="R59" i="40" s="1"/>
  <c r="S59" i="40" s="1"/>
  <c r="T59" i="40" s="1"/>
  <c r="U59" i="40"/>
  <c r="V59" i="40" s="1"/>
  <c r="W59" i="40" s="1"/>
  <c r="X59" i="40" s="1"/>
  <c r="Y59" i="40"/>
  <c r="Z59" i="40" s="1"/>
  <c r="AA59" i="40" s="1"/>
  <c r="AB59" i="40" s="1"/>
  <c r="AC61" i="40"/>
  <c r="AD61" i="40" s="1"/>
  <c r="AE61" i="40" s="1"/>
  <c r="AF61" i="40" s="1"/>
  <c r="AO61" i="40"/>
  <c r="AP61" i="40" s="1"/>
  <c r="AQ61" i="40" s="1"/>
  <c r="AR61" i="40" s="1"/>
  <c r="AG61" i="40"/>
  <c r="AH61" i="40" s="1"/>
  <c r="AI61" i="40" s="1"/>
  <c r="AJ61" i="40" s="1"/>
  <c r="AK61" i="40"/>
  <c r="AL61" i="40" s="1"/>
  <c r="AM61" i="40" s="1"/>
  <c r="AN61" i="40" s="1"/>
  <c r="Q61" i="40"/>
  <c r="R61" i="40" s="1"/>
  <c r="S61" i="40" s="1"/>
  <c r="T61" i="40" s="1"/>
  <c r="U61" i="40"/>
  <c r="V61" i="40" s="1"/>
  <c r="W61" i="40" s="1"/>
  <c r="X61" i="40" s="1"/>
  <c r="Y61" i="40"/>
  <c r="Z61" i="40" s="1"/>
  <c r="AA61" i="40" s="1"/>
  <c r="AB61" i="40" s="1"/>
  <c r="AO51" i="40"/>
  <c r="AP51" i="40" s="1"/>
  <c r="AQ51" i="40" s="1"/>
  <c r="AR51" i="40" s="1"/>
  <c r="AG51" i="40"/>
  <c r="AH51" i="40" s="1"/>
  <c r="AI51" i="40" s="1"/>
  <c r="AJ51" i="40" s="1"/>
  <c r="AK51" i="40"/>
  <c r="AL51" i="40" s="1"/>
  <c r="AM51" i="40" s="1"/>
  <c r="AN51" i="40" s="1"/>
  <c r="AC51" i="40"/>
  <c r="AD51" i="40" s="1"/>
  <c r="AE51" i="40" s="1"/>
  <c r="AF51" i="40" s="1"/>
  <c r="Q51" i="40"/>
  <c r="R51" i="40" s="1"/>
  <c r="S51" i="40" s="1"/>
  <c r="T51" i="40" s="1"/>
  <c r="U51" i="40"/>
  <c r="V51" i="40" s="1"/>
  <c r="W51" i="40" s="1"/>
  <c r="X51" i="40" s="1"/>
  <c r="Y51" i="40"/>
  <c r="Z51" i="40" s="1"/>
  <c r="AA51" i="40" s="1"/>
  <c r="AB51" i="40" s="1"/>
  <c r="AC42" i="40"/>
  <c r="AD42" i="40" s="1"/>
  <c r="AE42" i="40" s="1"/>
  <c r="AF42" i="40" s="1"/>
  <c r="AG42" i="40"/>
  <c r="AH42" i="40" s="1"/>
  <c r="AI42" i="40" s="1"/>
  <c r="AJ42" i="40" s="1"/>
  <c r="AK42" i="40"/>
  <c r="AL42" i="40" s="1"/>
  <c r="AM42" i="40" s="1"/>
  <c r="AN42" i="40" s="1"/>
  <c r="AO42" i="40"/>
  <c r="AP42" i="40" s="1"/>
  <c r="AQ42" i="40" s="1"/>
  <c r="AR42" i="40" s="1"/>
  <c r="Q42" i="40"/>
  <c r="R42" i="40" s="1"/>
  <c r="S42" i="40" s="1"/>
  <c r="T42" i="40" s="1"/>
  <c r="U42" i="40"/>
  <c r="V42" i="40" s="1"/>
  <c r="W42" i="40" s="1"/>
  <c r="X42" i="40" s="1"/>
  <c r="Y42" i="40"/>
  <c r="Z42" i="40" s="1"/>
  <c r="AA42" i="40" s="1"/>
  <c r="AB42" i="40" s="1"/>
  <c r="U47" i="40"/>
  <c r="V47" i="40" s="1"/>
  <c r="W47" i="40" s="1"/>
  <c r="X47" i="40" s="1"/>
  <c r="AG49" i="40"/>
  <c r="AH49" i="40" s="1"/>
  <c r="AI49" i="40" s="1"/>
  <c r="AJ49" i="40" s="1"/>
  <c r="AO49" i="40"/>
  <c r="AP49" i="40" s="1"/>
  <c r="AQ49" i="40" s="1"/>
  <c r="AR49" i="40" s="1"/>
  <c r="AK49" i="40"/>
  <c r="AL49" i="40" s="1"/>
  <c r="AM49" i="40" s="1"/>
  <c r="AN49" i="40" s="1"/>
  <c r="AC49" i="40"/>
  <c r="AD49" i="40" s="1"/>
  <c r="AE49" i="40" s="1"/>
  <c r="AF49" i="40" s="1"/>
  <c r="Q49" i="40"/>
  <c r="R49" i="40" s="1"/>
  <c r="S49" i="40" s="1"/>
  <c r="T49" i="40" s="1"/>
  <c r="U49" i="40"/>
  <c r="V49" i="40" s="1"/>
  <c r="W49" i="40" s="1"/>
  <c r="X49" i="40" s="1"/>
  <c r="Y49" i="40"/>
  <c r="Z49" i="40" s="1"/>
  <c r="AA49" i="40" s="1"/>
  <c r="AB49" i="40" s="1"/>
  <c r="AC52" i="40"/>
  <c r="AD52" i="40" s="1"/>
  <c r="AE52" i="40" s="1"/>
  <c r="AF52" i="40" s="1"/>
  <c r="AG52" i="40"/>
  <c r="AH52" i="40" s="1"/>
  <c r="AI52" i="40" s="1"/>
  <c r="AJ52" i="40" s="1"/>
  <c r="AO52" i="40"/>
  <c r="AP52" i="40" s="1"/>
  <c r="AQ52" i="40" s="1"/>
  <c r="AR52" i="40" s="1"/>
  <c r="AK52" i="40"/>
  <c r="AL52" i="40" s="1"/>
  <c r="AM52" i="40" s="1"/>
  <c r="AN52" i="40" s="1"/>
  <c r="Q52" i="40"/>
  <c r="R52" i="40" s="1"/>
  <c r="S52" i="40" s="1"/>
  <c r="T52" i="40" s="1"/>
  <c r="U52" i="40"/>
  <c r="V52" i="40" s="1"/>
  <c r="W52" i="40" s="1"/>
  <c r="X52" i="40" s="1"/>
  <c r="Y52" i="40"/>
  <c r="Z52" i="40" s="1"/>
  <c r="AA52" i="40" s="1"/>
  <c r="AB52" i="40" s="1"/>
  <c r="Q65" i="40"/>
  <c r="R65" i="40" s="1"/>
  <c r="S65" i="40" s="1"/>
  <c r="T65" i="40" s="1"/>
  <c r="U65" i="40"/>
  <c r="V65" i="40" s="1"/>
  <c r="W65" i="40" s="1"/>
  <c r="X65" i="40" s="1"/>
  <c r="Y65" i="40"/>
  <c r="Z65" i="40" s="1"/>
  <c r="AA65" i="40" s="1"/>
  <c r="AB65" i="40" s="1"/>
  <c r="AO65" i="40"/>
  <c r="AP65" i="40" s="1"/>
  <c r="AQ65" i="40" s="1"/>
  <c r="AR65" i="40" s="1"/>
  <c r="AK65" i="40"/>
  <c r="AL65" i="40" s="1"/>
  <c r="AM65" i="40" s="1"/>
  <c r="AN65" i="40" s="1"/>
  <c r="AG65" i="40"/>
  <c r="AH65" i="40" s="1"/>
  <c r="AI65" i="40" s="1"/>
  <c r="AJ65" i="40" s="1"/>
  <c r="AC65" i="40"/>
  <c r="AD65" i="40" s="1"/>
  <c r="AE65" i="40" s="1"/>
  <c r="AF65" i="40" s="1"/>
  <c r="AK64" i="40"/>
  <c r="AL64" i="40" s="1"/>
  <c r="AM64" i="40" s="1"/>
  <c r="AN64" i="40" s="1"/>
  <c r="AK37" i="40"/>
  <c r="AL37" i="40" s="1"/>
  <c r="AM37" i="40" s="1"/>
  <c r="AN37" i="40" s="1"/>
  <c r="AC37" i="40"/>
  <c r="AD37" i="40" s="1"/>
  <c r="AE37" i="40" s="1"/>
  <c r="AF37" i="40" s="1"/>
  <c r="AO37" i="40"/>
  <c r="AP37" i="40" s="1"/>
  <c r="AQ37" i="40" s="1"/>
  <c r="AG37" i="40"/>
  <c r="AH37" i="40" s="1"/>
  <c r="AI37" i="40" s="1"/>
  <c r="AJ37" i="40" s="1"/>
  <c r="Q37" i="40"/>
  <c r="R37" i="40" s="1"/>
  <c r="S37" i="40" s="1"/>
  <c r="T37" i="40" s="1"/>
  <c r="U37" i="40"/>
  <c r="V37" i="40" s="1"/>
  <c r="W37" i="40" s="1"/>
  <c r="X37" i="40" s="1"/>
  <c r="Y37" i="40"/>
  <c r="Z37" i="40" s="1"/>
  <c r="AA37" i="40" s="1"/>
  <c r="AB37" i="40" s="1"/>
  <c r="AO41" i="40"/>
  <c r="AP41" i="40" s="1"/>
  <c r="AQ41" i="40" s="1"/>
  <c r="AR41" i="40" s="1"/>
  <c r="AK41" i="40"/>
  <c r="AL41" i="40" s="1"/>
  <c r="AM41" i="40" s="1"/>
  <c r="AN41" i="40" s="1"/>
  <c r="AG41" i="40"/>
  <c r="AH41" i="40" s="1"/>
  <c r="AI41" i="40" s="1"/>
  <c r="AJ41" i="40" s="1"/>
  <c r="AC41" i="40"/>
  <c r="AD41" i="40" s="1"/>
  <c r="AE41" i="40" s="1"/>
  <c r="AF41" i="40" s="1"/>
  <c r="Q41" i="40"/>
  <c r="R41" i="40" s="1"/>
  <c r="S41" i="40" s="1"/>
  <c r="T41" i="40" s="1"/>
  <c r="U41" i="40"/>
  <c r="V41" i="40" s="1"/>
  <c r="W41" i="40" s="1"/>
  <c r="X41" i="40" s="1"/>
  <c r="Y41" i="40"/>
  <c r="Z41" i="40" s="1"/>
  <c r="AA41" i="40" s="1"/>
  <c r="AB41" i="40" s="1"/>
  <c r="AK54" i="40"/>
  <c r="AL54" i="40" s="1"/>
  <c r="AM54" i="40" s="1"/>
  <c r="AN54" i="40" s="1"/>
  <c r="AG54" i="40"/>
  <c r="AH54" i="40" s="1"/>
  <c r="AI54" i="40" s="1"/>
  <c r="AJ54" i="40" s="1"/>
  <c r="AC54" i="40"/>
  <c r="AD54" i="40" s="1"/>
  <c r="AE54" i="40" s="1"/>
  <c r="AF54" i="40" s="1"/>
  <c r="AO54" i="40"/>
  <c r="AP54" i="40" s="1"/>
  <c r="AQ54" i="40" s="1"/>
  <c r="AR54" i="40" s="1"/>
  <c r="Q54" i="40"/>
  <c r="R54" i="40" s="1"/>
  <c r="S54" i="40" s="1"/>
  <c r="T54" i="40" s="1"/>
  <c r="U54" i="40"/>
  <c r="V54" i="40" s="1"/>
  <c r="W54" i="40" s="1"/>
  <c r="X54" i="40" s="1"/>
  <c r="Y54" i="40"/>
  <c r="Z54" i="40" s="1"/>
  <c r="AA54" i="40" s="1"/>
  <c r="AB54" i="40" s="1"/>
  <c r="AG50" i="40"/>
  <c r="AH50" i="40" s="1"/>
  <c r="AI50" i="40" s="1"/>
  <c r="AJ50" i="40" s="1"/>
  <c r="AO50" i="40"/>
  <c r="AP50" i="40" s="1"/>
  <c r="AQ50" i="40" s="1"/>
  <c r="AR50" i="40" s="1"/>
  <c r="AK50" i="40"/>
  <c r="AL50" i="40" s="1"/>
  <c r="AM50" i="40" s="1"/>
  <c r="AN50" i="40" s="1"/>
  <c r="AC50" i="40"/>
  <c r="AD50" i="40" s="1"/>
  <c r="AE50" i="40" s="1"/>
  <c r="AF50" i="40" s="1"/>
  <c r="Q50" i="40"/>
  <c r="R50" i="40" s="1"/>
  <c r="S50" i="40" s="1"/>
  <c r="T50" i="40" s="1"/>
  <c r="U50" i="40"/>
  <c r="V50" i="40" s="1"/>
  <c r="W50" i="40" s="1"/>
  <c r="X50" i="40" s="1"/>
  <c r="Y50" i="40"/>
  <c r="Z50" i="40" s="1"/>
  <c r="AA50" i="40" s="1"/>
  <c r="AB50" i="40" s="1"/>
  <c r="AO63" i="40"/>
  <c r="AP63" i="40" s="1"/>
  <c r="AQ63" i="40" s="1"/>
  <c r="AR63" i="40" s="1"/>
  <c r="AK63" i="40"/>
  <c r="AL63" i="40" s="1"/>
  <c r="AM63" i="40" s="1"/>
  <c r="AN63" i="40" s="1"/>
  <c r="AC63" i="40"/>
  <c r="AD63" i="40" s="1"/>
  <c r="AE63" i="40" s="1"/>
  <c r="AF63" i="40" s="1"/>
  <c r="AG63" i="40"/>
  <c r="AH63" i="40" s="1"/>
  <c r="AI63" i="40" s="1"/>
  <c r="AJ63" i="40" s="1"/>
  <c r="Q63" i="40"/>
  <c r="R63" i="40" s="1"/>
  <c r="S63" i="40" s="1"/>
  <c r="T63" i="40" s="1"/>
  <c r="U63" i="40"/>
  <c r="V63" i="40" s="1"/>
  <c r="W63" i="40" s="1"/>
  <c r="X63" i="40" s="1"/>
  <c r="Y63" i="40"/>
  <c r="Z63" i="40" s="1"/>
  <c r="AA63" i="40" s="1"/>
  <c r="AB63" i="40" s="1"/>
  <c r="Q62" i="40"/>
  <c r="R62" i="40" s="1"/>
  <c r="S62" i="40" s="1"/>
  <c r="T62" i="40" s="1"/>
  <c r="U62" i="40"/>
  <c r="V62" i="40" s="1"/>
  <c r="W62" i="40" s="1"/>
  <c r="X62" i="40" s="1"/>
  <c r="Y62" i="40"/>
  <c r="Z62" i="40" s="1"/>
  <c r="AA62" i="40" s="1"/>
  <c r="AB62" i="40" s="1"/>
  <c r="AG62" i="40"/>
  <c r="AH62" i="40" s="1"/>
  <c r="AI62" i="40" s="1"/>
  <c r="AJ62" i="40" s="1"/>
  <c r="AO62" i="40"/>
  <c r="AP62" i="40" s="1"/>
  <c r="AQ62" i="40" s="1"/>
  <c r="AR62" i="40" s="1"/>
  <c r="AC62" i="40"/>
  <c r="AD62" i="40" s="1"/>
  <c r="AE62" i="40" s="1"/>
  <c r="AF62" i="40" s="1"/>
  <c r="AK62" i="40"/>
  <c r="AL62" i="40" s="1"/>
  <c r="AM62" i="40" s="1"/>
  <c r="AN62" i="40" s="1"/>
  <c r="Q60" i="40"/>
  <c r="R60" i="40" s="1"/>
  <c r="S60" i="40" s="1"/>
  <c r="T60" i="40" s="1"/>
  <c r="U60" i="40"/>
  <c r="V60" i="40" s="1"/>
  <c r="W60" i="40" s="1"/>
  <c r="X60" i="40" s="1"/>
  <c r="Y60" i="40"/>
  <c r="Z60" i="40" s="1"/>
  <c r="AA60" i="40" s="1"/>
  <c r="AB60" i="40" s="1"/>
  <c r="AC60" i="40"/>
  <c r="AD60" i="40" s="1"/>
  <c r="AE60" i="40" s="1"/>
  <c r="AF60" i="40" s="1"/>
  <c r="AK60" i="40"/>
  <c r="AL60" i="40" s="1"/>
  <c r="AM60" i="40" s="1"/>
  <c r="AN60" i="40" s="1"/>
  <c r="AO60" i="40"/>
  <c r="AP60" i="40" s="1"/>
  <c r="AQ60" i="40" s="1"/>
  <c r="AR60" i="40" s="1"/>
  <c r="AG60" i="40"/>
  <c r="AH60" i="40" s="1"/>
  <c r="AI60" i="40" s="1"/>
  <c r="AJ60" i="40" s="1"/>
  <c r="AG53" i="40"/>
  <c r="AH53" i="40" s="1"/>
  <c r="AI53" i="40" s="1"/>
  <c r="AJ53" i="40" s="1"/>
  <c r="AC53" i="40"/>
  <c r="AD53" i="40" s="1"/>
  <c r="AE53" i="40" s="1"/>
  <c r="AF53" i="40" s="1"/>
  <c r="AK53" i="40"/>
  <c r="AL53" i="40" s="1"/>
  <c r="AM53" i="40" s="1"/>
  <c r="AN53" i="40" s="1"/>
  <c r="AO53" i="40"/>
  <c r="AP53" i="40" s="1"/>
  <c r="AQ53" i="40" s="1"/>
  <c r="AR53" i="40" s="1"/>
  <c r="Q53" i="40"/>
  <c r="R53" i="40" s="1"/>
  <c r="S53" i="40" s="1"/>
  <c r="T53" i="40" s="1"/>
  <c r="U53" i="40"/>
  <c r="V53" i="40" s="1"/>
  <c r="W53" i="40" s="1"/>
  <c r="X53" i="40" s="1"/>
  <c r="Y53" i="40"/>
  <c r="Z53" i="40" s="1"/>
  <c r="AA53" i="40" s="1"/>
  <c r="AB53" i="40" s="1"/>
  <c r="AK44" i="40"/>
  <c r="AL44" i="40" s="1"/>
  <c r="AM44" i="40" s="1"/>
  <c r="AN44" i="40" s="1"/>
  <c r="AC44" i="40"/>
  <c r="AD44" i="40" s="1"/>
  <c r="AE44" i="40" s="1"/>
  <c r="AF44" i="40" s="1"/>
  <c r="AO44" i="40"/>
  <c r="AP44" i="40" s="1"/>
  <c r="AQ44" i="40" s="1"/>
  <c r="AR44" i="40" s="1"/>
  <c r="AG44" i="40"/>
  <c r="AH44" i="40" s="1"/>
  <c r="AI44" i="40" s="1"/>
  <c r="AJ44" i="40" s="1"/>
  <c r="Q44" i="40"/>
  <c r="R44" i="40" s="1"/>
  <c r="S44" i="40" s="1"/>
  <c r="T44" i="40" s="1"/>
  <c r="U44" i="40"/>
  <c r="V44" i="40" s="1"/>
  <c r="W44" i="40" s="1"/>
  <c r="X44" i="40" s="1"/>
  <c r="Y44" i="40"/>
  <c r="Z44" i="40" s="1"/>
  <c r="AA44" i="40" s="1"/>
  <c r="AB44" i="40" s="1"/>
  <c r="AK48" i="40"/>
  <c r="AL48" i="40" s="1"/>
  <c r="AM48" i="40" s="1"/>
  <c r="AN48" i="40" s="1"/>
  <c r="AO48" i="40"/>
  <c r="AP48" i="40" s="1"/>
  <c r="AQ48" i="40" s="1"/>
  <c r="AR48" i="40" s="1"/>
  <c r="AG48" i="40"/>
  <c r="AH48" i="40" s="1"/>
  <c r="AI48" i="40" s="1"/>
  <c r="AJ48" i="40" s="1"/>
  <c r="AC48" i="40"/>
  <c r="AD48" i="40" s="1"/>
  <c r="AE48" i="40" s="1"/>
  <c r="AF48" i="40" s="1"/>
  <c r="Y48" i="40"/>
  <c r="Z48" i="40" s="1"/>
  <c r="AA48" i="40" s="1"/>
  <c r="AB48" i="40" s="1"/>
  <c r="Q48" i="40"/>
  <c r="R48" i="40" s="1"/>
  <c r="S48" i="40" s="1"/>
  <c r="T48" i="40" s="1"/>
  <c r="U48" i="40"/>
  <c r="V48" i="40" s="1"/>
  <c r="W48" i="40" s="1"/>
  <c r="X48" i="40" s="1"/>
  <c r="AO47" i="40" l="1"/>
  <c r="AP47" i="40" s="1"/>
  <c r="AQ47" i="40" s="1"/>
  <c r="AR47" i="40" s="1"/>
  <c r="U64" i="40"/>
  <c r="V64" i="40" s="1"/>
  <c r="W64" i="40" s="1"/>
  <c r="X64" i="40" s="1"/>
  <c r="Q64" i="40"/>
  <c r="R64" i="40" s="1"/>
  <c r="S64" i="40" s="1"/>
  <c r="T64" i="40" s="1"/>
  <c r="AG64" i="40"/>
  <c r="AH64" i="40" s="1"/>
  <c r="AI64" i="40" s="1"/>
  <c r="AJ64" i="40" s="1"/>
  <c r="AC64" i="40"/>
  <c r="AD64" i="40" s="1"/>
  <c r="AE64" i="40" s="1"/>
  <c r="AF64" i="40" s="1"/>
  <c r="AC47" i="40"/>
  <c r="AD47" i="40" s="1"/>
  <c r="AE47" i="40" s="1"/>
  <c r="AF47" i="40" s="1"/>
  <c r="Q47" i="40"/>
  <c r="R47" i="40" s="1"/>
  <c r="S47" i="40" s="1"/>
  <c r="T47" i="40" s="1"/>
  <c r="AG47" i="40"/>
  <c r="AH47" i="40" s="1"/>
  <c r="AI47" i="40" s="1"/>
  <c r="AJ47" i="40" s="1"/>
  <c r="Y64" i="40"/>
  <c r="Z64" i="40" s="1"/>
  <c r="AA64" i="40" s="1"/>
  <c r="AB64" i="40" s="1"/>
  <c r="AO64" i="40"/>
  <c r="AP64" i="40" s="1"/>
  <c r="AQ64" i="40" s="1"/>
  <c r="AR64" i="40" s="1"/>
  <c r="Y47" i="40"/>
  <c r="Z47" i="40" s="1"/>
  <c r="AA47" i="40" s="1"/>
  <c r="AB47" i="40" s="1"/>
  <c r="AZ36" i="36"/>
  <c r="G36" i="37" s="1"/>
  <c r="BH36" i="36"/>
  <c r="BJ36" i="36" s="1"/>
  <c r="AY36" i="36"/>
  <c r="H36" i="37" s="1"/>
  <c r="AE20" i="47"/>
  <c r="AG20" i="47" s="1"/>
  <c r="BA20" i="47" s="1"/>
  <c r="AE13" i="47"/>
  <c r="F13" i="48" s="1"/>
  <c r="BA28" i="47"/>
  <c r="BO9" i="36"/>
  <c r="J9" i="37"/>
  <c r="K9" i="37" s="1"/>
  <c r="AA9" i="37" s="1"/>
  <c r="G12" i="40" s="1"/>
  <c r="H20" i="37"/>
  <c r="BO15" i="36"/>
  <c r="H10" i="37"/>
  <c r="K13" i="37"/>
  <c r="AA13" i="37" s="1"/>
  <c r="G14" i="40" s="1"/>
  <c r="H11" i="37"/>
  <c r="BO11" i="36"/>
  <c r="AT32" i="38"/>
  <c r="E32" i="35" s="1"/>
  <c r="O23" i="38"/>
  <c r="E23" i="35" s="1"/>
  <c r="N23" i="38"/>
  <c r="F23" i="35" s="1"/>
  <c r="J26" i="38"/>
  <c r="J20" i="38"/>
  <c r="N32" i="38"/>
  <c r="O32" i="38"/>
  <c r="AQ26" i="38"/>
  <c r="AS26" i="38" s="1"/>
  <c r="H26" i="35" s="1"/>
  <c r="R26" i="35"/>
  <c r="S26" i="35"/>
  <c r="AQ20" i="38"/>
  <c r="AS20" i="38" s="1"/>
  <c r="H20" i="35" s="1"/>
  <c r="S20" i="35"/>
  <c r="R20" i="35"/>
  <c r="U32" i="35"/>
  <c r="AH28" i="47"/>
  <c r="E28" i="48" s="1"/>
  <c r="K38" i="37"/>
  <c r="AU32" i="47"/>
  <c r="G30" i="48" s="1"/>
  <c r="BM23" i="36"/>
  <c r="I23" i="37" s="1"/>
  <c r="J24" i="47"/>
  <c r="L24" i="47" s="1"/>
  <c r="AC24" i="47" s="1"/>
  <c r="AH24" i="47" s="1"/>
  <c r="E24" i="48" s="1"/>
  <c r="BM21" i="36"/>
  <c r="I21" i="37" s="1"/>
  <c r="BL21" i="36"/>
  <c r="BO21" i="36" s="1"/>
  <c r="J26" i="47"/>
  <c r="L26" i="47" s="1"/>
  <c r="AC26" i="47" s="1"/>
  <c r="AH26" i="47" s="1"/>
  <c r="E26" i="48" s="1"/>
  <c r="J25" i="37"/>
  <c r="K25" i="37" s="1"/>
  <c r="BO25" i="36"/>
  <c r="AZ8" i="36"/>
  <c r="G8" i="37" s="1"/>
  <c r="D21" i="47"/>
  <c r="F21" i="47" s="1"/>
  <c r="J21" i="47" s="1"/>
  <c r="L21" i="47" s="1"/>
  <c r="AC21" i="47" s="1"/>
  <c r="J24" i="37"/>
  <c r="K24" i="37" s="1"/>
  <c r="AA24" i="37" s="1"/>
  <c r="AR37" i="40"/>
  <c r="AU28" i="47"/>
  <c r="G26" i="48" s="1"/>
  <c r="D28" i="38"/>
  <c r="F28" i="38" s="1"/>
  <c r="J28" i="38" s="1"/>
  <c r="L28" i="38" s="1"/>
  <c r="AU24" i="47"/>
  <c r="G22" i="48" s="1"/>
  <c r="D24" i="38"/>
  <c r="F24" i="38" s="1"/>
  <c r="J24" i="38" s="1"/>
  <c r="L24" i="38" s="1"/>
  <c r="H24" i="48"/>
  <c r="H28" i="48"/>
  <c r="H32" i="48"/>
  <c r="BA32" i="47"/>
  <c r="AR37" i="47"/>
  <c r="D37" i="38" s="1"/>
  <c r="F37" i="38" s="1"/>
  <c r="AG37" i="47"/>
  <c r="AR26" i="47"/>
  <c r="AT26" i="47" s="1"/>
  <c r="H15" i="37"/>
  <c r="J16" i="37"/>
  <c r="K16" i="37" s="1"/>
  <c r="AA16" i="37" s="1"/>
  <c r="J22" i="37"/>
  <c r="K22" i="37" s="1"/>
  <c r="AA22" i="37" s="1"/>
  <c r="G13" i="40" s="1"/>
  <c r="J18" i="37"/>
  <c r="K18" i="37" s="1"/>
  <c r="AA18" i="37" s="1"/>
  <c r="J17" i="37"/>
  <c r="K17" i="37" s="1"/>
  <c r="AA17" i="37" s="1"/>
  <c r="J26" i="37"/>
  <c r="K26" i="37" s="1"/>
  <c r="AA26" i="37" s="1"/>
  <c r="BO26" i="36"/>
  <c r="J12" i="37"/>
  <c r="K12" i="37" s="1"/>
  <c r="AA12" i="37" s="1"/>
  <c r="J8" i="47"/>
  <c r="L8" i="47" s="1"/>
  <c r="AC8" i="47" s="1"/>
  <c r="AY8" i="36"/>
  <c r="BM8" i="36"/>
  <c r="I8" i="37" s="1"/>
  <c r="BL8" i="36"/>
  <c r="J30" i="47"/>
  <c r="L30" i="47" s="1"/>
  <c r="AC30" i="47" s="1"/>
  <c r="AG30" i="47" s="1"/>
  <c r="J27" i="37"/>
  <c r="K27" i="37" s="1"/>
  <c r="AA27" i="37" s="1"/>
  <c r="J30" i="37"/>
  <c r="K30" i="37" s="1"/>
  <c r="H26" i="38"/>
  <c r="C26" i="35" s="1"/>
  <c r="H20" i="38"/>
  <c r="C20" i="35" s="1"/>
  <c r="H20" i="47"/>
  <c r="C20" i="48" s="1"/>
  <c r="BL10" i="36"/>
  <c r="BO10" i="36" s="1"/>
  <c r="BM10" i="36"/>
  <c r="I10" i="37" s="1"/>
  <c r="D10" i="47"/>
  <c r="F10" i="47" s="1"/>
  <c r="G10" i="47" s="1"/>
  <c r="D10" i="48" s="1"/>
  <c r="H9" i="47"/>
  <c r="C9" i="48" s="1"/>
  <c r="J9" i="47"/>
  <c r="L9" i="47" s="1"/>
  <c r="AC9" i="47" s="1"/>
  <c r="J11" i="37"/>
  <c r="H12" i="47"/>
  <c r="C12" i="48" s="1"/>
  <c r="J12" i="47"/>
  <c r="L12" i="47" s="1"/>
  <c r="AC12" i="47" s="1"/>
  <c r="AE12" i="47" s="1"/>
  <c r="AG12" i="47" s="1"/>
  <c r="BA12" i="47" s="1"/>
  <c r="J19" i="37"/>
  <c r="K19" i="37" s="1"/>
  <c r="AA19" i="37" s="1"/>
  <c r="G15" i="40" s="1"/>
  <c r="J14" i="37"/>
  <c r="K14" i="37" s="1"/>
  <c r="AA14" i="37" s="1"/>
  <c r="J16" i="47"/>
  <c r="L16" i="47" s="1"/>
  <c r="AC16" i="47" s="1"/>
  <c r="H16" i="47"/>
  <c r="C16" i="48" s="1"/>
  <c r="J22" i="47"/>
  <c r="L22" i="47" s="1"/>
  <c r="AC22" i="47" s="1"/>
  <c r="AG22" i="47" s="1"/>
  <c r="H22" i="47"/>
  <c r="C22" i="48" s="1"/>
  <c r="H18" i="47"/>
  <c r="C18" i="48" s="1"/>
  <c r="J18" i="47"/>
  <c r="L18" i="47" s="1"/>
  <c r="AC18" i="47" s="1"/>
  <c r="J19" i="47"/>
  <c r="L19" i="47" s="1"/>
  <c r="AC19" i="47" s="1"/>
  <c r="AG19" i="47" s="1"/>
  <c r="H19" i="47"/>
  <c r="C19" i="48" s="1"/>
  <c r="J15" i="37"/>
  <c r="BM15" i="36"/>
  <c r="I15" i="37" s="1"/>
  <c r="D15" i="47"/>
  <c r="F15" i="47" s="1"/>
  <c r="G15" i="47" s="1"/>
  <c r="D15" i="48" s="1"/>
  <c r="J14" i="47"/>
  <c r="L14" i="47" s="1"/>
  <c r="AC14" i="47" s="1"/>
  <c r="AG14" i="47" s="1"/>
  <c r="BA14" i="47" s="1"/>
  <c r="H14" i="47"/>
  <c r="C14" i="48" s="1"/>
  <c r="J20" i="37"/>
  <c r="J17" i="47"/>
  <c r="L17" i="47" s="1"/>
  <c r="AC17" i="47" s="1"/>
  <c r="AE17" i="47" s="1"/>
  <c r="AG17" i="47" s="1"/>
  <c r="H17" i="47"/>
  <c r="C17" i="48" s="1"/>
  <c r="J27" i="47"/>
  <c r="L27" i="47" s="1"/>
  <c r="AC27" i="47" s="1"/>
  <c r="AG27" i="47" s="1"/>
  <c r="H27" i="47"/>
  <c r="C27" i="48" s="1"/>
  <c r="BL32" i="38"/>
  <c r="F28" i="48"/>
  <c r="F32" i="48"/>
  <c r="AR30" i="47"/>
  <c r="D30" i="38" s="1"/>
  <c r="F30" i="38" s="1"/>
  <c r="J30" i="38" s="1"/>
  <c r="L30" i="38" s="1"/>
  <c r="AR20" i="47"/>
  <c r="J34" i="47"/>
  <c r="L34" i="47" s="1"/>
  <c r="AC34" i="47" s="1"/>
  <c r="AG34" i="47" s="1"/>
  <c r="BO34" i="36"/>
  <c r="J34" i="37"/>
  <c r="K34" i="37" s="1"/>
  <c r="G33" i="37"/>
  <c r="BO35" i="36"/>
  <c r="J35" i="37"/>
  <c r="K35" i="37" s="1"/>
  <c r="BO37" i="36"/>
  <c r="J37" i="37"/>
  <c r="K37" i="37" s="1"/>
  <c r="J31" i="37"/>
  <c r="K31" i="37" s="1"/>
  <c r="J23" i="37"/>
  <c r="K23" i="37" s="1"/>
  <c r="BL33" i="36"/>
  <c r="BM33" i="36"/>
  <c r="I33" i="37" s="1"/>
  <c r="AC38" i="37"/>
  <c r="H23" i="38"/>
  <c r="C23" i="35" s="1"/>
  <c r="H31" i="47"/>
  <c r="C31" i="48" s="1"/>
  <c r="J31" i="47"/>
  <c r="L31" i="47" s="1"/>
  <c r="AC31" i="47" s="1"/>
  <c r="AG31" i="47" s="1"/>
  <c r="H23" i="47"/>
  <c r="C23" i="48" s="1"/>
  <c r="J23" i="47"/>
  <c r="L23" i="47" s="1"/>
  <c r="AC23" i="47" s="1"/>
  <c r="H35" i="47"/>
  <c r="C35" i="48" s="1"/>
  <c r="J35" i="47"/>
  <c r="L35" i="47" s="1"/>
  <c r="AC35" i="47" s="1"/>
  <c r="H33" i="47"/>
  <c r="C33" i="48" s="1"/>
  <c r="J33" i="47"/>
  <c r="L33" i="47" s="1"/>
  <c r="AC33" i="47" s="1"/>
  <c r="D11" i="47"/>
  <c r="F11" i="47" s="1"/>
  <c r="D29" i="47"/>
  <c r="F29" i="47" s="1"/>
  <c r="AH37" i="47"/>
  <c r="E37" i="48" s="1"/>
  <c r="H25" i="47"/>
  <c r="C25" i="48" s="1"/>
  <c r="J25" i="47"/>
  <c r="L25" i="47" s="1"/>
  <c r="AC25" i="47" s="1"/>
  <c r="AA32" i="37"/>
  <c r="AA28" i="37"/>
  <c r="F37" i="42"/>
  <c r="G37" i="42" s="1"/>
  <c r="F29" i="42"/>
  <c r="G29" i="42" s="1"/>
  <c r="F25" i="42"/>
  <c r="G25" i="42" s="1"/>
  <c r="F32" i="42"/>
  <c r="G32" i="42" s="1"/>
  <c r="F35" i="42"/>
  <c r="G35" i="42" s="1"/>
  <c r="F16" i="42"/>
  <c r="G16" i="42" s="1"/>
  <c r="F26" i="42"/>
  <c r="G26" i="42" s="1"/>
  <c r="F27" i="42"/>
  <c r="G27" i="42" s="1"/>
  <c r="F36" i="42"/>
  <c r="G36" i="42" s="1"/>
  <c r="F31" i="42"/>
  <c r="G31" i="42" s="1"/>
  <c r="F30" i="42"/>
  <c r="G30" i="42" s="1"/>
  <c r="F17" i="42"/>
  <c r="G17" i="42" s="1"/>
  <c r="F15" i="42"/>
  <c r="G15" i="42" s="1"/>
  <c r="BM36" i="36" l="1"/>
  <c r="I36" i="37" s="1"/>
  <c r="D36" i="47"/>
  <c r="F36" i="47" s="1"/>
  <c r="BL36" i="36"/>
  <c r="J36" i="37" s="1"/>
  <c r="K36" i="37" s="1"/>
  <c r="AA36" i="37" s="1"/>
  <c r="BL26" i="38"/>
  <c r="AE9" i="47"/>
  <c r="AG9" i="47"/>
  <c r="BA9" i="47" s="1"/>
  <c r="AE14" i="47"/>
  <c r="AE16" i="47"/>
  <c r="AE21" i="47"/>
  <c r="AG21" i="47" s="1"/>
  <c r="AE18" i="47"/>
  <c r="AP13" i="47"/>
  <c r="AR13" i="47" s="1"/>
  <c r="AH13" i="47"/>
  <c r="E13" i="48" s="1"/>
  <c r="AE19" i="47"/>
  <c r="AP12" i="47"/>
  <c r="AR12" i="47" s="1"/>
  <c r="AP20" i="47"/>
  <c r="AU20" i="47" s="1"/>
  <c r="G18" i="48" s="1"/>
  <c r="AH20" i="47"/>
  <c r="E20" i="48" s="1"/>
  <c r="AP17" i="47"/>
  <c r="AR17" i="47" s="1"/>
  <c r="AE22" i="47"/>
  <c r="AP9" i="47"/>
  <c r="AR9" i="47" s="1"/>
  <c r="D9" i="38" s="1"/>
  <c r="F9" i="38" s="1"/>
  <c r="J9" i="38" s="1"/>
  <c r="L9" i="38" s="1"/>
  <c r="G10" i="40"/>
  <c r="K10" i="40" s="1"/>
  <c r="G11" i="40"/>
  <c r="Q24" i="38"/>
  <c r="S24" i="38" s="1"/>
  <c r="AO24" i="38" s="1"/>
  <c r="BB24" i="38"/>
  <c r="Q28" i="38"/>
  <c r="S28" i="38" s="1"/>
  <c r="AO28" i="38" s="1"/>
  <c r="BB28" i="38"/>
  <c r="Q30" i="38"/>
  <c r="S30" i="38" s="1"/>
  <c r="AC30" i="38" s="1"/>
  <c r="BB30" i="38"/>
  <c r="K11" i="37"/>
  <c r="K20" i="37"/>
  <c r="AA20" i="37" s="1"/>
  <c r="N30" i="38"/>
  <c r="F30" i="35" s="1"/>
  <c r="O30" i="38"/>
  <c r="E30" i="35" s="1"/>
  <c r="O20" i="38"/>
  <c r="E20" i="35" s="1"/>
  <c r="N20" i="38"/>
  <c r="N26" i="38"/>
  <c r="F26" i="35" s="1"/>
  <c r="I26" i="35" s="1"/>
  <c r="U26" i="35" s="1"/>
  <c r="O26" i="38"/>
  <c r="E26" i="35" s="1"/>
  <c r="N24" i="38"/>
  <c r="F24" i="35" s="1"/>
  <c r="O24" i="38"/>
  <c r="E24" i="35" s="1"/>
  <c r="AO37" i="38"/>
  <c r="AQ37" i="38" s="1"/>
  <c r="AS37" i="38" s="1"/>
  <c r="F37" i="35" s="1"/>
  <c r="J37" i="38"/>
  <c r="L37" i="38" s="1"/>
  <c r="N28" i="38"/>
  <c r="F28" i="35" s="1"/>
  <c r="O28" i="38"/>
  <c r="E28" i="35" s="1"/>
  <c r="W32" i="35"/>
  <c r="AQ23" i="38"/>
  <c r="AS23" i="38" s="1"/>
  <c r="H23" i="35" s="1"/>
  <c r="S23" i="35"/>
  <c r="AQ16" i="38"/>
  <c r="AT20" i="38"/>
  <c r="AQ17" i="38"/>
  <c r="AT26" i="38"/>
  <c r="AG24" i="47"/>
  <c r="BA24" i="47" s="1"/>
  <c r="AG26" i="47"/>
  <c r="AU26" i="47"/>
  <c r="G24" i="48" s="1"/>
  <c r="J21" i="37"/>
  <c r="K21" i="37" s="1"/>
  <c r="AA21" i="37" s="1"/>
  <c r="K15" i="37"/>
  <c r="AA15" i="37" s="1"/>
  <c r="G8" i="40" s="1"/>
  <c r="K8" i="40" s="1"/>
  <c r="H21" i="47"/>
  <c r="C21" i="48" s="1"/>
  <c r="AU37" i="47"/>
  <c r="G35" i="48" s="1"/>
  <c r="I32" i="48"/>
  <c r="AC32" i="37"/>
  <c r="K16" i="40"/>
  <c r="J17" i="40"/>
  <c r="H37" i="38"/>
  <c r="C37" i="35" s="1"/>
  <c r="AT37" i="47"/>
  <c r="H37" i="48" s="1"/>
  <c r="I28" i="48"/>
  <c r="W28" i="48" s="1"/>
  <c r="AC24" i="37"/>
  <c r="AC27" i="37"/>
  <c r="AC29" i="37"/>
  <c r="AC13" i="37"/>
  <c r="AC28" i="37"/>
  <c r="AC30" i="37"/>
  <c r="H24" i="38"/>
  <c r="C24" i="35" s="1"/>
  <c r="H28" i="38"/>
  <c r="C28" i="35" s="1"/>
  <c r="H30" i="38"/>
  <c r="C30" i="35" s="1"/>
  <c r="H26" i="48"/>
  <c r="AR36" i="47"/>
  <c r="AT36" i="47" s="1"/>
  <c r="H36" i="48" s="1"/>
  <c r="AR33" i="47"/>
  <c r="AT33" i="47" s="1"/>
  <c r="H33" i="48" s="1"/>
  <c r="AG33" i="47"/>
  <c r="F33" i="48" s="1"/>
  <c r="AR35" i="47"/>
  <c r="AT35" i="47" s="1"/>
  <c r="H35" i="48" s="1"/>
  <c r="AG35" i="47"/>
  <c r="F35" i="48" s="1"/>
  <c r="AR25" i="47"/>
  <c r="AT25" i="47" s="1"/>
  <c r="AG25" i="47"/>
  <c r="AR23" i="47"/>
  <c r="AU23" i="47" s="1"/>
  <c r="G21" i="48" s="1"/>
  <c r="AH30" i="47"/>
  <c r="E30" i="48" s="1"/>
  <c r="AR31" i="47"/>
  <c r="AT31" i="47" s="1"/>
  <c r="AR8" i="47"/>
  <c r="AG8" i="47"/>
  <c r="AC12" i="37"/>
  <c r="AC22" i="37"/>
  <c r="AC17" i="37"/>
  <c r="AC9" i="37"/>
  <c r="J10" i="37"/>
  <c r="K10" i="37" s="1"/>
  <c r="AA10" i="37" s="1"/>
  <c r="J8" i="37"/>
  <c r="BO8" i="36"/>
  <c r="H8" i="37"/>
  <c r="AC26" i="37"/>
  <c r="AH8" i="47"/>
  <c r="E8" i="48" s="1"/>
  <c r="F30" i="48"/>
  <c r="AC19" i="37"/>
  <c r="AC16" i="37"/>
  <c r="AC14" i="37"/>
  <c r="AC18" i="37"/>
  <c r="AH12" i="47"/>
  <c r="E12" i="48" s="1"/>
  <c r="AH9" i="47"/>
  <c r="E9" i="48" s="1"/>
  <c r="H10" i="47"/>
  <c r="C10" i="48" s="1"/>
  <c r="J10" i="47"/>
  <c r="L10" i="47" s="1"/>
  <c r="AC10" i="47" s="1"/>
  <c r="F17" i="48"/>
  <c r="AH17" i="47"/>
  <c r="E17" i="48" s="1"/>
  <c r="H15" i="47"/>
  <c r="C15" i="48" s="1"/>
  <c r="J15" i="47"/>
  <c r="L15" i="47" s="1"/>
  <c r="AC15" i="47" s="1"/>
  <c r="AG15" i="47" s="1"/>
  <c r="BA15" i="47" s="1"/>
  <c r="AR27" i="47"/>
  <c r="D27" i="38" s="1"/>
  <c r="F27" i="38" s="1"/>
  <c r="J27" i="38" s="1"/>
  <c r="L27" i="38" s="1"/>
  <c r="AH27" i="47"/>
  <c r="E27" i="48" s="1"/>
  <c r="AT23" i="38"/>
  <c r="F37" i="48"/>
  <c r="H14" i="48"/>
  <c r="H12" i="48"/>
  <c r="H13" i="48"/>
  <c r="I13" i="48" s="1"/>
  <c r="W13" i="48" s="1"/>
  <c r="H14" i="40" s="1"/>
  <c r="F34" i="48"/>
  <c r="AR34" i="47"/>
  <c r="D34" i="38" s="1"/>
  <c r="F34" i="38" s="1"/>
  <c r="J34" i="38" s="1"/>
  <c r="L34" i="38" s="1"/>
  <c r="AT30" i="47"/>
  <c r="AU30" i="47"/>
  <c r="G28" i="48" s="1"/>
  <c r="AH34" i="47"/>
  <c r="E34" i="48" s="1"/>
  <c r="AA34" i="37"/>
  <c r="AC34" i="37" s="1"/>
  <c r="AA37" i="37"/>
  <c r="AC37" i="37" s="1"/>
  <c r="AA35" i="37"/>
  <c r="AC35" i="37" s="1"/>
  <c r="AA31" i="37"/>
  <c r="AA23" i="37"/>
  <c r="BO33" i="36"/>
  <c r="J33" i="37"/>
  <c r="K33" i="37" s="1"/>
  <c r="AA33" i="37" s="1"/>
  <c r="AH35" i="47"/>
  <c r="E35" i="48" s="1"/>
  <c r="F23" i="48"/>
  <c r="AH23" i="47"/>
  <c r="E23" i="48" s="1"/>
  <c r="AH31" i="47"/>
  <c r="E31" i="48" s="1"/>
  <c r="F31" i="48"/>
  <c r="U29" i="40"/>
  <c r="V29" i="40" s="1"/>
  <c r="W29" i="40" s="1"/>
  <c r="X29" i="40" s="1"/>
  <c r="AO28" i="40"/>
  <c r="AH25" i="47"/>
  <c r="E25" i="48" s="1"/>
  <c r="H11" i="47"/>
  <c r="C11" i="48" s="1"/>
  <c r="J11" i="47"/>
  <c r="L11" i="47" s="1"/>
  <c r="AC11" i="47" s="1"/>
  <c r="AE11" i="47" s="1"/>
  <c r="AG11" i="47" s="1"/>
  <c r="BA11" i="47" s="1"/>
  <c r="H29" i="47"/>
  <c r="C29" i="48" s="1"/>
  <c r="J29" i="47"/>
  <c r="L29" i="47" s="1"/>
  <c r="AC29" i="47" s="1"/>
  <c r="AG29" i="47" s="1"/>
  <c r="AH33" i="47"/>
  <c r="E33" i="48" s="1"/>
  <c r="AA25" i="37"/>
  <c r="AC11" i="37"/>
  <c r="BL20" i="38" l="1"/>
  <c r="F20" i="35"/>
  <c r="I20" i="35" s="1"/>
  <c r="U20" i="35" s="1"/>
  <c r="H36" i="47"/>
  <c r="C36" i="48" s="1"/>
  <c r="J36" i="47"/>
  <c r="L36" i="47" s="1"/>
  <c r="AC36" i="47" s="1"/>
  <c r="BO36" i="36"/>
  <c r="AC36" i="37" s="1"/>
  <c r="I23" i="35"/>
  <c r="U23" i="35" s="1"/>
  <c r="BL23" i="38"/>
  <c r="AE10" i="47"/>
  <c r="AG10" i="47"/>
  <c r="BA10" i="47" s="1"/>
  <c r="AH16" i="47"/>
  <c r="E16" i="48" s="1"/>
  <c r="AG16" i="47"/>
  <c r="F18" i="48"/>
  <c r="AH18" i="47"/>
  <c r="E18" i="48" s="1"/>
  <c r="AH19" i="47"/>
  <c r="E19" i="48" s="1"/>
  <c r="F19" i="48"/>
  <c r="AP11" i="47"/>
  <c r="AR11" i="47" s="1"/>
  <c r="D11" i="38" s="1"/>
  <c r="F11" i="38" s="1"/>
  <c r="J11" i="38" s="1"/>
  <c r="L11" i="38" s="1"/>
  <c r="F22" i="48"/>
  <c r="AP22" i="47"/>
  <c r="AR22" i="47" s="1"/>
  <c r="D22" i="38" s="1"/>
  <c r="F22" i="38" s="1"/>
  <c r="J22" i="38" s="1"/>
  <c r="L22" i="38" s="1"/>
  <c r="D13" i="38"/>
  <c r="F13" i="38" s="1"/>
  <c r="AU13" i="47"/>
  <c r="G11" i="48" s="1"/>
  <c r="AP21" i="47"/>
  <c r="AR21" i="47" s="1"/>
  <c r="AP14" i="47"/>
  <c r="AR14" i="47" s="1"/>
  <c r="AH21" i="47"/>
  <c r="E21" i="48" s="1"/>
  <c r="AH22" i="47"/>
  <c r="E22" i="48" s="1"/>
  <c r="AH14" i="47"/>
  <c r="E14" i="48" s="1"/>
  <c r="AP10" i="47"/>
  <c r="AR10" i="47" s="1"/>
  <c r="D10" i="38" s="1"/>
  <c r="F10" i="38" s="1"/>
  <c r="J10" i="38" s="1"/>
  <c r="L10" i="38" s="1"/>
  <c r="F20" i="48"/>
  <c r="D17" i="38"/>
  <c r="F17" i="38" s="1"/>
  <c r="AT17" i="47"/>
  <c r="BA17" i="47" s="1"/>
  <c r="AU17" i="47"/>
  <c r="G15" i="48" s="1"/>
  <c r="AP18" i="47"/>
  <c r="AR18" i="47" s="1"/>
  <c r="AP16" i="47"/>
  <c r="AR16" i="47" s="1"/>
  <c r="AE15" i="47"/>
  <c r="D12" i="38"/>
  <c r="F12" i="38" s="1"/>
  <c r="AU12" i="47"/>
  <c r="G10" i="48" s="1"/>
  <c r="AP19" i="47"/>
  <c r="AR19" i="47" s="1"/>
  <c r="F12" i="48"/>
  <c r="I12" i="48" s="1"/>
  <c r="W12" i="48" s="1"/>
  <c r="K11" i="40"/>
  <c r="G9" i="40"/>
  <c r="J9" i="40" s="1"/>
  <c r="I37" i="35"/>
  <c r="U37" i="35" s="1"/>
  <c r="W37" i="35" s="1"/>
  <c r="AC24" i="38"/>
  <c r="AB24" i="38"/>
  <c r="AT17" i="38"/>
  <c r="BF17" i="38"/>
  <c r="S17" i="35" s="1"/>
  <c r="AS16" i="38"/>
  <c r="H16" i="35" s="1"/>
  <c r="BF16" i="38"/>
  <c r="S16" i="35" s="1"/>
  <c r="AB30" i="38"/>
  <c r="AD30" i="38" s="1"/>
  <c r="Q30" i="35" s="1"/>
  <c r="AC28" i="38"/>
  <c r="AO30" i="38"/>
  <c r="AQ30" i="38" s="1"/>
  <c r="AB28" i="38"/>
  <c r="Q27" i="38"/>
  <c r="S27" i="38" s="1"/>
  <c r="AC27" i="38" s="1"/>
  <c r="BB27" i="38"/>
  <c r="Q9" i="38"/>
  <c r="S9" i="38" s="1"/>
  <c r="AB9" i="38" s="1"/>
  <c r="W32" i="48"/>
  <c r="F25" i="48"/>
  <c r="BA25" i="47"/>
  <c r="F26" i="48"/>
  <c r="I26" i="48" s="1"/>
  <c r="BA26" i="47"/>
  <c r="AG38" i="40"/>
  <c r="AH38" i="40" s="1"/>
  <c r="AI38" i="40" s="1"/>
  <c r="AJ38" i="40" s="1"/>
  <c r="Q32" i="40"/>
  <c r="R32" i="40" s="1"/>
  <c r="S32" i="40" s="1"/>
  <c r="T32" i="40" s="1"/>
  <c r="AT37" i="38"/>
  <c r="E37" i="35" s="1"/>
  <c r="N37" i="38"/>
  <c r="O37" i="38"/>
  <c r="O27" i="38"/>
  <c r="E27" i="35" s="1"/>
  <c r="N27" i="38"/>
  <c r="F27" i="35" s="1"/>
  <c r="N34" i="38"/>
  <c r="O34" i="38"/>
  <c r="O9" i="38"/>
  <c r="E9" i="35" s="1"/>
  <c r="N9" i="38"/>
  <c r="F9" i="35" s="1"/>
  <c r="H9" i="38"/>
  <c r="C9" i="35" s="1"/>
  <c r="AS17" i="38"/>
  <c r="H17" i="35" s="1"/>
  <c r="AT16" i="38"/>
  <c r="W26" i="35"/>
  <c r="AT23" i="47"/>
  <c r="F24" i="48"/>
  <c r="I24" i="48" s="1"/>
  <c r="D8" i="38"/>
  <c r="F8" i="38" s="1"/>
  <c r="H8" i="38" s="1"/>
  <c r="C8" i="35" s="1"/>
  <c r="AT8" i="47"/>
  <c r="H8" i="48" s="1"/>
  <c r="AU8" i="47"/>
  <c r="Y38" i="40"/>
  <c r="Z38" i="40" s="1"/>
  <c r="AA38" i="40" s="1"/>
  <c r="AB38" i="40" s="1"/>
  <c r="AO38" i="40"/>
  <c r="AP38" i="40" s="1"/>
  <c r="U38" i="40"/>
  <c r="V38" i="40" s="1"/>
  <c r="W38" i="40" s="1"/>
  <c r="X38" i="40" s="1"/>
  <c r="AC38" i="40"/>
  <c r="AD38" i="40" s="1"/>
  <c r="AE38" i="40" s="1"/>
  <c r="AF38" i="40" s="1"/>
  <c r="Q38" i="40"/>
  <c r="R38" i="40" s="1"/>
  <c r="S38" i="40" s="1"/>
  <c r="T38" i="40" s="1"/>
  <c r="AK38" i="40"/>
  <c r="AL38" i="40" s="1"/>
  <c r="AC21" i="37"/>
  <c r="K8" i="37"/>
  <c r="AA8" i="37" s="1"/>
  <c r="AC8" i="37" s="1"/>
  <c r="K17" i="40"/>
  <c r="M17" i="40" s="1"/>
  <c r="F8" i="48"/>
  <c r="Q22" i="40"/>
  <c r="R22" i="40" s="1"/>
  <c r="S22" i="40" s="1"/>
  <c r="T22" i="40" s="1"/>
  <c r="I37" i="48"/>
  <c r="W37" i="48" s="1"/>
  <c r="R28" i="35"/>
  <c r="R24" i="35"/>
  <c r="BA37" i="47"/>
  <c r="Y27" i="40"/>
  <c r="Z27" i="40" s="1"/>
  <c r="AA27" i="40" s="1"/>
  <c r="AB27" i="40" s="1"/>
  <c r="AG27" i="40"/>
  <c r="AH27" i="40" s="1"/>
  <c r="AI27" i="40" s="1"/>
  <c r="AJ27" i="40" s="1"/>
  <c r="Q27" i="40"/>
  <c r="R27" i="40" s="1"/>
  <c r="S27" i="40" s="1"/>
  <c r="T27" i="40" s="1"/>
  <c r="AO27" i="40"/>
  <c r="AP27" i="40" s="1"/>
  <c r="J8" i="40"/>
  <c r="J16" i="40"/>
  <c r="AG30" i="40"/>
  <c r="AH30" i="40" s="1"/>
  <c r="AI30" i="40" s="1"/>
  <c r="AJ30" i="40" s="1"/>
  <c r="AC30" i="40"/>
  <c r="AD30" i="40" s="1"/>
  <c r="AE30" i="40" s="1"/>
  <c r="AF30" i="40" s="1"/>
  <c r="U30" i="40"/>
  <c r="V30" i="40" s="1"/>
  <c r="W30" i="40" s="1"/>
  <c r="X30" i="40" s="1"/>
  <c r="U27" i="40"/>
  <c r="V27" i="40" s="1"/>
  <c r="W27" i="40" s="1"/>
  <c r="X27" i="40" s="1"/>
  <c r="AK27" i="40"/>
  <c r="AL27" i="40" s="1"/>
  <c r="AM27" i="40" s="1"/>
  <c r="AN27" i="40" s="1"/>
  <c r="AC27" i="40"/>
  <c r="AD27" i="40" s="1"/>
  <c r="AE27" i="40" s="1"/>
  <c r="AF27" i="40" s="1"/>
  <c r="J15" i="40"/>
  <c r="U21" i="40"/>
  <c r="V21" i="40" s="1"/>
  <c r="W21" i="40" s="1"/>
  <c r="X21" i="40" s="1"/>
  <c r="J10" i="40"/>
  <c r="K15" i="40"/>
  <c r="U17" i="40"/>
  <c r="V17" i="40" s="1"/>
  <c r="W17" i="40" s="1"/>
  <c r="X17" i="40" s="1"/>
  <c r="AO30" i="40"/>
  <c r="AK30" i="40"/>
  <c r="AL30" i="40" s="1"/>
  <c r="AM30" i="40" s="1"/>
  <c r="AN30" i="40" s="1"/>
  <c r="Y30" i="40"/>
  <c r="Z30" i="40" s="1"/>
  <c r="AA30" i="40" s="1"/>
  <c r="AB30" i="40" s="1"/>
  <c r="Q30" i="40"/>
  <c r="R30" i="40" s="1"/>
  <c r="S30" i="40" s="1"/>
  <c r="T30" i="40" s="1"/>
  <c r="AO31" i="40"/>
  <c r="AP31" i="40" s="1"/>
  <c r="AQ31" i="40" s="1"/>
  <c r="AR31" i="40" s="1"/>
  <c r="U23" i="40"/>
  <c r="V23" i="40" s="1"/>
  <c r="W23" i="40" s="1"/>
  <c r="X23" i="40" s="1"/>
  <c r="J11" i="40"/>
  <c r="AC35" i="40"/>
  <c r="AD35" i="40" s="1"/>
  <c r="AE35" i="40" s="1"/>
  <c r="AF35" i="40" s="1"/>
  <c r="AK32" i="40"/>
  <c r="AL32" i="40" s="1"/>
  <c r="AM32" i="40" s="1"/>
  <c r="AN32" i="40" s="1"/>
  <c r="AQ24" i="38"/>
  <c r="AQ28" i="38"/>
  <c r="Y28" i="48"/>
  <c r="AC23" i="37"/>
  <c r="AC15" i="37"/>
  <c r="AC20" i="37"/>
  <c r="AC25" i="37"/>
  <c r="AC31" i="37"/>
  <c r="AO34" i="38"/>
  <c r="AQ34" i="38" s="1"/>
  <c r="H34" i="38"/>
  <c r="C34" i="35" s="1"/>
  <c r="AU31" i="47"/>
  <c r="G29" i="48" s="1"/>
  <c r="D31" i="38"/>
  <c r="F31" i="38" s="1"/>
  <c r="J31" i="38" s="1"/>
  <c r="L31" i="38" s="1"/>
  <c r="AU25" i="47"/>
  <c r="G23" i="48" s="1"/>
  <c r="D25" i="38"/>
  <c r="F25" i="38" s="1"/>
  <c r="J25" i="38" s="1"/>
  <c r="L25" i="38" s="1"/>
  <c r="AU35" i="47"/>
  <c r="G33" i="48" s="1"/>
  <c r="D35" i="38"/>
  <c r="F35" i="38" s="1"/>
  <c r="J35" i="38" s="1"/>
  <c r="L35" i="38" s="1"/>
  <c r="AU33" i="47"/>
  <c r="G31" i="48" s="1"/>
  <c r="D33" i="38"/>
  <c r="F33" i="38" s="1"/>
  <c r="J33" i="38" s="1"/>
  <c r="L33" i="38" s="1"/>
  <c r="AU36" i="47"/>
  <c r="G34" i="48" s="1"/>
  <c r="D36" i="38"/>
  <c r="F36" i="38" s="1"/>
  <c r="J36" i="38" s="1"/>
  <c r="L36" i="38" s="1"/>
  <c r="H27" i="38"/>
  <c r="C27" i="35" s="1"/>
  <c r="H25" i="48"/>
  <c r="H31" i="48"/>
  <c r="I31" i="48" s="1"/>
  <c r="W31" i="48" s="1"/>
  <c r="BA31" i="47"/>
  <c r="AR29" i="47"/>
  <c r="AT29" i="47" s="1"/>
  <c r="AC10" i="37"/>
  <c r="AC28" i="40"/>
  <c r="AD28" i="40" s="1"/>
  <c r="AE28" i="40" s="1"/>
  <c r="AF28" i="40" s="1"/>
  <c r="AH10" i="47"/>
  <c r="E10" i="48" s="1"/>
  <c r="AU9" i="47"/>
  <c r="F27" i="48"/>
  <c r="AO35" i="40"/>
  <c r="AP35" i="40" s="1"/>
  <c r="AT27" i="47"/>
  <c r="BA27" i="47" s="1"/>
  <c r="AU27" i="47"/>
  <c r="G25" i="48" s="1"/>
  <c r="BL37" i="38"/>
  <c r="Y13" i="48"/>
  <c r="I33" i="48"/>
  <c r="W33" i="48" s="1"/>
  <c r="H30" i="48"/>
  <c r="I30" i="48" s="1"/>
  <c r="H20" i="48"/>
  <c r="I35" i="48"/>
  <c r="W35" i="48" s="1"/>
  <c r="BA33" i="47"/>
  <c r="BA35" i="47"/>
  <c r="AT34" i="47"/>
  <c r="AU34" i="47"/>
  <c r="G32" i="48" s="1"/>
  <c r="AH29" i="47"/>
  <c r="E29" i="48" s="1"/>
  <c r="AC33" i="37"/>
  <c r="U22" i="40"/>
  <c r="V22" i="40" s="1"/>
  <c r="W22" i="40" s="1"/>
  <c r="X22" i="40" s="1"/>
  <c r="Q31" i="40"/>
  <c r="R31" i="40" s="1"/>
  <c r="S31" i="40" s="1"/>
  <c r="T31" i="40" s="1"/>
  <c r="Q34" i="40"/>
  <c r="R34" i="40" s="1"/>
  <c r="S34" i="40" s="1"/>
  <c r="T34" i="40" s="1"/>
  <c r="Q29" i="40"/>
  <c r="R29" i="40" s="1"/>
  <c r="S29" i="40" s="1"/>
  <c r="T29" i="40" s="1"/>
  <c r="Y17" i="40"/>
  <c r="Z17" i="40" s="1"/>
  <c r="AA17" i="40" s="1"/>
  <c r="AB17" i="40" s="1"/>
  <c r="Q28" i="40"/>
  <c r="R28" i="40" s="1"/>
  <c r="S28" i="40" s="1"/>
  <c r="T28" i="40" s="1"/>
  <c r="AC22" i="40"/>
  <c r="AD22" i="40" s="1"/>
  <c r="AE22" i="40" s="1"/>
  <c r="AF22" i="40" s="1"/>
  <c r="U35" i="40"/>
  <c r="V35" i="40" s="1"/>
  <c r="W35" i="40" s="1"/>
  <c r="X35" i="40" s="1"/>
  <c r="AK29" i="40"/>
  <c r="AL29" i="40" s="1"/>
  <c r="AM29" i="40" s="1"/>
  <c r="AN29" i="40" s="1"/>
  <c r="J13" i="40"/>
  <c r="U26" i="40"/>
  <c r="V26" i="40" s="1"/>
  <c r="W26" i="40" s="1"/>
  <c r="X26" i="40" s="1"/>
  <c r="AC23" i="40"/>
  <c r="AD23" i="40" s="1"/>
  <c r="AE23" i="40" s="1"/>
  <c r="AF23" i="40" s="1"/>
  <c r="AK22" i="40"/>
  <c r="AL22" i="40" s="1"/>
  <c r="AM22" i="40" s="1"/>
  <c r="AN22" i="40" s="1"/>
  <c r="AG22" i="40"/>
  <c r="AH22" i="40" s="1"/>
  <c r="AI22" i="40" s="1"/>
  <c r="AJ22" i="40" s="1"/>
  <c r="AK35" i="40"/>
  <c r="AL35" i="40" s="1"/>
  <c r="AM35" i="40" s="1"/>
  <c r="AN35" i="40" s="1"/>
  <c r="AO29" i="40"/>
  <c r="Y29" i="40"/>
  <c r="Z29" i="40" s="1"/>
  <c r="AA29" i="40" s="1"/>
  <c r="AB29" i="40" s="1"/>
  <c r="Q17" i="40"/>
  <c r="R17" i="40" s="1"/>
  <c r="S17" i="40" s="1"/>
  <c r="T17" i="40" s="1"/>
  <c r="Q23" i="40"/>
  <c r="R23" i="40" s="1"/>
  <c r="S23" i="40" s="1"/>
  <c r="T23" i="40" s="1"/>
  <c r="AO22" i="40"/>
  <c r="AP22" i="40" s="1"/>
  <c r="AQ22" i="40" s="1"/>
  <c r="Y22" i="40"/>
  <c r="Z22" i="40" s="1"/>
  <c r="AA22" i="40" s="1"/>
  <c r="AB22" i="40" s="1"/>
  <c r="Y35" i="40"/>
  <c r="Z35" i="40" s="1"/>
  <c r="AA35" i="40" s="1"/>
  <c r="AB35" i="40" s="1"/>
  <c r="Q35" i="40"/>
  <c r="R35" i="40" s="1"/>
  <c r="S35" i="40" s="1"/>
  <c r="T35" i="40" s="1"/>
  <c r="AG35" i="40"/>
  <c r="AH35" i="40" s="1"/>
  <c r="AC29" i="40"/>
  <c r="AD29" i="40" s="1"/>
  <c r="AE29" i="40" s="1"/>
  <c r="AF29" i="40" s="1"/>
  <c r="AG29" i="40"/>
  <c r="AH29" i="40" s="1"/>
  <c r="AI29" i="40" s="1"/>
  <c r="AJ29" i="40" s="1"/>
  <c r="K13" i="40"/>
  <c r="AG17" i="40"/>
  <c r="AH17" i="40" s="1"/>
  <c r="AC17" i="40"/>
  <c r="AD17" i="40" s="1"/>
  <c r="AE17" i="40" s="1"/>
  <c r="AF17" i="40" s="1"/>
  <c r="AO23" i="40"/>
  <c r="AP23" i="40" s="1"/>
  <c r="AQ23" i="40" s="1"/>
  <c r="Y23" i="40"/>
  <c r="Z23" i="40" s="1"/>
  <c r="AA23" i="40" s="1"/>
  <c r="AB23" i="40" s="1"/>
  <c r="Y31" i="40"/>
  <c r="Z31" i="40" s="1"/>
  <c r="AA31" i="40" s="1"/>
  <c r="AB31" i="40" s="1"/>
  <c r="AK31" i="40"/>
  <c r="AL31" i="40" s="1"/>
  <c r="AM31" i="40" s="1"/>
  <c r="AN31" i="40" s="1"/>
  <c r="Y28" i="40"/>
  <c r="Z28" i="40" s="1"/>
  <c r="AA28" i="40" s="1"/>
  <c r="AB28" i="40" s="1"/>
  <c r="AK28" i="40"/>
  <c r="AL28" i="40" s="1"/>
  <c r="AM28" i="40" s="1"/>
  <c r="AN28" i="40" s="1"/>
  <c r="AG31" i="40"/>
  <c r="AH31" i="40" s="1"/>
  <c r="U31" i="40"/>
  <c r="V31" i="40" s="1"/>
  <c r="W31" i="40" s="1"/>
  <c r="X31" i="40" s="1"/>
  <c r="AC31" i="40"/>
  <c r="U28" i="40"/>
  <c r="V28" i="40" s="1"/>
  <c r="W28" i="40" s="1"/>
  <c r="X28" i="40" s="1"/>
  <c r="AG28" i="40"/>
  <c r="AH28" i="40" s="1"/>
  <c r="AI28" i="40" s="1"/>
  <c r="AJ28" i="40" s="1"/>
  <c r="AK23" i="40"/>
  <c r="AL23" i="40" s="1"/>
  <c r="AM23" i="40" s="1"/>
  <c r="AN23" i="40" s="1"/>
  <c r="AG23" i="40"/>
  <c r="AH23" i="40" s="1"/>
  <c r="AI23" i="40" s="1"/>
  <c r="AJ23" i="40" s="1"/>
  <c r="AO32" i="40"/>
  <c r="AP32" i="40" s="1"/>
  <c r="AG32" i="40"/>
  <c r="AH32" i="40" s="1"/>
  <c r="AI32" i="40" s="1"/>
  <c r="AJ32" i="40" s="1"/>
  <c r="Y32" i="40"/>
  <c r="Z32" i="40" s="1"/>
  <c r="AA32" i="40" s="1"/>
  <c r="AB32" i="40" s="1"/>
  <c r="AH11" i="47"/>
  <c r="E11" i="48" s="1"/>
  <c r="U32" i="40"/>
  <c r="V32" i="40" s="1"/>
  <c r="W32" i="40" s="1"/>
  <c r="X32" i="40" s="1"/>
  <c r="AC32" i="40"/>
  <c r="AD32" i="40" s="1"/>
  <c r="AE32" i="40" s="1"/>
  <c r="AF32" i="40" s="1"/>
  <c r="AO25" i="40"/>
  <c r="AP25" i="40" s="1"/>
  <c r="AQ25" i="40" s="1"/>
  <c r="Q25" i="40"/>
  <c r="R25" i="40" s="1"/>
  <c r="S25" i="40" s="1"/>
  <c r="T25" i="40" s="1"/>
  <c r="Y25" i="40"/>
  <c r="Z25" i="40" s="1"/>
  <c r="AA25" i="40" s="1"/>
  <c r="AB25" i="40" s="1"/>
  <c r="AK25" i="40"/>
  <c r="AL25" i="40" s="1"/>
  <c r="AM25" i="40" s="1"/>
  <c r="AN25" i="40" s="1"/>
  <c r="AG25" i="40"/>
  <c r="AH25" i="40" s="1"/>
  <c r="U25" i="40"/>
  <c r="V25" i="40" s="1"/>
  <c r="W25" i="40" s="1"/>
  <c r="X25" i="40" s="1"/>
  <c r="AC25" i="40"/>
  <c r="AP28" i="40"/>
  <c r="F20" i="42"/>
  <c r="G20" i="42" s="1"/>
  <c r="W20" i="35" l="1"/>
  <c r="F16" i="48"/>
  <c r="AH36" i="47"/>
  <c r="E36" i="48" s="1"/>
  <c r="AG36" i="47"/>
  <c r="Q13" i="40"/>
  <c r="R13" i="40" s="1"/>
  <c r="S13" i="40" s="1"/>
  <c r="T13" i="40" s="1"/>
  <c r="Q9" i="40"/>
  <c r="R9" i="40" s="1"/>
  <c r="S9" i="40" s="1"/>
  <c r="T9" i="40" s="1"/>
  <c r="V9" i="38"/>
  <c r="W9" i="38"/>
  <c r="Y9" i="40"/>
  <c r="Z9" i="40" s="1"/>
  <c r="AA9" i="40" s="1"/>
  <c r="AB9" i="40" s="1"/>
  <c r="AG9" i="40"/>
  <c r="AH9" i="40" s="1"/>
  <c r="I20" i="48"/>
  <c r="W20" i="48" s="1"/>
  <c r="F9" i="48"/>
  <c r="AH15" i="47"/>
  <c r="E15" i="48" s="1"/>
  <c r="F21" i="48"/>
  <c r="D21" i="38"/>
  <c r="F21" i="38" s="1"/>
  <c r="AU21" i="47"/>
  <c r="G19" i="48" s="1"/>
  <c r="AT21" i="47"/>
  <c r="F11" i="48"/>
  <c r="D19" i="38"/>
  <c r="F19" i="38" s="1"/>
  <c r="AU19" i="47"/>
  <c r="G17" i="48" s="1"/>
  <c r="AT19" i="47"/>
  <c r="BA19" i="47" s="1"/>
  <c r="J12" i="38"/>
  <c r="L12" i="38" s="1"/>
  <c r="H12" i="38"/>
  <c r="C12" i="35" s="1"/>
  <c r="H17" i="48"/>
  <c r="I17" i="48" s="1"/>
  <c r="W17" i="48" s="1"/>
  <c r="AU22" i="47"/>
  <c r="G20" i="48" s="1"/>
  <c r="N22" i="38"/>
  <c r="F22" i="35" s="1"/>
  <c r="Q22" i="38"/>
  <c r="S22" i="38" s="1"/>
  <c r="AO22" i="38" s="1"/>
  <c r="AQ22" i="38" s="1"/>
  <c r="AT22" i="38" s="1"/>
  <c r="F14" i="48"/>
  <c r="I14" i="48" s="1"/>
  <c r="W14" i="48" s="1"/>
  <c r="H11" i="40" s="1"/>
  <c r="J13" i="38"/>
  <c r="L13" i="38" s="1"/>
  <c r="H13" i="38"/>
  <c r="C13" i="35" s="1"/>
  <c r="D16" i="38"/>
  <c r="F16" i="38" s="1"/>
  <c r="AT16" i="47"/>
  <c r="BA16" i="47" s="1"/>
  <c r="AU16" i="47"/>
  <c r="G14" i="48" s="1"/>
  <c r="AT22" i="47"/>
  <c r="BA22" i="47" s="1"/>
  <c r="H22" i="38"/>
  <c r="C22" i="35" s="1"/>
  <c r="O22" i="38"/>
  <c r="E22" i="35" s="1"/>
  <c r="AP15" i="47"/>
  <c r="D18" i="38"/>
  <c r="F18" i="38" s="1"/>
  <c r="AT18" i="47"/>
  <c r="BA18" i="47" s="1"/>
  <c r="AU18" i="47"/>
  <c r="G16" i="48" s="1"/>
  <c r="J17" i="38"/>
  <c r="L17" i="38" s="1"/>
  <c r="H17" i="38"/>
  <c r="C17" i="35" s="1"/>
  <c r="D14" i="38"/>
  <c r="F14" i="38" s="1"/>
  <c r="AU14" i="47"/>
  <c r="G12" i="48" s="1"/>
  <c r="M11" i="40"/>
  <c r="AC9" i="40"/>
  <c r="AD9" i="40" s="1"/>
  <c r="AE9" i="40" s="1"/>
  <c r="AF9" i="40" s="1"/>
  <c r="U9" i="40"/>
  <c r="V9" i="40" s="1"/>
  <c r="W9" i="40" s="1"/>
  <c r="X9" i="40" s="1"/>
  <c r="Y20" i="40"/>
  <c r="Z20" i="40" s="1"/>
  <c r="AA20" i="40" s="1"/>
  <c r="AB20" i="40" s="1"/>
  <c r="K9" i="40"/>
  <c r="M9" i="40" s="1"/>
  <c r="Y33" i="40"/>
  <c r="Z33" i="40" s="1"/>
  <c r="AA33" i="40" s="1"/>
  <c r="AB33" i="40" s="1"/>
  <c r="AD24" i="38"/>
  <c r="AB27" i="38"/>
  <c r="AD27" i="38" s="1"/>
  <c r="Y32" i="48"/>
  <c r="AC9" i="38"/>
  <c r="AO9" i="38"/>
  <c r="AQ9" i="38" s="1"/>
  <c r="AD28" i="38"/>
  <c r="AT24" i="38"/>
  <c r="BF24" i="38"/>
  <c r="S24" i="35" s="1"/>
  <c r="AT28" i="38"/>
  <c r="BF28" i="38"/>
  <c r="S28" i="35" s="1"/>
  <c r="AT30" i="38"/>
  <c r="BF30" i="38"/>
  <c r="AO27" i="38"/>
  <c r="AQ27" i="38" s="1"/>
  <c r="Q25" i="38"/>
  <c r="S25" i="38" s="1"/>
  <c r="AC25" i="38" s="1"/>
  <c r="BB25" i="38"/>
  <c r="Q11" i="38"/>
  <c r="S11" i="38" s="1"/>
  <c r="W11" i="38" s="1"/>
  <c r="Q10" i="38"/>
  <c r="S10" i="38" s="1"/>
  <c r="W10" i="38" s="1"/>
  <c r="AE30" i="38"/>
  <c r="W24" i="48"/>
  <c r="W26" i="48"/>
  <c r="Y26" i="48" s="1"/>
  <c r="I25" i="48"/>
  <c r="W25" i="48" s="1"/>
  <c r="H23" i="48"/>
  <c r="I23" i="48" s="1"/>
  <c r="BA23" i="47"/>
  <c r="O33" i="38"/>
  <c r="N33" i="38"/>
  <c r="O36" i="38"/>
  <c r="N36" i="38"/>
  <c r="O35" i="38"/>
  <c r="N35" i="38"/>
  <c r="O31" i="38"/>
  <c r="N31" i="38"/>
  <c r="O25" i="38"/>
  <c r="E25" i="35" s="1"/>
  <c r="N25" i="38"/>
  <c r="F25" i="35" s="1"/>
  <c r="N10" i="38"/>
  <c r="F10" i="35" s="1"/>
  <c r="O10" i="38"/>
  <c r="E10" i="35" s="1"/>
  <c r="O11" i="38"/>
  <c r="E11" i="35" s="1"/>
  <c r="N11" i="38"/>
  <c r="F11" i="35" s="1"/>
  <c r="W23" i="35"/>
  <c r="R9" i="35"/>
  <c r="H10" i="38"/>
  <c r="C10" i="35" s="1"/>
  <c r="BF8" i="38"/>
  <c r="S8" i="35" s="1"/>
  <c r="I8" i="48"/>
  <c r="W8" i="48" s="1"/>
  <c r="BA8" i="47"/>
  <c r="K12" i="40"/>
  <c r="AC19" i="40"/>
  <c r="AD19" i="40" s="1"/>
  <c r="AE19" i="40" s="1"/>
  <c r="AF19" i="40" s="1"/>
  <c r="Y19" i="40"/>
  <c r="Z19" i="40" s="1"/>
  <c r="AA19" i="40" s="1"/>
  <c r="AB19" i="40" s="1"/>
  <c r="AG19" i="40"/>
  <c r="AH19" i="40" s="1"/>
  <c r="AI19" i="40" s="1"/>
  <c r="AJ19" i="40" s="1"/>
  <c r="AC33" i="40"/>
  <c r="AD33" i="40" s="1"/>
  <c r="AE33" i="40" s="1"/>
  <c r="AF33" i="40" s="1"/>
  <c r="AG33" i="40"/>
  <c r="AH33" i="40" s="1"/>
  <c r="AI33" i="40" s="1"/>
  <c r="AJ33" i="40" s="1"/>
  <c r="U24" i="40"/>
  <c r="V24" i="40" s="1"/>
  <c r="W24" i="40" s="1"/>
  <c r="X24" i="40" s="1"/>
  <c r="Y24" i="40"/>
  <c r="Z24" i="40" s="1"/>
  <c r="AA24" i="40" s="1"/>
  <c r="AB24" i="40" s="1"/>
  <c r="AO33" i="40"/>
  <c r="AP33" i="40" s="1"/>
  <c r="AQ33" i="40" s="1"/>
  <c r="U33" i="40"/>
  <c r="V33" i="40" s="1"/>
  <c r="W33" i="40" s="1"/>
  <c r="X33" i="40" s="1"/>
  <c r="AC24" i="40"/>
  <c r="AD24" i="40" s="1"/>
  <c r="AE24" i="40" s="1"/>
  <c r="AF24" i="40" s="1"/>
  <c r="AK33" i="40"/>
  <c r="AL33" i="40" s="1"/>
  <c r="AM33" i="40" s="1"/>
  <c r="AN33" i="40" s="1"/>
  <c r="Q33" i="40"/>
  <c r="R33" i="40" s="1"/>
  <c r="S33" i="40" s="1"/>
  <c r="T33" i="40" s="1"/>
  <c r="AG16" i="40"/>
  <c r="AH16" i="40" s="1"/>
  <c r="Y37" i="48"/>
  <c r="AO24" i="40"/>
  <c r="AP24" i="40" s="1"/>
  <c r="AQ24" i="40" s="1"/>
  <c r="AR22" i="40" s="1"/>
  <c r="AK24" i="40"/>
  <c r="AL24" i="40" s="1"/>
  <c r="AM24" i="40" s="1"/>
  <c r="AN24" i="40" s="1"/>
  <c r="Q24" i="40"/>
  <c r="R24" i="40" s="1"/>
  <c r="S24" i="40" s="1"/>
  <c r="T24" i="40" s="1"/>
  <c r="M15" i="40"/>
  <c r="AG24" i="40"/>
  <c r="AH24" i="40" s="1"/>
  <c r="AI24" i="40" s="1"/>
  <c r="AJ24" i="40" s="1"/>
  <c r="Q19" i="40"/>
  <c r="R19" i="40" s="1"/>
  <c r="S19" i="40" s="1"/>
  <c r="T19" i="40" s="1"/>
  <c r="AO19" i="40"/>
  <c r="U19" i="40"/>
  <c r="V19" i="40" s="1"/>
  <c r="W19" i="40" s="1"/>
  <c r="X19" i="40" s="1"/>
  <c r="AK19" i="40"/>
  <c r="AL19" i="40" s="1"/>
  <c r="AM19" i="40" s="1"/>
  <c r="AN19" i="40" s="1"/>
  <c r="M10" i="40"/>
  <c r="U16" i="40"/>
  <c r="V16" i="40" s="1"/>
  <c r="W16" i="40" s="1"/>
  <c r="X16" i="40" s="1"/>
  <c r="BB8" i="38"/>
  <c r="R8" i="35" s="1"/>
  <c r="R22" i="35"/>
  <c r="R27" i="35"/>
  <c r="AO21" i="40"/>
  <c r="AP21" i="40" s="1"/>
  <c r="AQ21" i="40" s="1"/>
  <c r="Y16" i="40"/>
  <c r="Z16" i="40" s="1"/>
  <c r="AA16" i="40" s="1"/>
  <c r="AB16" i="40" s="1"/>
  <c r="Y13" i="40"/>
  <c r="Z13" i="40" s="1"/>
  <c r="AA13" i="40" s="1"/>
  <c r="AB13" i="40" s="1"/>
  <c r="Q16" i="40"/>
  <c r="R16" i="40" s="1"/>
  <c r="S16" i="40" s="1"/>
  <c r="T16" i="40" s="1"/>
  <c r="M16" i="40"/>
  <c r="AC16" i="40"/>
  <c r="AD16" i="40" s="1"/>
  <c r="AE16" i="40" s="1"/>
  <c r="AF16" i="40" s="1"/>
  <c r="AG13" i="40"/>
  <c r="AH13" i="40" s="1"/>
  <c r="M8" i="40"/>
  <c r="AC21" i="40"/>
  <c r="AD21" i="40" s="1"/>
  <c r="AE21" i="40" s="1"/>
  <c r="AF21" i="40" s="1"/>
  <c r="AC13" i="40"/>
  <c r="AD13" i="40" s="1"/>
  <c r="AE13" i="40" s="1"/>
  <c r="AF13" i="40" s="1"/>
  <c r="AG21" i="40"/>
  <c r="AH21" i="40" s="1"/>
  <c r="AI21" i="40" s="1"/>
  <c r="AJ21" i="40" s="1"/>
  <c r="Q21" i="40"/>
  <c r="R21" i="40" s="1"/>
  <c r="S21" i="40" s="1"/>
  <c r="T21" i="40" s="1"/>
  <c r="AK21" i="40"/>
  <c r="AL21" i="40" s="1"/>
  <c r="AM21" i="40" s="1"/>
  <c r="AN21" i="40" s="1"/>
  <c r="Y21" i="40"/>
  <c r="Z21" i="40" s="1"/>
  <c r="AA21" i="40" s="1"/>
  <c r="AB21" i="40" s="1"/>
  <c r="U13" i="40"/>
  <c r="V13" i="40" s="1"/>
  <c r="W13" i="40" s="1"/>
  <c r="X13" i="40" s="1"/>
  <c r="AS24" i="38"/>
  <c r="H24" i="35" s="1"/>
  <c r="AG11" i="40"/>
  <c r="AH11" i="40" s="1"/>
  <c r="Q11" i="40"/>
  <c r="R11" i="40" s="1"/>
  <c r="S11" i="40" s="1"/>
  <c r="T11" i="40" s="1"/>
  <c r="Y11" i="40"/>
  <c r="Z11" i="40" s="1"/>
  <c r="AA11" i="40" s="1"/>
  <c r="AB11" i="40" s="1"/>
  <c r="AC11" i="40"/>
  <c r="AD11" i="40" s="1"/>
  <c r="AE11" i="40" s="1"/>
  <c r="AF11" i="40" s="1"/>
  <c r="U11" i="40"/>
  <c r="V11" i="40" s="1"/>
  <c r="W11" i="40" s="1"/>
  <c r="X11" i="40" s="1"/>
  <c r="M13" i="40"/>
  <c r="J14" i="40"/>
  <c r="Y14" i="40" s="1"/>
  <c r="Z14" i="40" s="1"/>
  <c r="AA14" i="40" s="1"/>
  <c r="AB14" i="40" s="1"/>
  <c r="K14" i="40"/>
  <c r="AO18" i="40"/>
  <c r="AG18" i="40"/>
  <c r="AH18" i="40" s="1"/>
  <c r="AI18" i="40" s="1"/>
  <c r="AJ18" i="40" s="1"/>
  <c r="Q18" i="40"/>
  <c r="R18" i="40" s="1"/>
  <c r="S18" i="40" s="1"/>
  <c r="T18" i="40" s="1"/>
  <c r="Y18" i="40"/>
  <c r="Z18" i="40" s="1"/>
  <c r="AA18" i="40" s="1"/>
  <c r="AB18" i="40" s="1"/>
  <c r="AC18" i="40"/>
  <c r="AD18" i="40" s="1"/>
  <c r="AE18" i="40" s="1"/>
  <c r="AF18" i="40" s="1"/>
  <c r="AK18" i="40"/>
  <c r="AL18" i="40" s="1"/>
  <c r="U18" i="40"/>
  <c r="V18" i="40" s="1"/>
  <c r="W18" i="40" s="1"/>
  <c r="X18" i="40" s="1"/>
  <c r="AO36" i="40"/>
  <c r="AP36" i="40" s="1"/>
  <c r="AS28" i="38"/>
  <c r="AS30" i="38"/>
  <c r="H30" i="35" s="1"/>
  <c r="AU29" i="47"/>
  <c r="G27" i="48" s="1"/>
  <c r="D29" i="38"/>
  <c r="F29" i="38" s="1"/>
  <c r="J29" i="38" s="1"/>
  <c r="L29" i="38" s="1"/>
  <c r="AO36" i="38"/>
  <c r="AQ36" i="38" s="1"/>
  <c r="H36" i="38"/>
  <c r="C36" i="35" s="1"/>
  <c r="AO33" i="38"/>
  <c r="AQ33" i="38" s="1"/>
  <c r="H33" i="38"/>
  <c r="C33" i="35" s="1"/>
  <c r="AO35" i="38"/>
  <c r="AQ35" i="38" s="1"/>
  <c r="H35" i="38"/>
  <c r="C35" i="35" s="1"/>
  <c r="H25" i="38"/>
  <c r="C25" i="35" s="1"/>
  <c r="BF31" i="38"/>
  <c r="S31" i="35" s="1"/>
  <c r="H31" i="38"/>
  <c r="C31" i="35" s="1"/>
  <c r="H11" i="38"/>
  <c r="C11" i="35" s="1"/>
  <c r="AS34" i="38"/>
  <c r="AT34" i="38"/>
  <c r="E34" i="35" s="1"/>
  <c r="H27" i="48"/>
  <c r="I27" i="48" s="1"/>
  <c r="W27" i="48" s="1"/>
  <c r="H9" i="48"/>
  <c r="H29" i="48"/>
  <c r="Y12" i="48"/>
  <c r="AK34" i="40"/>
  <c r="AL34" i="40" s="1"/>
  <c r="AM34" i="40" s="1"/>
  <c r="AN34" i="40" s="1"/>
  <c r="AG36" i="40"/>
  <c r="AH36" i="40" s="1"/>
  <c r="AI36" i="40" s="1"/>
  <c r="AJ36" i="40" s="1"/>
  <c r="F10" i="48"/>
  <c r="AU10" i="47"/>
  <c r="G8" i="48" s="1"/>
  <c r="Q26" i="40"/>
  <c r="R26" i="40" s="1"/>
  <c r="S26" i="40" s="1"/>
  <c r="T26" i="40" s="1"/>
  <c r="Q8" i="35"/>
  <c r="Y30" i="48"/>
  <c r="BA34" i="47"/>
  <c r="H34" i="48"/>
  <c r="I34" i="48" s="1"/>
  <c r="W34" i="48" s="1"/>
  <c r="Y31" i="48"/>
  <c r="F29" i="48"/>
  <c r="Y35" i="48"/>
  <c r="Y33" i="48"/>
  <c r="AU11" i="47"/>
  <c r="G9" i="48" s="1"/>
  <c r="U36" i="40"/>
  <c r="V36" i="40" s="1"/>
  <c r="W36" i="40" s="1"/>
  <c r="X36" i="40" s="1"/>
  <c r="U34" i="40"/>
  <c r="V34" i="40" s="1"/>
  <c r="W34" i="40" s="1"/>
  <c r="X34" i="40" s="1"/>
  <c r="AC26" i="40"/>
  <c r="AD26" i="40" s="1"/>
  <c r="AE26" i="40" s="1"/>
  <c r="AF26" i="40" s="1"/>
  <c r="AK36" i="40"/>
  <c r="AL36" i="40" s="1"/>
  <c r="AM36" i="40" s="1"/>
  <c r="AN36" i="40" s="1"/>
  <c r="Y36" i="40"/>
  <c r="Z36" i="40" s="1"/>
  <c r="AA36" i="40" s="1"/>
  <c r="AB36" i="40" s="1"/>
  <c r="AG34" i="40"/>
  <c r="AH34" i="40" s="1"/>
  <c r="AI34" i="40" s="1"/>
  <c r="AJ34" i="40" s="1"/>
  <c r="AK26" i="40"/>
  <c r="Y26" i="40"/>
  <c r="Z26" i="40" s="1"/>
  <c r="AA26" i="40" s="1"/>
  <c r="AB26" i="40" s="1"/>
  <c r="Q15" i="40"/>
  <c r="R15" i="40" s="1"/>
  <c r="S15" i="40" s="1"/>
  <c r="T15" i="40" s="1"/>
  <c r="AG26" i="40"/>
  <c r="AH26" i="40" s="1"/>
  <c r="AI26" i="40" s="1"/>
  <c r="AJ26" i="40" s="1"/>
  <c r="AO26" i="40"/>
  <c r="AP26" i="40" s="1"/>
  <c r="AQ26" i="40" s="1"/>
  <c r="AR25" i="40" s="1"/>
  <c r="Y15" i="40"/>
  <c r="Z15" i="40" s="1"/>
  <c r="AA15" i="40" s="1"/>
  <c r="AB15" i="40" s="1"/>
  <c r="AC15" i="40"/>
  <c r="AD15" i="40" s="1"/>
  <c r="AE15" i="40" s="1"/>
  <c r="AF15" i="40" s="1"/>
  <c r="Q36" i="40"/>
  <c r="R36" i="40" s="1"/>
  <c r="S36" i="40" s="1"/>
  <c r="T36" i="40" s="1"/>
  <c r="AC36" i="40"/>
  <c r="AD36" i="40" s="1"/>
  <c r="AE36" i="40" s="1"/>
  <c r="AF36" i="40" s="1"/>
  <c r="AO34" i="40"/>
  <c r="AC34" i="40"/>
  <c r="AD34" i="40" s="1"/>
  <c r="AE34" i="40" s="1"/>
  <c r="AF34" i="40" s="1"/>
  <c r="Y34" i="40"/>
  <c r="Z34" i="40" s="1"/>
  <c r="AA34" i="40" s="1"/>
  <c r="AB34" i="40" s="1"/>
  <c r="U15" i="40"/>
  <c r="V15" i="40" s="1"/>
  <c r="W15" i="40" s="1"/>
  <c r="X15" i="40" s="1"/>
  <c r="AG15" i="40"/>
  <c r="AH15" i="40" s="1"/>
  <c r="AI35" i="40" s="1"/>
  <c r="H28" i="35" l="1"/>
  <c r="I28" i="35" s="1"/>
  <c r="H21" i="48"/>
  <c r="I21" i="48" s="1"/>
  <c r="W21" i="48" s="1"/>
  <c r="BA21" i="47"/>
  <c r="F36" i="48"/>
  <c r="I36" i="48" s="1"/>
  <c r="W36" i="48" s="1"/>
  <c r="BA36" i="47"/>
  <c r="AG14" i="40"/>
  <c r="AH14" i="40" s="1"/>
  <c r="U14" i="40"/>
  <c r="V14" i="40" s="1"/>
  <c r="W14" i="40" s="1"/>
  <c r="X14" i="40" s="1"/>
  <c r="Q14" i="40"/>
  <c r="R14" i="40" s="1"/>
  <c r="S14" i="40" s="1"/>
  <c r="T14" i="40" s="1"/>
  <c r="AC14" i="40"/>
  <c r="AD14" i="40" s="1"/>
  <c r="AE14" i="40" s="1"/>
  <c r="AF14" i="40" s="1"/>
  <c r="S9" i="35"/>
  <c r="X9" i="38"/>
  <c r="AO10" i="38"/>
  <c r="AQ10" i="38" s="1"/>
  <c r="S10" i="35" s="1"/>
  <c r="V10" i="38"/>
  <c r="X10" i="38" s="1"/>
  <c r="AO11" i="38"/>
  <c r="AQ11" i="38" s="1"/>
  <c r="V11" i="38"/>
  <c r="X11" i="38" s="1"/>
  <c r="I9" i="48"/>
  <c r="W9" i="48" s="1"/>
  <c r="H12" i="40" s="1"/>
  <c r="BL24" i="38"/>
  <c r="BL28" i="38"/>
  <c r="AR15" i="47"/>
  <c r="H15" i="48"/>
  <c r="F15" i="48"/>
  <c r="AC22" i="38"/>
  <c r="Y17" i="48"/>
  <c r="H22" i="48"/>
  <c r="I22" i="48" s="1"/>
  <c r="W22" i="48" s="1"/>
  <c r="H13" i="40" s="1"/>
  <c r="Y20" i="48"/>
  <c r="AB22" i="38"/>
  <c r="J14" i="38"/>
  <c r="L14" i="38" s="1"/>
  <c r="H14" i="38"/>
  <c r="C14" i="35" s="1"/>
  <c r="H16" i="48"/>
  <c r="I16" i="48" s="1"/>
  <c r="W16" i="48" s="1"/>
  <c r="J18" i="38"/>
  <c r="L18" i="38" s="1"/>
  <c r="H18" i="38"/>
  <c r="C18" i="35" s="1"/>
  <c r="J16" i="38"/>
  <c r="L16" i="38" s="1"/>
  <c r="H16" i="38"/>
  <c r="C16" i="35" s="1"/>
  <c r="H19" i="48"/>
  <c r="I19" i="48" s="1"/>
  <c r="W19" i="48" s="1"/>
  <c r="H15" i="40" s="1"/>
  <c r="BB17" i="38"/>
  <c r="O17" i="38"/>
  <c r="E17" i="35" s="1"/>
  <c r="N17" i="38"/>
  <c r="F17" i="35" s="1"/>
  <c r="I17" i="35" s="1"/>
  <c r="Q17" i="38"/>
  <c r="D15" i="38"/>
  <c r="F15" i="38" s="1"/>
  <c r="AU15" i="47"/>
  <c r="G13" i="48" s="1"/>
  <c r="H18" i="48"/>
  <c r="I18" i="48" s="1"/>
  <c r="W18" i="48" s="1"/>
  <c r="N12" i="38"/>
  <c r="F12" i="35" s="1"/>
  <c r="Q12" i="38"/>
  <c r="S12" i="38" s="1"/>
  <c r="O12" i="38"/>
  <c r="E12" i="35" s="1"/>
  <c r="R12" i="35"/>
  <c r="Y14" i="48"/>
  <c r="Q13" i="38"/>
  <c r="S13" i="38" s="1"/>
  <c r="R13" i="35"/>
  <c r="N13" i="38"/>
  <c r="F13" i="35" s="1"/>
  <c r="O13" i="38"/>
  <c r="E13" i="35" s="1"/>
  <c r="J19" i="38"/>
  <c r="L19" i="38" s="1"/>
  <c r="H19" i="38"/>
  <c r="C19" i="35" s="1"/>
  <c r="J21" i="38"/>
  <c r="L21" i="38" s="1"/>
  <c r="H21" i="38"/>
  <c r="C21" i="35" s="1"/>
  <c r="Q20" i="40"/>
  <c r="R20" i="40" s="1"/>
  <c r="S20" i="40" s="1"/>
  <c r="T20" i="40" s="1"/>
  <c r="AG20" i="40"/>
  <c r="AH20" i="40" s="1"/>
  <c r="AI20" i="40" s="1"/>
  <c r="AJ20" i="40" s="1"/>
  <c r="U20" i="40"/>
  <c r="V20" i="40" s="1"/>
  <c r="W20" i="40" s="1"/>
  <c r="X20" i="40" s="1"/>
  <c r="AO20" i="40"/>
  <c r="AK20" i="40"/>
  <c r="AC20" i="40"/>
  <c r="AD20" i="40" s="1"/>
  <c r="AE20" i="40" s="1"/>
  <c r="AF20" i="40" s="1"/>
  <c r="AE24" i="38"/>
  <c r="M24" i="35" s="1"/>
  <c r="N24" i="35"/>
  <c r="Q24" i="35" s="1"/>
  <c r="AE27" i="38"/>
  <c r="M27" i="35" s="1"/>
  <c r="N27" i="35"/>
  <c r="Q27" i="35" s="1"/>
  <c r="AE28" i="38"/>
  <c r="M28" i="35" s="1"/>
  <c r="N28" i="35"/>
  <c r="Q28" i="35" s="1"/>
  <c r="AC11" i="38"/>
  <c r="S22" i="35"/>
  <c r="AB25" i="38"/>
  <c r="AD25" i="38" s="1"/>
  <c r="AT27" i="38"/>
  <c r="BF27" i="38"/>
  <c r="S27" i="35" s="1"/>
  <c r="AO25" i="38"/>
  <c r="AQ25" i="38" s="1"/>
  <c r="AC10" i="38"/>
  <c r="AB10" i="38"/>
  <c r="AB11" i="38"/>
  <c r="Q29" i="38"/>
  <c r="S29" i="38" s="1"/>
  <c r="AC29" i="38" s="1"/>
  <c r="BB29" i="38"/>
  <c r="Y24" i="48"/>
  <c r="AD9" i="38"/>
  <c r="N9" i="35" s="1"/>
  <c r="Y25" i="48"/>
  <c r="W23" i="48"/>
  <c r="F23" i="42" s="1"/>
  <c r="O29" i="38"/>
  <c r="E29" i="35" s="1"/>
  <c r="N29" i="38"/>
  <c r="F29" i="35" s="1"/>
  <c r="R10" i="35"/>
  <c r="AS9" i="38"/>
  <c r="H9" i="35" s="1"/>
  <c r="I9" i="35" s="1"/>
  <c r="AT9" i="38"/>
  <c r="AO8" i="38"/>
  <c r="AQ8" i="38" s="1"/>
  <c r="AT8" i="38" s="1"/>
  <c r="E8" i="35" s="1"/>
  <c r="I30" i="35"/>
  <c r="Y8" i="48"/>
  <c r="J12" i="40"/>
  <c r="AR24" i="40"/>
  <c r="AR21" i="40"/>
  <c r="AS22" i="38"/>
  <c r="H22" i="35" s="1"/>
  <c r="R25" i="35"/>
  <c r="R11" i="35"/>
  <c r="BB31" i="38"/>
  <c r="R31" i="35" s="1"/>
  <c r="I24" i="35"/>
  <c r="K68" i="40"/>
  <c r="M14" i="40"/>
  <c r="F14" i="42"/>
  <c r="AS27" i="38"/>
  <c r="AO31" i="38"/>
  <c r="AQ31" i="38" s="1"/>
  <c r="AS31" i="38" s="1"/>
  <c r="F34" i="35"/>
  <c r="BL34" i="38"/>
  <c r="AS35" i="38"/>
  <c r="AT35" i="38"/>
  <c r="E35" i="35" s="1"/>
  <c r="AS33" i="38"/>
  <c r="AT33" i="38"/>
  <c r="E33" i="35" s="1"/>
  <c r="AS36" i="38"/>
  <c r="AT36" i="38"/>
  <c r="E36" i="35" s="1"/>
  <c r="H29" i="38"/>
  <c r="C29" i="35" s="1"/>
  <c r="I29" i="48"/>
  <c r="H10" i="48"/>
  <c r="I10" i="48" s="1"/>
  <c r="W10" i="48" s="1"/>
  <c r="H9" i="40" s="1"/>
  <c r="Y27" i="48"/>
  <c r="Y34" i="48"/>
  <c r="H11" i="48"/>
  <c r="I11" i="48" s="1"/>
  <c r="W11" i="48" s="1"/>
  <c r="AL26" i="40"/>
  <c r="AP34" i="40"/>
  <c r="F21" i="42"/>
  <c r="G21" i="42" s="1"/>
  <c r="AQ28" i="40"/>
  <c r="AQ27" i="40"/>
  <c r="AQ38" i="40"/>
  <c r="AR38" i="40" s="1"/>
  <c r="F28" i="42"/>
  <c r="F22" i="42"/>
  <c r="AD31" i="40"/>
  <c r="F12" i="42"/>
  <c r="AD25" i="40"/>
  <c r="H27" i="35" l="1"/>
  <c r="I27" i="35" s="1"/>
  <c r="U27" i="35" s="1"/>
  <c r="U28" i="35"/>
  <c r="BL17" i="38"/>
  <c r="L9" i="35"/>
  <c r="Q9" i="35" s="1"/>
  <c r="BL9" i="38"/>
  <c r="Y9" i="38"/>
  <c r="K9" i="35" s="1"/>
  <c r="Y36" i="48"/>
  <c r="J68" i="40"/>
  <c r="Q12" i="40"/>
  <c r="R12" i="40" s="1"/>
  <c r="S12" i="40" s="1"/>
  <c r="T12" i="40" s="1"/>
  <c r="AC12" i="40"/>
  <c r="AD12" i="40" s="1"/>
  <c r="AE12" i="40" s="1"/>
  <c r="AF12" i="40" s="1"/>
  <c r="U12" i="40"/>
  <c r="V12" i="40" s="1"/>
  <c r="W12" i="40" s="1"/>
  <c r="X12" i="40" s="1"/>
  <c r="Y12" i="40"/>
  <c r="Z12" i="40" s="1"/>
  <c r="AA12" i="40" s="1"/>
  <c r="AB12" i="40" s="1"/>
  <c r="AG12" i="40"/>
  <c r="AH12" i="40" s="1"/>
  <c r="Y10" i="40"/>
  <c r="Z10" i="40" s="1"/>
  <c r="AA10" i="40" s="1"/>
  <c r="AB10" i="40" s="1"/>
  <c r="Q10" i="40"/>
  <c r="R10" i="40" s="1"/>
  <c r="S10" i="40" s="1"/>
  <c r="T10" i="40" s="1"/>
  <c r="AG10" i="40"/>
  <c r="AH10" i="40" s="1"/>
  <c r="AC10" i="40"/>
  <c r="AD10" i="40" s="1"/>
  <c r="AE10" i="40" s="1"/>
  <c r="AF10" i="40" s="1"/>
  <c r="U10" i="40"/>
  <c r="V10" i="40" s="1"/>
  <c r="W10" i="40" s="1"/>
  <c r="X10" i="40" s="1"/>
  <c r="Y9" i="48"/>
  <c r="V12" i="38"/>
  <c r="W12" i="38"/>
  <c r="L10" i="35"/>
  <c r="Y10" i="38"/>
  <c r="K10" i="35" s="1"/>
  <c r="Y11" i="38"/>
  <c r="K11" i="35" s="1"/>
  <c r="L11" i="35"/>
  <c r="BL27" i="38"/>
  <c r="N25" i="35"/>
  <c r="Q25" i="35" s="1"/>
  <c r="I15" i="48"/>
  <c r="W15" i="48" s="1"/>
  <c r="AD22" i="38"/>
  <c r="BL22" i="38" s="1"/>
  <c r="Y21" i="48"/>
  <c r="Y22" i="48"/>
  <c r="J15" i="38"/>
  <c r="L15" i="38" s="1"/>
  <c r="H15" i="38"/>
  <c r="C15" i="35" s="1"/>
  <c r="R17" i="35"/>
  <c r="U17" i="35" s="1"/>
  <c r="Y16" i="48"/>
  <c r="Q21" i="38"/>
  <c r="S21" i="38" s="1"/>
  <c r="N21" i="38"/>
  <c r="F21" i="35" s="1"/>
  <c r="O21" i="38"/>
  <c r="E21" i="35" s="1"/>
  <c r="R21" i="35"/>
  <c r="BB16" i="38"/>
  <c r="O16" i="38"/>
  <c r="E16" i="35" s="1"/>
  <c r="N16" i="38"/>
  <c r="F16" i="35" s="1"/>
  <c r="I16" i="35" s="1"/>
  <c r="Q16" i="38"/>
  <c r="H10" i="40"/>
  <c r="Y18" i="48"/>
  <c r="R19" i="35"/>
  <c r="O19" i="38"/>
  <c r="E19" i="35" s="1"/>
  <c r="Q19" i="38"/>
  <c r="S19" i="38" s="1"/>
  <c r="N19" i="38"/>
  <c r="F19" i="35" s="1"/>
  <c r="AB13" i="38"/>
  <c r="AO13" i="38"/>
  <c r="AQ13" i="38" s="1"/>
  <c r="AC13" i="38"/>
  <c r="AC12" i="38"/>
  <c r="AB12" i="38"/>
  <c r="AO12" i="38"/>
  <c r="AQ12" i="38" s="1"/>
  <c r="Y19" i="48"/>
  <c r="Q18" i="38"/>
  <c r="S18" i="38" s="1"/>
  <c r="R18" i="35"/>
  <c r="O18" i="38"/>
  <c r="E18" i="35" s="1"/>
  <c r="N18" i="38"/>
  <c r="F18" i="35" s="1"/>
  <c r="R14" i="35"/>
  <c r="N14" i="38"/>
  <c r="F14" i="35" s="1"/>
  <c r="O14" i="38"/>
  <c r="E14" i="35" s="1"/>
  <c r="Q14" i="38"/>
  <c r="S14" i="38" s="1"/>
  <c r="I17" i="40"/>
  <c r="L17" i="40" s="1"/>
  <c r="N17" i="40" s="1"/>
  <c r="F11" i="42" s="1"/>
  <c r="I34" i="35"/>
  <c r="U34" i="35" s="1"/>
  <c r="W34" i="35" s="1"/>
  <c r="U24" i="35"/>
  <c r="AD11" i="38"/>
  <c r="AB29" i="38"/>
  <c r="AD29" i="38" s="1"/>
  <c r="Q29" i="35" s="1"/>
  <c r="W28" i="35"/>
  <c r="AD10" i="38"/>
  <c r="AO29" i="38"/>
  <c r="AQ29" i="38" s="1"/>
  <c r="AS11" i="38"/>
  <c r="H11" i="35" s="1"/>
  <c r="S11" i="35"/>
  <c r="AS25" i="38"/>
  <c r="BF25" i="38"/>
  <c r="S25" i="35" s="1"/>
  <c r="AE25" i="38"/>
  <c r="M25" i="35" s="1"/>
  <c r="AE9" i="38"/>
  <c r="M9" i="35" s="1"/>
  <c r="Y23" i="48"/>
  <c r="Y29" i="48"/>
  <c r="AS8" i="38"/>
  <c r="BL8" i="38" s="1"/>
  <c r="AS10" i="38"/>
  <c r="H10" i="35" s="1"/>
  <c r="AT10" i="38"/>
  <c r="AC8" i="40"/>
  <c r="AD8" i="40" s="1"/>
  <c r="AE8" i="40" s="1"/>
  <c r="AF8" i="40" s="1"/>
  <c r="Q8" i="40"/>
  <c r="R8" i="40" s="1"/>
  <c r="S8" i="40" s="1"/>
  <c r="T8" i="40" s="1"/>
  <c r="AG8" i="40"/>
  <c r="AH8" i="40" s="1"/>
  <c r="M12" i="40"/>
  <c r="U8" i="40"/>
  <c r="V8" i="40" s="1"/>
  <c r="W8" i="40" s="1"/>
  <c r="X8" i="40" s="1"/>
  <c r="Y8" i="40"/>
  <c r="Z8" i="40" s="1"/>
  <c r="AA8" i="40" s="1"/>
  <c r="AB8" i="40" s="1"/>
  <c r="I22" i="35"/>
  <c r="AT25" i="38"/>
  <c r="G14" i="42"/>
  <c r="AT31" i="38"/>
  <c r="E31" i="35" s="1"/>
  <c r="AT11" i="38"/>
  <c r="F36" i="35"/>
  <c r="BL36" i="38"/>
  <c r="F33" i="35"/>
  <c r="BL33" i="38"/>
  <c r="F35" i="35"/>
  <c r="BL35" i="38"/>
  <c r="F31" i="35"/>
  <c r="BL31" i="38"/>
  <c r="Y10" i="48"/>
  <c r="Y11" i="48"/>
  <c r="AR28" i="40"/>
  <c r="AJ35" i="40"/>
  <c r="AR27" i="40"/>
  <c r="AE31" i="40"/>
  <c r="AF31" i="40" s="1"/>
  <c r="G22" i="42"/>
  <c r="AE25" i="40"/>
  <c r="AF25" i="40" s="1"/>
  <c r="H25" i="35" l="1"/>
  <c r="I25" i="35" s="1"/>
  <c r="U25" i="35" s="1"/>
  <c r="BL10" i="38"/>
  <c r="BL11" i="38"/>
  <c r="BL16" i="38"/>
  <c r="V14" i="38"/>
  <c r="W14" i="38"/>
  <c r="V21" i="38"/>
  <c r="W21" i="38"/>
  <c r="V18" i="38"/>
  <c r="W18" i="38"/>
  <c r="V19" i="38"/>
  <c r="W19" i="38"/>
  <c r="X12" i="38"/>
  <c r="BL25" i="38"/>
  <c r="AE22" i="38"/>
  <c r="M22" i="35" s="1"/>
  <c r="N22" i="35"/>
  <c r="Q22" i="35" s="1"/>
  <c r="U22" i="35" s="1"/>
  <c r="H8" i="40"/>
  <c r="Y15" i="48"/>
  <c r="AD12" i="38"/>
  <c r="N12" i="35" s="1"/>
  <c r="AC21" i="38"/>
  <c r="AB21" i="38"/>
  <c r="AO21" i="38"/>
  <c r="AQ21" i="38" s="1"/>
  <c r="AB18" i="38"/>
  <c r="AO18" i="38"/>
  <c r="AQ18" i="38" s="1"/>
  <c r="AC18" i="38"/>
  <c r="S12" i="35"/>
  <c r="AS12" i="38"/>
  <c r="AT12" i="38"/>
  <c r="S13" i="35"/>
  <c r="AT13" i="38"/>
  <c r="AS13" i="38"/>
  <c r="AB14" i="38"/>
  <c r="AC14" i="38"/>
  <c r="AO14" i="38"/>
  <c r="AQ14" i="38" s="1"/>
  <c r="R16" i="35"/>
  <c r="U16" i="35" s="1"/>
  <c r="W17" i="35"/>
  <c r="AD13" i="38"/>
  <c r="AC19" i="38"/>
  <c r="AO19" i="38"/>
  <c r="AQ19" i="38" s="1"/>
  <c r="AB19" i="38"/>
  <c r="Q15" i="38"/>
  <c r="S15" i="38" s="1"/>
  <c r="N15" i="38"/>
  <c r="F15" i="35" s="1"/>
  <c r="R15" i="35"/>
  <c r="O15" i="38"/>
  <c r="E15" i="35" s="1"/>
  <c r="W30" i="35"/>
  <c r="I31" i="35"/>
  <c r="U31" i="35" s="1"/>
  <c r="I35" i="35"/>
  <c r="U35" i="35" s="1"/>
  <c r="W35" i="35" s="1"/>
  <c r="I36" i="35"/>
  <c r="U36" i="35" s="1"/>
  <c r="W36" i="35" s="1"/>
  <c r="I33" i="35"/>
  <c r="U33" i="35" s="1"/>
  <c r="W33" i="35" s="1"/>
  <c r="W24" i="35"/>
  <c r="AE10" i="38"/>
  <c r="M10" i="35" s="1"/>
  <c r="N10" i="35"/>
  <c r="Q10" i="35" s="1"/>
  <c r="N11" i="35"/>
  <c r="Q11" i="35" s="1"/>
  <c r="AE11" i="38"/>
  <c r="M11" i="35" s="1"/>
  <c r="W27" i="35"/>
  <c r="I11" i="35"/>
  <c r="AT29" i="38"/>
  <c r="BF29" i="38"/>
  <c r="AE29" i="38"/>
  <c r="U9" i="35"/>
  <c r="I12" i="40" s="1"/>
  <c r="F8" i="35"/>
  <c r="I10" i="35"/>
  <c r="AO68" i="40"/>
  <c r="AQ68" i="40" s="1"/>
  <c r="AC68" i="40"/>
  <c r="AD68" i="40" s="1"/>
  <c r="Q68" i="40"/>
  <c r="S68" i="40" s="1"/>
  <c r="AK68" i="40"/>
  <c r="AL68" i="40" s="1"/>
  <c r="Y68" i="40"/>
  <c r="Z68" i="40" s="1"/>
  <c r="AG68" i="40"/>
  <c r="AH68" i="40" s="1"/>
  <c r="U68" i="40"/>
  <c r="W68" i="40" s="1"/>
  <c r="AS29" i="38"/>
  <c r="BL12" i="38" l="1"/>
  <c r="H29" i="35"/>
  <c r="I29" i="35" s="1"/>
  <c r="H13" i="35"/>
  <c r="I13" i="35" s="1"/>
  <c r="H12" i="35"/>
  <c r="I12" i="35" s="1"/>
  <c r="BL13" i="38"/>
  <c r="X19" i="38"/>
  <c r="X21" i="38"/>
  <c r="V15" i="38"/>
  <c r="W15" i="38"/>
  <c r="Y12" i="38"/>
  <c r="K12" i="35" s="1"/>
  <c r="L12" i="35"/>
  <c r="Q12" i="35" s="1"/>
  <c r="X18" i="38"/>
  <c r="X14" i="38"/>
  <c r="AE12" i="38"/>
  <c r="M12" i="35" s="1"/>
  <c r="AD14" i="38"/>
  <c r="W16" i="35"/>
  <c r="AD18" i="38"/>
  <c r="AD21" i="38"/>
  <c r="AD19" i="38"/>
  <c r="N13" i="35"/>
  <c r="Q13" i="35" s="1"/>
  <c r="AE13" i="38"/>
  <c r="M13" i="35" s="1"/>
  <c r="S19" i="35"/>
  <c r="I19" i="35"/>
  <c r="AT19" i="38"/>
  <c r="S18" i="35"/>
  <c r="AS18" i="38"/>
  <c r="AT18" i="38"/>
  <c r="AC15" i="38"/>
  <c r="AO15" i="38"/>
  <c r="AQ15" i="38" s="1"/>
  <c r="AB15" i="38"/>
  <c r="AS14" i="38"/>
  <c r="AT14" i="38"/>
  <c r="S14" i="35"/>
  <c r="AS21" i="38"/>
  <c r="S21" i="35"/>
  <c r="AT21" i="38"/>
  <c r="I13" i="40"/>
  <c r="L13" i="40" s="1"/>
  <c r="N13" i="40" s="1"/>
  <c r="W9" i="35"/>
  <c r="AP30" i="40"/>
  <c r="AQ30" i="40" s="1"/>
  <c r="AR30" i="40" s="1"/>
  <c r="W31" i="35"/>
  <c r="I8" i="35"/>
  <c r="U8" i="35" s="1"/>
  <c r="W8" i="35" s="1"/>
  <c r="W22" i="35"/>
  <c r="U11" i="35"/>
  <c r="W11" i="35" s="1"/>
  <c r="U10" i="35"/>
  <c r="W25" i="35"/>
  <c r="AP68" i="40"/>
  <c r="AE68" i="40"/>
  <c r="R68" i="40"/>
  <c r="AJ25" i="40" s="1"/>
  <c r="AM68" i="40"/>
  <c r="AA68" i="40"/>
  <c r="AI68" i="40"/>
  <c r="V68" i="40"/>
  <c r="AR36" i="40"/>
  <c r="AR33" i="40"/>
  <c r="O17" i="40"/>
  <c r="H14" i="35" l="1"/>
  <c r="I14" i="35" s="1"/>
  <c r="U12" i="35"/>
  <c r="W12" i="35" s="1"/>
  <c r="H21" i="35"/>
  <c r="I21" i="35" s="1"/>
  <c r="H18" i="35"/>
  <c r="I18" i="35" s="1"/>
  <c r="U13" i="35"/>
  <c r="I14" i="40" s="1"/>
  <c r="L14" i="40" s="1"/>
  <c r="N14" i="40" s="1"/>
  <c r="BL18" i="38"/>
  <c r="L21" i="35"/>
  <c r="BL21" i="38"/>
  <c r="BL14" i="38"/>
  <c r="Y19" i="38"/>
  <c r="K19" i="35" s="1"/>
  <c r="BL19" i="38"/>
  <c r="L19" i="35"/>
  <c r="X15" i="38"/>
  <c r="Y21" i="38"/>
  <c r="K21" i="35" s="1"/>
  <c r="Y18" i="38"/>
  <c r="K18" i="35" s="1"/>
  <c r="L18" i="35"/>
  <c r="L14" i="35"/>
  <c r="Y14" i="38"/>
  <c r="K14" i="35" s="1"/>
  <c r="N19" i="35"/>
  <c r="AE21" i="38"/>
  <c r="M21" i="35" s="1"/>
  <c r="AE14" i="38"/>
  <c r="M14" i="35" s="1"/>
  <c r="AE18" i="38"/>
  <c r="M18" i="35" s="1"/>
  <c r="N14" i="35"/>
  <c r="N21" i="35"/>
  <c r="AE19" i="38"/>
  <c r="M19" i="35" s="1"/>
  <c r="N18" i="35"/>
  <c r="AD15" i="38"/>
  <c r="S15" i="35"/>
  <c r="AT15" i="38"/>
  <c r="AS15" i="38"/>
  <c r="H15" i="35" s="1"/>
  <c r="AP29" i="40"/>
  <c r="I16" i="40"/>
  <c r="L16" i="40" s="1"/>
  <c r="N16" i="40" s="1"/>
  <c r="O16" i="40" s="1"/>
  <c r="I9" i="40"/>
  <c r="L9" i="40" s="1"/>
  <c r="N9" i="40" s="1"/>
  <c r="F19" i="42"/>
  <c r="G19" i="42" s="1"/>
  <c r="F18" i="42"/>
  <c r="L12" i="40"/>
  <c r="N12" i="40" s="1"/>
  <c r="F13" i="42" s="1"/>
  <c r="W10" i="35"/>
  <c r="W29" i="35"/>
  <c r="AR32" i="40"/>
  <c r="AR29" i="40"/>
  <c r="AR34" i="40"/>
  <c r="AN18" i="40"/>
  <c r="AN26" i="40"/>
  <c r="AR35" i="40"/>
  <c r="AN38" i="40"/>
  <c r="AJ31" i="40"/>
  <c r="P17" i="40"/>
  <c r="AP19" i="40"/>
  <c r="AP18" i="40"/>
  <c r="G23" i="42"/>
  <c r="AP20" i="40"/>
  <c r="G28" i="42"/>
  <c r="H28" i="42" s="1"/>
  <c r="W13" i="35" l="1"/>
  <c r="L15" i="35"/>
  <c r="BL15" i="38"/>
  <c r="Q21" i="35"/>
  <c r="U21" i="35" s="1"/>
  <c r="Q19" i="35"/>
  <c r="U19" i="35" s="1"/>
  <c r="Y15" i="38"/>
  <c r="K15" i="35" s="1"/>
  <c r="Q18" i="35"/>
  <c r="U18" i="35" s="1"/>
  <c r="W18" i="35" s="1"/>
  <c r="Q14" i="35"/>
  <c r="U14" i="35" s="1"/>
  <c r="I11" i="40" s="1"/>
  <c r="L11" i="40" s="1"/>
  <c r="N11" i="40" s="1"/>
  <c r="N15" i="35"/>
  <c r="AE15" i="38"/>
  <c r="M15" i="35" s="1"/>
  <c r="I15" i="35"/>
  <c r="W21" i="35"/>
  <c r="F34" i="42"/>
  <c r="P16" i="40"/>
  <c r="G18" i="42"/>
  <c r="H18" i="42" s="1"/>
  <c r="F33" i="42"/>
  <c r="AR26" i="40"/>
  <c r="AQ20" i="40"/>
  <c r="AQ18" i="40"/>
  <c r="AQ19" i="40"/>
  <c r="Q15" i="35" l="1"/>
  <c r="U15" i="35" s="1"/>
  <c r="W15" i="35" s="1"/>
  <c r="I15" i="40"/>
  <c r="L15" i="40" s="1"/>
  <c r="N15" i="40" s="1"/>
  <c r="W19" i="35"/>
  <c r="F24" i="42"/>
  <c r="G24" i="42" s="1"/>
  <c r="H23" i="42" s="1"/>
  <c r="I10" i="40"/>
  <c r="L10" i="40" s="1"/>
  <c r="N10" i="40" s="1"/>
  <c r="F9" i="42" s="1"/>
  <c r="G9" i="42" s="1"/>
  <c r="W14" i="35"/>
  <c r="G13" i="42"/>
  <c r="H13" i="42" s="1"/>
  <c r="AR23" i="40"/>
  <c r="AR18" i="40"/>
  <c r="AR19" i="40"/>
  <c r="AR20" i="40"/>
  <c r="A9" i="40"/>
  <c r="A10" i="40" s="1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9" i="40" s="1"/>
  <c r="A40" i="40" s="1"/>
  <c r="A41" i="40" s="1"/>
  <c r="A42" i="40" s="1"/>
  <c r="A43" i="40" s="1"/>
  <c r="A44" i="40" s="1"/>
  <c r="A45" i="40" s="1"/>
  <c r="A46" i="40" s="1"/>
  <c r="A47" i="40" s="1"/>
  <c r="A48" i="40" s="1"/>
  <c r="A49" i="40" s="1"/>
  <c r="A50" i="40" s="1"/>
  <c r="A51" i="40" s="1"/>
  <c r="A52" i="40" s="1"/>
  <c r="A53" i="40" s="1"/>
  <c r="A54" i="40" s="1"/>
  <c r="A55" i="40" s="1"/>
  <c r="A56" i="40" s="1"/>
  <c r="A57" i="40" s="1"/>
  <c r="A58" i="40" s="1"/>
  <c r="A59" i="40" s="1"/>
  <c r="A60" i="40" s="1"/>
  <c r="A61" i="40" s="1"/>
  <c r="A62" i="40" s="1"/>
  <c r="A63" i="40" s="1"/>
  <c r="A64" i="40" s="1"/>
  <c r="A65" i="40" s="1"/>
  <c r="A66" i="40" s="1"/>
  <c r="A67" i="40" s="1"/>
  <c r="I8" i="40" l="1"/>
  <c r="L8" i="40" s="1"/>
  <c r="N8" i="40" s="1"/>
  <c r="F10" i="42" s="1"/>
  <c r="P15" i="40" l="1"/>
  <c r="P13" i="40"/>
  <c r="P14" i="40"/>
  <c r="AL20" i="40"/>
  <c r="AM20" i="40" s="1"/>
  <c r="AN20" i="40" s="1"/>
  <c r="P11" i="40"/>
  <c r="O8" i="40"/>
  <c r="P8" i="40" s="1"/>
  <c r="L68" i="40"/>
  <c r="F8" i="42"/>
  <c r="G8" i="42" s="1"/>
  <c r="G10" i="42" l="1"/>
  <c r="P10" i="40"/>
  <c r="P12" i="40"/>
  <c r="G33" i="42"/>
  <c r="P9" i="40"/>
  <c r="G34" i="42"/>
  <c r="H8" i="42" l="1"/>
  <c r="H33" i="42"/>
</calcChain>
</file>

<file path=xl/comments1.xml><?xml version="1.0" encoding="utf-8"?>
<comments xmlns="http://schemas.openxmlformats.org/spreadsheetml/2006/main">
  <authors>
    <author>Соколов</author>
  </authors>
  <commentList>
    <comment ref="G8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решением РГ</t>
        </r>
      </text>
    </comment>
    <comment ref="AG8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из-за некорректной работы судей</t>
        </r>
      </text>
    </comment>
    <comment ref="G9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из-за некорректной работы судей</t>
        </r>
      </text>
    </comment>
    <comment ref="AT9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Допущен к дальнейшему участию в гонке решением СК</t>
        </r>
      </text>
    </comment>
    <comment ref="G10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из-за некорректной работы судей</t>
        </r>
      </text>
    </comment>
    <comment ref="AG10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отметка на суд. пункте</t>
        </r>
      </text>
    </comment>
    <comment ref="AT10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Допущен к дальнейшему участию в гонке решением СК</t>
        </r>
      </text>
    </commen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из-за некорректной работы судей</t>
        </r>
      </text>
    </comment>
    <comment ref="N11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Нет отметки о прохождении ДС. Решение СК</t>
        </r>
      </text>
    </comment>
    <comment ref="AG11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Допущен к дальнейшему участию в гонке решением СК</t>
        </r>
      </text>
    </comment>
    <comment ref="AX11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Нет отметки о прохождении ДС. Решение СК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из-за некорректной работы судей</t>
        </r>
      </text>
    </comment>
    <comment ref="G13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из-за некорректной работы судей</t>
        </r>
      </text>
    </comment>
    <comment ref="G14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из-за некорректной работы судей</t>
        </r>
      </text>
    </comment>
    <comment ref="G15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из-за некорректной работы судей</t>
        </r>
      </text>
    </comment>
    <comment ref="G16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из-за некорректной работы судей</t>
        </r>
      </text>
    </comment>
    <comment ref="G17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из-за некорректной работы судей</t>
        </r>
      </text>
    </comment>
    <comment ref="G18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из-за некорректной работы судей</t>
        </r>
      </text>
    </comment>
    <comment ref="G19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из-за некорректной работы судей</t>
        </r>
      </text>
    </comment>
    <comment ref="G20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из-за некорректной работы судей</t>
        </r>
      </text>
    </comment>
    <comment ref="G21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из-за некорректной работы судей</t>
        </r>
      </text>
    </comment>
    <comment ref="G22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из-за некорректной работы судей</t>
        </r>
      </text>
    </comment>
    <comment ref="G23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из-за некорректной работы судей</t>
        </r>
      </text>
    </comment>
    <comment ref="G24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из-за некорректной работы судей</t>
        </r>
      </text>
    </comment>
    <comment ref="G25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из-за некорректной работы судей</t>
        </r>
      </text>
    </comment>
    <comment ref="AG25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Допущен к дальнейшему участию в гонке решением СК</t>
        </r>
      </text>
    </comment>
    <comment ref="AT25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отметка на суд. Пункте. Допущен до дальнейшего участия решением СК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из-за некорректной работы судей</t>
        </r>
      </text>
    </comment>
    <comment ref="G27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из-за некорректной работы судей</t>
        </r>
      </text>
    </comment>
    <comment ref="G28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из-за некорректной работы судей</t>
        </r>
      </text>
    </comment>
    <comment ref="G29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из-за некорректной работы судей</t>
        </r>
      </text>
    </comment>
    <comment ref="AG29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отметка на суд. пункте</t>
        </r>
      </text>
    </comment>
    <comment ref="AT29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отметка на суд. Пункте. Допущен до дальнейшего участия решением СК</t>
        </r>
      </text>
    </comment>
    <comment ref="G30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из-за некорректной работы судей</t>
        </r>
      </text>
    </comment>
    <comment ref="G31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из-за некорректной работы судей</t>
        </r>
      </text>
    </comment>
    <comment ref="G32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из-за некорректной работы судей</t>
        </r>
      </text>
    </comment>
    <comment ref="G33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из-за некорректной работы судей</t>
        </r>
      </text>
    </comment>
    <comment ref="G34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из-за некорректной работы судей</t>
        </r>
      </text>
    </comment>
    <comment ref="G35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из-за некорректной работы судей</t>
        </r>
      </text>
    </comment>
    <comment ref="G36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из-за некорректной работы судей</t>
        </r>
      </text>
    </comment>
    <comment ref="G37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из-за некорректной работы судей</t>
        </r>
      </text>
    </comment>
    <comment ref="G38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из-за некорректной работы судей</t>
        </r>
      </text>
    </comment>
    <comment ref="BA38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Обрыв тормозного шланга</t>
        </r>
      </text>
    </comment>
  </commentList>
</comments>
</file>

<file path=xl/comments2.xml><?xml version="1.0" encoding="utf-8"?>
<comments xmlns="http://schemas.openxmlformats.org/spreadsheetml/2006/main">
  <authors>
    <author>Соколов</author>
  </authors>
  <commentList>
    <comment ref="G8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решением РГ</t>
        </r>
      </text>
    </comment>
    <comment ref="BI11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Нет отметки о прохождении ДС. Решение СК</t>
        </r>
      </text>
    </comment>
    <comment ref="X19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Отсутствует стартовая отметка</t>
        </r>
      </text>
    </comment>
    <comment ref="AD19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Отсутствует стартовая отметка</t>
        </r>
      </text>
    </comment>
    <comment ref="G23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решением РГ</t>
        </r>
      </text>
    </comment>
    <comment ref="G24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решением РГ</t>
        </r>
      </text>
    </comment>
    <comment ref="G25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решением РГ</t>
        </r>
      </text>
    </comment>
    <comment ref="N25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отметка на суд. Пункте. Допущен до дальнейшего участия решением СК</t>
        </r>
      </text>
    </comment>
    <comment ref="AS25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отметка на суд. Пункте. Допущен до дальнейшего участия решением СК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решением РГ</t>
        </r>
      </text>
    </comment>
    <comment ref="G27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решением РГ</t>
        </r>
      </text>
    </comment>
    <comment ref="G28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решением РГ</t>
        </r>
      </text>
    </comment>
    <comment ref="G29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решением РГ</t>
        </r>
      </text>
    </comment>
    <comment ref="N29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отметка на суд. Пункте. Допущен до дальнейшего участия решением СК</t>
        </r>
      </text>
    </comment>
    <comment ref="AS29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отметка на суд. Пункте. Допущен до дальнейшего участия решением СК</t>
        </r>
      </text>
    </comment>
    <comment ref="G30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решением РГ</t>
        </r>
      </text>
    </comment>
    <comment ref="G31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решением РГ</t>
        </r>
      </text>
    </comment>
    <comment ref="G32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решением РГ</t>
        </r>
      </text>
    </comment>
    <comment ref="G33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решением РГ</t>
        </r>
      </text>
    </comment>
    <comment ref="G34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решением РГ</t>
        </r>
      </text>
    </comment>
    <comment ref="G35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решением РГ</t>
        </r>
      </text>
    </comment>
    <comment ref="G36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решением РГ</t>
        </r>
      </text>
    </comment>
    <comment ref="G37" authorId="0">
      <text>
        <r>
          <rPr>
            <b/>
            <sz val="9"/>
            <color indexed="81"/>
            <rFont val="Tahoma"/>
            <family val="2"/>
            <charset val="204"/>
          </rPr>
          <t>Соколов:</t>
        </r>
        <r>
          <rPr>
            <sz val="9"/>
            <color indexed="81"/>
            <rFont val="Tahoma"/>
            <family val="2"/>
            <charset val="204"/>
          </rPr>
          <t xml:space="preserve">
Аннулировано решением РГ</t>
        </r>
      </text>
    </comment>
  </commentList>
</comments>
</file>

<file path=xl/sharedStrings.xml><?xml version="1.0" encoding="utf-8"?>
<sst xmlns="http://schemas.openxmlformats.org/spreadsheetml/2006/main" count="724" uniqueCount="386">
  <si>
    <t>Город</t>
  </si>
  <si>
    <t>1-й Водитель</t>
  </si>
  <si>
    <t>2-й Водитель</t>
  </si>
  <si>
    <t>Фамилия, Имя</t>
  </si>
  <si>
    <t>Зачет</t>
  </si>
  <si>
    <t>Автомобиль</t>
  </si>
  <si>
    <t>Класс</t>
  </si>
  <si>
    <t>Второй водитель</t>
  </si>
  <si>
    <t>Первый водитель</t>
  </si>
  <si>
    <t>Старт. №</t>
  </si>
  <si>
    <t>Название команды</t>
  </si>
  <si>
    <t>№ п/п</t>
  </si>
  <si>
    <t>Дата и время опубликования</t>
  </si>
  <si>
    <t>Первая секция</t>
  </si>
  <si>
    <t>ИТОГО</t>
  </si>
  <si>
    <t>ФАКТ</t>
  </si>
  <si>
    <t>Пенал</t>
  </si>
  <si>
    <t>Штраф</t>
  </si>
  <si>
    <t>Результат</t>
  </si>
  <si>
    <t>Сумма</t>
  </si>
  <si>
    <t>Гл.секретарь</t>
  </si>
  <si>
    <t>Первый водитель Фамилия имя</t>
  </si>
  <si>
    <t>Старт. Номер</t>
  </si>
  <si>
    <t>Кор. ####</t>
  </si>
  <si>
    <t>Назн.</t>
  </si>
  <si>
    <t>Старт Назн.</t>
  </si>
  <si>
    <t>Старт ФАКТ</t>
  </si>
  <si>
    <t>Факт</t>
  </si>
  <si>
    <t>ВВОД ####</t>
  </si>
  <si>
    <t>Итого по секции</t>
  </si>
  <si>
    <t>Вторая секция</t>
  </si>
  <si>
    <t>ИТОГО по 1-ой секции</t>
  </si>
  <si>
    <t>Прочая пенализ.</t>
  </si>
  <si>
    <t>проверка на ошибку</t>
  </si>
  <si>
    <t>Итоговая классификация</t>
  </si>
  <si>
    <t xml:space="preserve">Город                                  1й Водитель                         2й Водитель                </t>
  </si>
  <si>
    <t>Секция 1</t>
  </si>
  <si>
    <t>Секция 2</t>
  </si>
  <si>
    <t>N п/п</t>
  </si>
  <si>
    <t>Место</t>
  </si>
  <si>
    <t>Очки</t>
  </si>
  <si>
    <t>Спортивный комиссар</t>
  </si>
  <si>
    <t>Командный зачет</t>
  </si>
  <si>
    <t>№пп</t>
  </si>
  <si>
    <t>Название команды (Клуба, Участника, Первичной организации РАФ)</t>
  </si>
  <si>
    <t>Старт. № экипажа</t>
  </si>
  <si>
    <t>ИТОГО по 2-ой секции</t>
  </si>
  <si>
    <t>Время, с</t>
  </si>
  <si>
    <t>Стартовая ведомость</t>
  </si>
  <si>
    <t>Абсолют</t>
  </si>
  <si>
    <t>Итого</t>
  </si>
  <si>
    <t>Место экипажа</t>
  </si>
  <si>
    <t>Очки экипажа</t>
  </si>
  <si>
    <t>Место команды</t>
  </si>
  <si>
    <t>Ст. №</t>
  </si>
  <si>
    <t>Имя</t>
  </si>
  <si>
    <t>Спорт. звание</t>
  </si>
  <si>
    <t>Лицен-зия</t>
  </si>
  <si>
    <t>Начало работы ТИ</t>
  </si>
  <si>
    <t>Ведомость явки на ТИ</t>
  </si>
  <si>
    <t>Назначенное время явки на ТИ</t>
  </si>
  <si>
    <t>Явка на ТИ</t>
  </si>
  <si>
    <t>Спортивный коммисар</t>
  </si>
  <si>
    <t>место и дата проведения</t>
  </si>
  <si>
    <t>Официально</t>
  </si>
  <si>
    <t>Список участников полный</t>
  </si>
  <si>
    <t>ВКВ-3</t>
  </si>
  <si>
    <t>Фамилия Имя</t>
  </si>
  <si>
    <t>Ретр</t>
  </si>
  <si>
    <t>Абс</t>
  </si>
  <si>
    <t>Нов</t>
  </si>
  <si>
    <t>М.Орехов</t>
  </si>
  <si>
    <t>КВ-1</t>
  </si>
  <si>
    <t>КВ-2</t>
  </si>
  <si>
    <t>Фамилия, Имя                   (1-ый водитель)</t>
  </si>
  <si>
    <t>Список участников, допущенных к старту</t>
  </si>
  <si>
    <t>Руководитель гонки</t>
  </si>
  <si>
    <t>А.Семенов</t>
  </si>
  <si>
    <t>ВКВ-2</t>
  </si>
  <si>
    <t>предварительно</t>
  </si>
  <si>
    <t>Руководитель Гонки</t>
  </si>
  <si>
    <t>А</t>
  </si>
  <si>
    <t>Подача карты ####</t>
  </si>
  <si>
    <t>Старт ####</t>
  </si>
  <si>
    <t>Р</t>
  </si>
  <si>
    <t>Фин (пр.1) ВВОД ######</t>
  </si>
  <si>
    <t>Фин (пр.2) ВВОД ######</t>
  </si>
  <si>
    <t>Фин Результат (прот.1)</t>
  </si>
  <si>
    <t>Фин Результат (прот.2)</t>
  </si>
  <si>
    <t>Пенал. Фин</t>
  </si>
  <si>
    <t>Абсолютный зачет</t>
  </si>
  <si>
    <t>Кубок</t>
  </si>
  <si>
    <t>Первенство</t>
  </si>
  <si>
    <t>Любитель</t>
  </si>
  <si>
    <t>Леди</t>
  </si>
  <si>
    <t>Ретро</t>
  </si>
  <si>
    <t>Новичок</t>
  </si>
  <si>
    <t xml:space="preserve">Фамилия имя                            1й Водитель                               2й Водитель                    </t>
  </si>
  <si>
    <t>стартовал?</t>
  </si>
  <si>
    <t>финишировал1?</t>
  </si>
  <si>
    <t>финишировал2?</t>
  </si>
  <si>
    <t>итог 1секции</t>
  </si>
  <si>
    <t>уч-тие</t>
  </si>
  <si>
    <t>Стартовало:</t>
  </si>
  <si>
    <t>ПК-вход</t>
  </si>
  <si>
    <t>СФ1 (пр.1) ВВОД ######</t>
  </si>
  <si>
    <t>СФ1 (пр.2) ВВОД ######</t>
  </si>
  <si>
    <t>СФ1 Результат (прот.1)</t>
  </si>
  <si>
    <t>СФ1 Результат (прот.2)</t>
  </si>
  <si>
    <t>Пенал. СФ1</t>
  </si>
  <si>
    <t>Суд. зад.</t>
  </si>
  <si>
    <t>ПК-Вход</t>
  </si>
  <si>
    <t>СФ-1</t>
  </si>
  <si>
    <t>СФ-2</t>
  </si>
  <si>
    <t>КВ-4</t>
  </si>
  <si>
    <t>Миролюбов Сергей</t>
  </si>
  <si>
    <t>VW Golf</t>
  </si>
  <si>
    <t>Оплата</t>
  </si>
  <si>
    <t>ТИ</t>
  </si>
  <si>
    <t>Лед</t>
  </si>
  <si>
    <t>Список допущенных команд</t>
  </si>
  <si>
    <t>М. Соколов</t>
  </si>
  <si>
    <t>сход</t>
  </si>
  <si>
    <t>ВУЗ</t>
  </si>
  <si>
    <t>Список участников прошедших административную проверку</t>
  </si>
  <si>
    <t>Легейда Дмитрий</t>
  </si>
  <si>
    <t>Москва</t>
  </si>
  <si>
    <t>М.Соколов</t>
  </si>
  <si>
    <t>Тосно-Ралли</t>
  </si>
  <si>
    <t>Двое против ветра</t>
  </si>
  <si>
    <t>НГУ Лесгафта</t>
  </si>
  <si>
    <t>RALLY CLUB</t>
  </si>
  <si>
    <t>ПУ</t>
  </si>
  <si>
    <t>-</t>
  </si>
  <si>
    <t>КСТТ "Экстрим"СПбПУ</t>
  </si>
  <si>
    <t>Сумма по КВ</t>
  </si>
  <si>
    <t>Сумма по ДС</t>
  </si>
  <si>
    <t>Сумма ПУ, ВКВ</t>
  </si>
  <si>
    <t>09:50:00 24 мая 2015</t>
  </si>
  <si>
    <t>Ломоносов</t>
  </si>
  <si>
    <t>Лом</t>
  </si>
  <si>
    <t>Финиш ввод</t>
  </si>
  <si>
    <t>Пенализ</t>
  </si>
  <si>
    <t>КВ-3вход</t>
  </si>
  <si>
    <t>КВ-5вход</t>
  </si>
  <si>
    <t>КВ-5вых</t>
  </si>
  <si>
    <t>КВ-6</t>
  </si>
  <si>
    <t>ДС 3 (РУ)</t>
  </si>
  <si>
    <t>С-Петербург</t>
  </si>
  <si>
    <t>Мотылев Михаил</t>
  </si>
  <si>
    <t>ВАЗ 2103</t>
  </si>
  <si>
    <t>С</t>
  </si>
  <si>
    <t>Ст</t>
  </si>
  <si>
    <t>Бельченко Юрий</t>
  </si>
  <si>
    <t>Гарбар Кирилл</t>
  </si>
  <si>
    <t>Ford Fiesta</t>
  </si>
  <si>
    <t>Иванов Никита</t>
  </si>
  <si>
    <t>ВАЗ 21140</t>
  </si>
  <si>
    <t>КВ-3а</t>
  </si>
  <si>
    <t>ДС-2 (РДС)</t>
  </si>
  <si>
    <t>Финиш</t>
  </si>
  <si>
    <t>ДС-3 (РУ)</t>
  </si>
  <si>
    <t>Федорова Ирина</t>
  </si>
  <si>
    <t>КВ3выход</t>
  </si>
  <si>
    <t>КВ-3б</t>
  </si>
  <si>
    <t>КВ4</t>
  </si>
  <si>
    <t>КВ5вх</t>
  </si>
  <si>
    <t>СФ2(пр.1) ВВОД ######</t>
  </si>
  <si>
    <t>СФ2(пр.2) ВВОД ######</t>
  </si>
  <si>
    <t>СФ2Результат (прот.1)</t>
  </si>
  <si>
    <t>СФ2Результат (прот.2)</t>
  </si>
  <si>
    <t>ДС-12 (ПХ)</t>
  </si>
  <si>
    <t>Третья секция</t>
  </si>
  <si>
    <t>КВ-5</t>
  </si>
  <si>
    <t>С/Ф 1</t>
  </si>
  <si>
    <t>С/Ф 2</t>
  </si>
  <si>
    <t>ВКВ-1</t>
  </si>
  <si>
    <t>1023</t>
  </si>
  <si>
    <t>1024</t>
  </si>
  <si>
    <t>1025</t>
  </si>
  <si>
    <t>1027</t>
  </si>
  <si>
    <t>1028</t>
  </si>
  <si>
    <t>1029</t>
  </si>
  <si>
    <t>1111</t>
  </si>
  <si>
    <t>1117</t>
  </si>
  <si>
    <t>1120</t>
  </si>
  <si>
    <t>1124</t>
  </si>
  <si>
    <t>1125</t>
  </si>
  <si>
    <t>1126</t>
  </si>
  <si>
    <t>1014</t>
  </si>
  <si>
    <t>113116</t>
  </si>
  <si>
    <t>114123</t>
  </si>
  <si>
    <t>114450</t>
  </si>
  <si>
    <t>114721</t>
  </si>
  <si>
    <t>114950</t>
  </si>
  <si>
    <t>115133</t>
  </si>
  <si>
    <t>114435</t>
  </si>
  <si>
    <t>1221</t>
  </si>
  <si>
    <t>1232</t>
  </si>
  <si>
    <t>1249</t>
  </si>
  <si>
    <t>1252</t>
  </si>
  <si>
    <t>1251</t>
  </si>
  <si>
    <t>1247</t>
  </si>
  <si>
    <t>131747</t>
  </si>
  <si>
    <t>133250</t>
  </si>
  <si>
    <t>133755</t>
  </si>
  <si>
    <t>134138</t>
  </si>
  <si>
    <t>133231</t>
  </si>
  <si>
    <t>143836</t>
  </si>
  <si>
    <t>144741</t>
  </si>
  <si>
    <t>144138</t>
  </si>
  <si>
    <t>145538</t>
  </si>
  <si>
    <t>145513</t>
  </si>
  <si>
    <t>144936</t>
  </si>
  <si>
    <t>1440</t>
  </si>
  <si>
    <t>1452</t>
  </si>
  <si>
    <t>1445</t>
  </si>
  <si>
    <t>1447</t>
  </si>
  <si>
    <t>1449</t>
  </si>
  <si>
    <t>1456</t>
  </si>
  <si>
    <t>1457</t>
  </si>
  <si>
    <t>1505</t>
  </si>
  <si>
    <t>150338</t>
  </si>
  <si>
    <t>1546</t>
  </si>
  <si>
    <t>1608</t>
  </si>
  <si>
    <t>1604</t>
  </si>
  <si>
    <t>Секция 3</t>
  </si>
  <si>
    <t>1714</t>
  </si>
  <si>
    <t>1727</t>
  </si>
  <si>
    <t>1737</t>
  </si>
  <si>
    <t>1748</t>
  </si>
  <si>
    <t>1751</t>
  </si>
  <si>
    <t>1803</t>
  </si>
  <si>
    <t>1745</t>
  </si>
  <si>
    <t>1752</t>
  </si>
  <si>
    <t>1750</t>
  </si>
  <si>
    <t>1802</t>
  </si>
  <si>
    <t>1816</t>
  </si>
  <si>
    <t>1814</t>
  </si>
  <si>
    <t>1825</t>
  </si>
  <si>
    <t>1826</t>
  </si>
  <si>
    <t>1834</t>
  </si>
  <si>
    <t>РАЛЛИ "Ломоносов 2017"</t>
  </si>
  <si>
    <t>Прорыв</t>
  </si>
  <si>
    <t>09:50:00 03 сентября 2017</t>
  </si>
  <si>
    <t>ФорафонтовЛеонид</t>
  </si>
  <si>
    <t>TLC Prado</t>
  </si>
  <si>
    <t>Кананадзе Сергей</t>
  </si>
  <si>
    <t>Подшивалов Александр</t>
  </si>
  <si>
    <t>Toyota Rav4</t>
  </si>
  <si>
    <t>Ершов Сергей</t>
  </si>
  <si>
    <t>Жуков Михаил</t>
  </si>
  <si>
    <t>Daewoo Nexia</t>
  </si>
  <si>
    <t>А, Рет</t>
  </si>
  <si>
    <t>Дементьев Петр</t>
  </si>
  <si>
    <t>Иванова Екатерина</t>
  </si>
  <si>
    <t>Буре Надежда</t>
  </si>
  <si>
    <t>Дмитриев Алексей</t>
  </si>
  <si>
    <t>Suzuki SX4</t>
  </si>
  <si>
    <t>Махотин Владислав</t>
  </si>
  <si>
    <t>Петухов Роман</t>
  </si>
  <si>
    <t>ЛО, Волосово</t>
  </si>
  <si>
    <t>Кандыба Анна</t>
  </si>
  <si>
    <t>Chevrolet Aveo</t>
  </si>
  <si>
    <t>А, Лом, Нов</t>
  </si>
  <si>
    <t>Бажанов Виктор</t>
  </si>
  <si>
    <t>Константинов Владимир</t>
  </si>
  <si>
    <t>Kia Rio</t>
  </si>
  <si>
    <t>ФОРАФОНТОВ Леонид</t>
  </si>
  <si>
    <t>А, Ст</t>
  </si>
  <si>
    <t>Федорова И.Е.</t>
  </si>
  <si>
    <t>ДС-1 (СЛ)</t>
  </si>
  <si>
    <t>Время КВ-1</t>
  </si>
  <si>
    <t>ДС-4(ССЛ)</t>
  </si>
  <si>
    <t>ДС 5 (РУ)</t>
  </si>
  <si>
    <t>ДС6(РГ)</t>
  </si>
  <si>
    <t>ДС7(РГ)</t>
  </si>
  <si>
    <t>ДС -8 ССЛ</t>
  </si>
  <si>
    <t>КВ-7</t>
  </si>
  <si>
    <t>1128</t>
  </si>
  <si>
    <t>1129</t>
  </si>
  <si>
    <t>1131</t>
  </si>
  <si>
    <t>1133</t>
  </si>
  <si>
    <t>1134</t>
  </si>
  <si>
    <t>1135</t>
  </si>
  <si>
    <t>1137</t>
  </si>
  <si>
    <t>Гурьянова Ирина</t>
  </si>
  <si>
    <t>н\с</t>
  </si>
  <si>
    <t>ДС-4 (ССЛ)</t>
  </si>
  <si>
    <t>ДС-5(РУ)</t>
  </si>
  <si>
    <t>ДС-6 (РГ)</t>
  </si>
  <si>
    <t>ДС-7 (РГ)</t>
  </si>
  <si>
    <t>ДС-8 (ССЛ)</t>
  </si>
  <si>
    <t>ДС-9(РД)</t>
  </si>
  <si>
    <t>ДС-10 (ПХ)</t>
  </si>
  <si>
    <t>ДС-11 (ССЛ)</t>
  </si>
  <si>
    <t>ДС -11 ССЛ</t>
  </si>
  <si>
    <t>КВ7</t>
  </si>
  <si>
    <t>1145</t>
  </si>
  <si>
    <t>1146</t>
  </si>
  <si>
    <t>1149</t>
  </si>
  <si>
    <t>1150</t>
  </si>
  <si>
    <t>1155</t>
  </si>
  <si>
    <t>1205</t>
  </si>
  <si>
    <t>1253</t>
  </si>
  <si>
    <t>1301</t>
  </si>
  <si>
    <t>1307</t>
  </si>
  <si>
    <t>130545</t>
  </si>
  <si>
    <t>130837</t>
  </si>
  <si>
    <t>130736</t>
  </si>
  <si>
    <t>130909</t>
  </si>
  <si>
    <t>131119</t>
  </si>
  <si>
    <t>131434</t>
  </si>
  <si>
    <t>132259</t>
  </si>
  <si>
    <t>132017</t>
  </si>
  <si>
    <t>1325</t>
  </si>
  <si>
    <t>1322</t>
  </si>
  <si>
    <t>1328</t>
  </si>
  <si>
    <t>1332</t>
  </si>
  <si>
    <t>1340</t>
  </si>
  <si>
    <t>1338</t>
  </si>
  <si>
    <t>1326</t>
  </si>
  <si>
    <t>1327</t>
  </si>
  <si>
    <t>1324</t>
  </si>
  <si>
    <t>1329</t>
  </si>
  <si>
    <t>1331</t>
  </si>
  <si>
    <t>1330</t>
  </si>
  <si>
    <t>140156</t>
  </si>
  <si>
    <t>140419</t>
  </si>
  <si>
    <t>140623</t>
  </si>
  <si>
    <t>140848</t>
  </si>
  <si>
    <t>140945</t>
  </si>
  <si>
    <t>141322</t>
  </si>
  <si>
    <t>141641</t>
  </si>
  <si>
    <t>141532</t>
  </si>
  <si>
    <t>142528</t>
  </si>
  <si>
    <t>142727</t>
  </si>
  <si>
    <t>141727</t>
  </si>
  <si>
    <t>142824</t>
  </si>
  <si>
    <t>143025</t>
  </si>
  <si>
    <t>143926</t>
  </si>
  <si>
    <t>143420</t>
  </si>
  <si>
    <t>143233</t>
  </si>
  <si>
    <t>1441</t>
  </si>
  <si>
    <t>1435</t>
  </si>
  <si>
    <t>1453</t>
  </si>
  <si>
    <t>1454</t>
  </si>
  <si>
    <t>153235</t>
  </si>
  <si>
    <t>153335</t>
  </si>
  <si>
    <t>153136</t>
  </si>
  <si>
    <t>153435</t>
  </si>
  <si>
    <t>153738</t>
  </si>
  <si>
    <t>154237</t>
  </si>
  <si>
    <t>153919</t>
  </si>
  <si>
    <t>154325</t>
  </si>
  <si>
    <t>1334</t>
  </si>
  <si>
    <t>1336</t>
  </si>
  <si>
    <t>1534</t>
  </si>
  <si>
    <t>1533</t>
  </si>
  <si>
    <t>1539</t>
  </si>
  <si>
    <t>1605</t>
  </si>
  <si>
    <t>1603</t>
  </si>
  <si>
    <t>1606</t>
  </si>
  <si>
    <t>1607</t>
  </si>
  <si>
    <t>1609</t>
  </si>
  <si>
    <t>1610</t>
  </si>
  <si>
    <t>1657</t>
  </si>
  <si>
    <t>1644</t>
  </si>
  <si>
    <t>1653</t>
  </si>
  <si>
    <t>1817</t>
  </si>
  <si>
    <t>1813</t>
  </si>
  <si>
    <t>1815</t>
  </si>
  <si>
    <t>1818</t>
  </si>
  <si>
    <t>1759</t>
  </si>
  <si>
    <t>1801</t>
  </si>
  <si>
    <t>1758</t>
  </si>
  <si>
    <t>1821</t>
  </si>
  <si>
    <t>1850</t>
  </si>
  <si>
    <t>И.Федорова</t>
  </si>
  <si>
    <t>Студент</t>
  </si>
  <si>
    <t>Ралли "Ломоносов - 2017"</t>
  </si>
  <si>
    <t>И. Федорова</t>
  </si>
  <si>
    <t>г. Ломоносов, 03 сентября 2017 года</t>
  </si>
  <si>
    <t>СПб, Петергоф</t>
  </si>
  <si>
    <t>СПб, Ломоносов</t>
  </si>
  <si>
    <t>Ралли "Ломоносов- 2017"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</si>
</sst>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h:mm;@"/>
    <numFmt numFmtId="166" formatCode="h:mm:ss;@"/>
    <numFmt numFmtId="167" formatCode="[$-F400]h:mm:ss\ AM/PM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1"/>
      <name val="Arial Cyr"/>
      <charset val="204"/>
    </font>
    <font>
      <sz val="20"/>
      <name val="Arial Cyr"/>
      <charset val="204"/>
    </font>
    <font>
      <sz val="10"/>
      <name val="Arial Cyr"/>
      <charset val="204"/>
    </font>
    <font>
      <b/>
      <sz val="22"/>
      <name val="Arial Cyr"/>
      <charset val="204"/>
    </font>
    <font>
      <i/>
      <sz val="11"/>
      <name val="Arial Cyr"/>
      <family val="2"/>
      <charset val="204"/>
    </font>
    <font>
      <sz val="10"/>
      <name val="Arial Cyr"/>
      <family val="2"/>
      <charset val="204"/>
    </font>
    <font>
      <b/>
      <sz val="16"/>
      <name val="Arial Cyr"/>
      <family val="2"/>
      <charset val="204"/>
    </font>
    <font>
      <sz val="14"/>
      <name val="Arial Cyr"/>
      <family val="2"/>
      <charset val="204"/>
    </font>
    <font>
      <b/>
      <sz val="22"/>
      <name val="Arial Cyr"/>
      <family val="2"/>
      <charset val="204"/>
    </font>
    <font>
      <b/>
      <sz val="10"/>
      <name val="Arial Cyr"/>
      <charset val="204"/>
    </font>
    <font>
      <sz val="16"/>
      <name val="Arial Cyr"/>
      <family val="2"/>
      <charset val="204"/>
    </font>
    <font>
      <b/>
      <sz val="14"/>
      <name val="Arial Cyr"/>
      <charset val="204"/>
    </font>
    <font>
      <b/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b/>
      <sz val="14"/>
      <name val="Arial Cyr"/>
      <family val="2"/>
      <charset val="204"/>
    </font>
    <font>
      <b/>
      <sz val="12"/>
      <color indexed="10"/>
      <name val="Arial Cyr"/>
      <family val="2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i/>
      <sz val="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0" fillId="0" borderId="0" applyNumberFormat="0" applyFill="0" applyBorder="0" applyAlignment="0" applyProtection="0"/>
    <xf numFmtId="0" fontId="29" fillId="0" borderId="0"/>
  </cellStyleXfs>
  <cellXfs count="528">
    <xf numFmtId="0" fontId="0" fillId="0" borderId="0" xfId="0"/>
    <xf numFmtId="0" fontId="0" fillId="0" borderId="0" xfId="0" applyBorder="1"/>
    <xf numFmtId="20" fontId="0" fillId="0" borderId="0" xfId="0" applyNumberFormat="1"/>
    <xf numFmtId="0" fontId="0" fillId="0" borderId="1" xfId="0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0" fillId="0" borderId="0" xfId="0" applyBorder="1" applyAlignment="1">
      <alignment horizontal="center"/>
    </xf>
    <xf numFmtId="0" fontId="4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" fillId="0" borderId="0" xfId="0" applyFont="1"/>
    <xf numFmtId="20" fontId="5" fillId="0" borderId="0" xfId="0" applyNumberFormat="1" applyFont="1" applyFill="1" applyAlignment="1">
      <alignment horizontal="left"/>
    </xf>
    <xf numFmtId="0" fontId="5" fillId="0" borderId="0" xfId="0" applyFont="1"/>
    <xf numFmtId="0" fontId="0" fillId="0" borderId="0" xfId="0" applyAlignment="1">
      <alignment horizontal="right"/>
    </xf>
    <xf numFmtId="0" fontId="9" fillId="0" borderId="0" xfId="0" applyFont="1"/>
    <xf numFmtId="0" fontId="12" fillId="0" borderId="0" xfId="0" applyFont="1" applyAlignment="1">
      <alignment horizontal="right"/>
    </xf>
    <xf numFmtId="20" fontId="12" fillId="0" borderId="0" xfId="0" applyNumberFormat="1" applyFont="1" applyFill="1" applyAlignment="1">
      <alignment horizontal="left"/>
    </xf>
    <xf numFmtId="0" fontId="14" fillId="0" borderId="0" xfId="0" applyFont="1" applyBorder="1"/>
    <xf numFmtId="0" fontId="16" fillId="0" borderId="0" xfId="0" applyFont="1"/>
    <xf numFmtId="0" fontId="5" fillId="0" borderId="0" xfId="0" applyFont="1" applyAlignment="1">
      <alignment horizontal="left"/>
    </xf>
    <xf numFmtId="0" fontId="0" fillId="0" borderId="0" xfId="0" applyFill="1"/>
    <xf numFmtId="0" fontId="17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2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0" fillId="0" borderId="8" xfId="0" applyBorder="1"/>
    <xf numFmtId="1" fontId="0" fillId="2" borderId="9" xfId="0" applyNumberFormat="1" applyFill="1" applyBorder="1" applyProtection="1"/>
    <xf numFmtId="1" fontId="0" fillId="3" borderId="10" xfId="0" applyNumberFormat="1" applyFill="1" applyBorder="1"/>
    <xf numFmtId="1" fontId="0" fillId="2" borderId="11" xfId="0" applyNumberFormat="1" applyFill="1" applyBorder="1"/>
    <xf numFmtId="1" fontId="0" fillId="3" borderId="12" xfId="0" applyNumberFormat="1" applyFill="1" applyBorder="1"/>
    <xf numFmtId="166" fontId="0" fillId="2" borderId="11" xfId="0" applyNumberFormat="1" applyFill="1" applyBorder="1"/>
    <xf numFmtId="0" fontId="6" fillId="0" borderId="0" xfId="0" applyFont="1"/>
    <xf numFmtId="0" fontId="18" fillId="0" borderId="0" xfId="0" applyFont="1"/>
    <xf numFmtId="164" fontId="0" fillId="0" borderId="13" xfId="0" applyNumberFormat="1" applyBorder="1"/>
    <xf numFmtId="1" fontId="0" fillId="0" borderId="14" xfId="0" applyNumberFormat="1" applyBorder="1"/>
    <xf numFmtId="0" fontId="14" fillId="0" borderId="0" xfId="0" applyFont="1"/>
    <xf numFmtId="0" fontId="16" fillId="0" borderId="8" xfId="0" applyFont="1" applyBorder="1" applyAlignment="1">
      <alignment vertical="center" wrapText="1"/>
    </xf>
    <xf numFmtId="1" fontId="16" fillId="0" borderId="11" xfId="0" applyNumberFormat="1" applyFont="1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8" xfId="0" applyFont="1" applyFill="1" applyBorder="1" applyAlignment="1">
      <alignment horizontal="center" wrapText="1"/>
    </xf>
    <xf numFmtId="20" fontId="0" fillId="2" borderId="15" xfId="0" applyNumberFormat="1" applyFill="1" applyBorder="1"/>
    <xf numFmtId="49" fontId="0" fillId="3" borderId="11" xfId="0" applyNumberFormat="1" applyFill="1" applyBorder="1" applyAlignment="1">
      <alignment horizontal="right"/>
    </xf>
    <xf numFmtId="20" fontId="0" fillId="4" borderId="11" xfId="0" applyNumberFormat="1" applyFill="1" applyBorder="1"/>
    <xf numFmtId="20" fontId="0" fillId="0" borderId="3" xfId="0" applyNumberFormat="1" applyBorder="1" applyAlignment="1">
      <alignment horizontal="center"/>
    </xf>
    <xf numFmtId="1" fontId="0" fillId="2" borderId="11" xfId="0" applyNumberFormat="1" applyFill="1" applyBorder="1" applyAlignment="1">
      <alignment horizontal="right"/>
    </xf>
    <xf numFmtId="166" fontId="0" fillId="0" borderId="3" xfId="0" applyNumberFormat="1" applyBorder="1" applyAlignment="1">
      <alignment horizontal="center"/>
    </xf>
    <xf numFmtId="49" fontId="0" fillId="3" borderId="19" xfId="0" applyNumberFormat="1" applyFill="1" applyBorder="1" applyAlignment="1">
      <alignment horizontal="right"/>
    </xf>
    <xf numFmtId="0" fontId="0" fillId="0" borderId="20" xfId="0" applyFill="1" applyBorder="1" applyAlignment="1">
      <alignment horizontal="center" wrapText="1"/>
    </xf>
    <xf numFmtId="0" fontId="16" fillId="0" borderId="1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20" fillId="0" borderId="0" xfId="0" applyFont="1" applyBorder="1" applyAlignment="1">
      <alignment horizontal="center"/>
    </xf>
    <xf numFmtId="164" fontId="0" fillId="0" borderId="0" xfId="0" applyNumberFormat="1" applyBorder="1"/>
    <xf numFmtId="0" fontId="4" fillId="0" borderId="0" xfId="0" applyFont="1" applyBorder="1" applyAlignment="1">
      <alignment horizontal="left"/>
    </xf>
    <xf numFmtId="1" fontId="0" fillId="0" borderId="13" xfId="0" applyNumberFormat="1" applyBorder="1"/>
    <xf numFmtId="0" fontId="20" fillId="0" borderId="11" xfId="0" applyFont="1" applyBorder="1" applyAlignment="1">
      <alignment horizontal="center"/>
    </xf>
    <xf numFmtId="164" fontId="0" fillId="3" borderId="11" xfId="0" applyNumberFormat="1" applyFill="1" applyBorder="1" applyProtection="1"/>
    <xf numFmtId="164" fontId="0" fillId="2" borderId="11" xfId="0" applyNumberFormat="1" applyFill="1" applyBorder="1" applyProtection="1"/>
    <xf numFmtId="0" fontId="0" fillId="0" borderId="20" xfId="0" applyBorder="1" applyAlignment="1">
      <alignment horizontal="center" vertical="center" wrapText="1"/>
    </xf>
    <xf numFmtId="1" fontId="0" fillId="3" borderId="11" xfId="0" applyNumberFormat="1" applyFill="1" applyBorder="1" applyProtection="1"/>
    <xf numFmtId="0" fontId="0" fillId="0" borderId="0" xfId="0" applyBorder="1" applyAlignment="1">
      <alignment horizontal="right"/>
    </xf>
    <xf numFmtId="21" fontId="0" fillId="0" borderId="3" xfId="0" applyNumberFormat="1" applyFill="1" applyBorder="1"/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20" fontId="0" fillId="4" borderId="11" xfId="0" applyNumberFormat="1" applyFill="1" applyBorder="1" applyProtection="1">
      <protection hidden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/>
    <xf numFmtId="0" fontId="14" fillId="0" borderId="11" xfId="0" applyFont="1" applyBorder="1" applyAlignment="1">
      <alignment horizont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/>
    </xf>
    <xf numFmtId="20" fontId="14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14" fillId="0" borderId="11" xfId="0" applyFont="1" applyFill="1" applyBorder="1" applyAlignment="1">
      <alignment horizontal="center" vertical="center" wrapText="1"/>
    </xf>
    <xf numFmtId="0" fontId="12" fillId="0" borderId="1" xfId="0" applyFont="1" applyBorder="1"/>
    <xf numFmtId="20" fontId="0" fillId="0" borderId="0" xfId="0" applyNumberFormat="1" applyAlignment="1">
      <alignment horizontal="center"/>
    </xf>
    <xf numFmtId="0" fontId="19" fillId="0" borderId="11" xfId="0" applyFont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164" fontId="19" fillId="0" borderId="11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164" fontId="20" fillId="0" borderId="11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/>
    </xf>
    <xf numFmtId="0" fontId="21" fillId="0" borderId="0" xfId="0" applyFont="1"/>
    <xf numFmtId="0" fontId="14" fillId="0" borderId="11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horizontal="right"/>
    </xf>
    <xf numFmtId="0" fontId="1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1" xfId="0" applyFill="1" applyBorder="1" applyAlignment="1">
      <alignment horizontal="center" vertical="center" wrapText="1"/>
    </xf>
    <xf numFmtId="0" fontId="0" fillId="0" borderId="11" xfId="0" applyBorder="1" applyAlignment="1">
      <alignment horizontal="right" vertical="center" wrapText="1"/>
    </xf>
    <xf numFmtId="0" fontId="0" fillId="0" borderId="11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11" xfId="0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2" fillId="0" borderId="3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20" fontId="5" fillId="0" borderId="0" xfId="0" applyNumberFormat="1" applyFont="1" applyFill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16" xfId="0" applyNumberForma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right" vertical="center" wrapText="1"/>
    </xf>
    <xf numFmtId="164" fontId="16" fillId="0" borderId="11" xfId="0" applyNumberFormat="1" applyFont="1" applyBorder="1" applyAlignment="1">
      <alignment horizontal="right" vertical="center"/>
    </xf>
    <xf numFmtId="1" fontId="20" fillId="0" borderId="11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" fontId="20" fillId="0" borderId="16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0" fontId="12" fillId="0" borderId="11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20" fontId="12" fillId="0" borderId="1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165" fontId="12" fillId="0" borderId="11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wrapText="1"/>
    </xf>
    <xf numFmtId="1" fontId="0" fillId="2" borderId="11" xfId="0" applyNumberFormat="1" applyFill="1" applyBorder="1" applyAlignment="1" applyProtection="1">
      <alignment horizontal="center"/>
    </xf>
    <xf numFmtId="1" fontId="0" fillId="2" borderId="11" xfId="0" applyNumberFormat="1" applyFill="1" applyBorder="1" applyAlignment="1">
      <alignment horizontal="center"/>
    </xf>
    <xf numFmtId="0" fontId="0" fillId="0" borderId="30" xfId="0" applyBorder="1" applyAlignment="1">
      <alignment horizontal="right"/>
    </xf>
    <xf numFmtId="1" fontId="0" fillId="0" borderId="34" xfId="0" applyNumberFormat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1" fontId="0" fillId="0" borderId="35" xfId="0" applyNumberFormat="1" applyBorder="1"/>
    <xf numFmtId="0" fontId="0" fillId="0" borderId="17" xfId="0" applyBorder="1"/>
    <xf numFmtId="0" fontId="0" fillId="0" borderId="7" xfId="0" applyBorder="1" applyAlignment="1">
      <alignment horizontal="center" wrapText="1"/>
    </xf>
    <xf numFmtId="20" fontId="14" fillId="0" borderId="0" xfId="0" applyNumberFormat="1" applyFont="1"/>
    <xf numFmtId="164" fontId="0" fillId="0" borderId="34" xfId="0" applyNumberFormat="1" applyBorder="1" applyAlignment="1">
      <alignment horizontal="right"/>
    </xf>
    <xf numFmtId="0" fontId="19" fillId="0" borderId="27" xfId="0" applyFont="1" applyBorder="1" applyAlignment="1">
      <alignment horizontal="center" vertical="center" wrapText="1"/>
    </xf>
    <xf numFmtId="0" fontId="0" fillId="0" borderId="13" xfId="0" applyNumberFormat="1" applyBorder="1"/>
    <xf numFmtId="0" fontId="0" fillId="0" borderId="5" xfId="0" applyBorder="1"/>
    <xf numFmtId="0" fontId="10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24" fillId="0" borderId="11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24" fillId="0" borderId="16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8" fillId="0" borderId="1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0" fontId="0" fillId="6" borderId="0" xfId="0" applyNumberFormat="1" applyFill="1" applyBorder="1" applyAlignment="1">
      <alignment horizontal="center"/>
    </xf>
    <xf numFmtId="1" fontId="0" fillId="0" borderId="11" xfId="0" applyNumberFormat="1" applyBorder="1" applyAlignment="1">
      <alignment horizontal="right"/>
    </xf>
    <xf numFmtId="1" fontId="9" fillId="0" borderId="5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1" fontId="9" fillId="0" borderId="11" xfId="0" applyNumberFormat="1" applyFont="1" applyFill="1" applyBorder="1" applyAlignment="1">
      <alignment horizontal="center"/>
    </xf>
    <xf numFmtId="1" fontId="9" fillId="0" borderId="36" xfId="0" applyNumberFormat="1" applyFont="1" applyFill="1" applyBorder="1" applyAlignment="1">
      <alignment horizontal="center"/>
    </xf>
    <xf numFmtId="1" fontId="0" fillId="0" borderId="5" xfId="0" applyNumberFormat="1" applyFill="1" applyBorder="1" applyAlignment="1">
      <alignment horizontal="center"/>
    </xf>
    <xf numFmtId="1" fontId="0" fillId="0" borderId="11" xfId="0" applyNumberFormat="1" applyFill="1" applyBorder="1" applyAlignment="1">
      <alignment horizontal="center"/>
    </xf>
    <xf numFmtId="1" fontId="0" fillId="0" borderId="36" xfId="0" applyNumberFormat="1" applyFill="1" applyBorder="1" applyAlignment="1">
      <alignment horizontal="center"/>
    </xf>
    <xf numFmtId="0" fontId="14" fillId="0" borderId="11" xfId="0" applyFont="1" applyFill="1" applyBorder="1" applyAlignment="1">
      <alignment horizontal="center" vertical="center"/>
    </xf>
    <xf numFmtId="20" fontId="0" fillId="0" borderId="2" xfId="0" applyNumberFormat="1" applyFill="1" applyBorder="1" applyAlignment="1">
      <alignment horizontal="center"/>
    </xf>
    <xf numFmtId="1" fontId="0" fillId="0" borderId="35" xfId="0" applyNumberFormat="1" applyBorder="1" applyAlignment="1">
      <alignment horizontal="right"/>
    </xf>
    <xf numFmtId="0" fontId="0" fillId="0" borderId="17" xfId="0" applyBorder="1" applyAlignment="1">
      <alignment horizontal="left"/>
    </xf>
    <xf numFmtId="167" fontId="0" fillId="2" borderId="11" xfId="0" applyNumberFormat="1" applyFill="1" applyBorder="1"/>
    <xf numFmtId="0" fontId="0" fillId="0" borderId="0" xfId="0" applyNumberFormat="1" applyAlignment="1">
      <alignment horizontal="right"/>
    </xf>
    <xf numFmtId="164" fontId="20" fillId="0" borderId="0" xfId="0" applyNumberFormat="1" applyFont="1" applyAlignment="1">
      <alignment horizontal="center"/>
    </xf>
    <xf numFmtId="0" fontId="20" fillId="0" borderId="0" xfId="0" applyFont="1"/>
    <xf numFmtId="0" fontId="0" fillId="0" borderId="0" xfId="0" applyNumberFormat="1" applyBorder="1" applyAlignment="1">
      <alignment horizontal="right"/>
    </xf>
    <xf numFmtId="0" fontId="19" fillId="0" borderId="11" xfId="0" applyNumberFormat="1" applyFont="1" applyBorder="1" applyAlignment="1">
      <alignment horizontal="center" vertical="center" wrapText="1"/>
    </xf>
    <xf numFmtId="0" fontId="0" fillId="0" borderId="11" xfId="0" applyNumberFormat="1" applyBorder="1" applyAlignment="1">
      <alignment horizontal="right" vertical="center" wrapText="1"/>
    </xf>
    <xf numFmtId="0" fontId="0" fillId="0" borderId="11" xfId="0" applyNumberFormat="1" applyBorder="1" applyAlignment="1">
      <alignment vertical="center" wrapText="1"/>
    </xf>
    <xf numFmtId="164" fontId="12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1" fontId="20" fillId="0" borderId="11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/>
    <xf numFmtId="0" fontId="20" fillId="0" borderId="0" xfId="0" applyFont="1" applyBorder="1" applyAlignment="1">
      <alignment horizontal="right"/>
    </xf>
    <xf numFmtId="0" fontId="5" fillId="0" borderId="0" xfId="0" applyNumberFormat="1" applyFont="1"/>
    <xf numFmtId="164" fontId="4" fillId="0" borderId="0" xfId="0" applyNumberFormat="1" applyFont="1" applyBorder="1" applyAlignment="1">
      <alignment horizontal="right"/>
    </xf>
    <xf numFmtId="1" fontId="0" fillId="0" borderId="16" xfId="0" applyNumberFormat="1" applyBorder="1" applyAlignment="1">
      <alignment vertical="center" wrapText="1"/>
    </xf>
    <xf numFmtId="20" fontId="0" fillId="2" borderId="1" xfId="0" applyNumberFormat="1" applyFill="1" applyBorder="1"/>
    <xf numFmtId="0" fontId="2" fillId="0" borderId="17" xfId="0" applyFont="1" applyFill="1" applyBorder="1" applyAlignment="1">
      <alignment horizontal="center" wrapText="1"/>
    </xf>
    <xf numFmtId="166" fontId="0" fillId="0" borderId="3" xfId="0" applyNumberFormat="1" applyFill="1" applyBorder="1"/>
    <xf numFmtId="0" fontId="2" fillId="0" borderId="15" xfId="0" applyFont="1" applyBorder="1" applyAlignment="1">
      <alignment horizontal="center" wrapText="1"/>
    </xf>
    <xf numFmtId="1" fontId="0" fillId="3" borderId="15" xfId="0" applyNumberFormat="1" applyFill="1" applyBorder="1"/>
    <xf numFmtId="164" fontId="0" fillId="0" borderId="7" xfId="0" applyNumberFormat="1" applyBorder="1" applyAlignment="1">
      <alignment horizontal="center" vertical="center" wrapText="1"/>
    </xf>
    <xf numFmtId="164" fontId="0" fillId="0" borderId="35" xfId="0" applyNumberFormat="1" applyBorder="1" applyAlignment="1">
      <alignment horizontal="right"/>
    </xf>
    <xf numFmtId="1" fontId="0" fillId="0" borderId="12" xfId="0" applyNumberFormat="1" applyBorder="1" applyAlignment="1">
      <alignment horizontal="right"/>
    </xf>
    <xf numFmtId="0" fontId="14" fillId="0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4" fillId="0" borderId="8" xfId="0" applyFont="1" applyFill="1" applyBorder="1" applyAlignment="1">
      <alignment horizontal="center" vertical="center" wrapText="1"/>
    </xf>
    <xf numFmtId="0" fontId="0" fillId="7" borderId="11" xfId="0" applyFill="1" applyBorder="1" applyAlignment="1">
      <alignment horizontal="right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24" fillId="7" borderId="11" xfId="0" applyFont="1" applyFill="1" applyBorder="1" applyAlignment="1">
      <alignment horizontal="center" vertical="center" wrapText="1"/>
    </xf>
    <xf numFmtId="0" fontId="0" fillId="7" borderId="11" xfId="0" applyFill="1" applyBorder="1" applyAlignment="1">
      <alignment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0" xfId="0" applyFill="1" applyAlignment="1">
      <alignment horizontal="left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0" fillId="7" borderId="0" xfId="0" applyFill="1"/>
    <xf numFmtId="0" fontId="9" fillId="0" borderId="0" xfId="0" applyFont="1" applyFill="1"/>
    <xf numFmtId="0" fontId="9" fillId="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49" fontId="0" fillId="0" borderId="11" xfId="0" applyNumberFormat="1" applyFill="1" applyBorder="1" applyAlignment="1">
      <alignment horizontal="right"/>
    </xf>
    <xf numFmtId="0" fontId="0" fillId="0" borderId="14" xfId="0" applyNumberFormat="1" applyBorder="1" applyAlignment="1">
      <alignment horizontal="right"/>
    </xf>
    <xf numFmtId="20" fontId="0" fillId="8" borderId="15" xfId="0" applyNumberFormat="1" applyFill="1" applyBorder="1"/>
    <xf numFmtId="49" fontId="0" fillId="8" borderId="11" xfId="0" applyNumberFormat="1" applyFill="1" applyBorder="1" applyAlignment="1">
      <alignment horizontal="right"/>
    </xf>
    <xf numFmtId="20" fontId="0" fillId="8" borderId="11" xfId="0" applyNumberFormat="1" applyFill="1" applyBorder="1" applyProtection="1">
      <protection hidden="1"/>
    </xf>
    <xf numFmtId="1" fontId="0" fillId="8" borderId="9" xfId="0" applyNumberFormat="1" applyFill="1" applyBorder="1" applyProtection="1"/>
    <xf numFmtId="1" fontId="0" fillId="8" borderId="11" xfId="0" applyNumberFormat="1" applyFill="1" applyBorder="1" applyAlignment="1" applyProtection="1">
      <alignment horizontal="center"/>
    </xf>
    <xf numFmtId="1" fontId="0" fillId="8" borderId="10" xfId="0" applyNumberFormat="1" applyFill="1" applyBorder="1"/>
    <xf numFmtId="166" fontId="0" fillId="8" borderId="11" xfId="0" applyNumberFormat="1" applyFill="1" applyBorder="1"/>
    <xf numFmtId="1" fontId="0" fillId="8" borderId="11" xfId="0" applyNumberFormat="1" applyFill="1" applyBorder="1" applyAlignment="1">
      <alignment horizontal="right"/>
    </xf>
    <xf numFmtId="1" fontId="0" fillId="8" borderId="11" xfId="0" applyNumberFormat="1" applyFill="1" applyBorder="1" applyAlignment="1">
      <alignment horizontal="center"/>
    </xf>
    <xf numFmtId="167" fontId="0" fillId="8" borderId="11" xfId="0" applyNumberFormat="1" applyFill="1" applyBorder="1"/>
    <xf numFmtId="1" fontId="0" fillId="8" borderId="12" xfId="0" applyNumberFormat="1" applyFill="1" applyBorder="1"/>
    <xf numFmtId="0" fontId="0" fillId="0" borderId="11" xfId="0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vertical="center" wrapText="1"/>
    </xf>
    <xf numFmtId="0" fontId="0" fillId="7" borderId="9" xfId="0" applyFill="1" applyBorder="1" applyAlignment="1">
      <alignment horizontal="center" vertical="center" wrapText="1"/>
    </xf>
    <xf numFmtId="0" fontId="24" fillId="7" borderId="9" xfId="0" applyFont="1" applyFill="1" applyBorder="1" applyAlignment="1">
      <alignment horizontal="center" vertical="center" wrapText="1"/>
    </xf>
    <xf numFmtId="0" fontId="24" fillId="7" borderId="25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0" fillId="0" borderId="11" xfId="0" applyFill="1" applyBorder="1" applyAlignment="1">
      <alignment vertical="center" wrapText="1"/>
    </xf>
    <xf numFmtId="0" fontId="29" fillId="0" borderId="0" xfId="2"/>
    <xf numFmtId="0" fontId="0" fillId="0" borderId="1" xfId="0" applyBorder="1" applyAlignment="1">
      <alignment horizontal="right"/>
    </xf>
    <xf numFmtId="1" fontId="0" fillId="0" borderId="38" xfId="0" applyNumberFormat="1" applyBorder="1" applyAlignment="1">
      <alignment horizontal="left"/>
    </xf>
    <xf numFmtId="1" fontId="0" fillId="0" borderId="10" xfId="0" applyNumberFormat="1" applyBorder="1" applyAlignment="1">
      <alignment horizontal="left"/>
    </xf>
    <xf numFmtId="1" fontId="0" fillId="0" borderId="16" xfId="0" applyNumberFormat="1" applyBorder="1" applyAlignment="1">
      <alignment horizontal="right"/>
    </xf>
    <xf numFmtId="167" fontId="0" fillId="0" borderId="0" xfId="0" applyNumberFormat="1"/>
    <xf numFmtId="2" fontId="0" fillId="0" borderId="0" xfId="0" applyNumberFormat="1"/>
    <xf numFmtId="0" fontId="9" fillId="0" borderId="11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36" xfId="0" applyFont="1" applyFill="1" applyBorder="1" applyAlignment="1">
      <alignment horizontal="center"/>
    </xf>
    <xf numFmtId="0" fontId="9" fillId="0" borderId="47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 wrapText="1"/>
    </xf>
    <xf numFmtId="49" fontId="0" fillId="9" borderId="11" xfId="0" applyNumberFormat="1" applyFill="1" applyBorder="1" applyAlignment="1">
      <alignment horizontal="right"/>
    </xf>
    <xf numFmtId="20" fontId="0" fillId="0" borderId="3" xfId="0" applyNumberFormat="1" applyBorder="1" applyAlignment="1">
      <alignment horizontal="right"/>
    </xf>
    <xf numFmtId="0" fontId="1" fillId="0" borderId="16" xfId="0" applyFont="1" applyBorder="1" applyAlignment="1">
      <alignment horizontal="right" wrapText="1"/>
    </xf>
    <xf numFmtId="0" fontId="29" fillId="0" borderId="0" xfId="2" applyAlignment="1">
      <alignment horizontal="right"/>
    </xf>
    <xf numFmtId="20" fontId="0" fillId="4" borderId="11" xfId="0" applyNumberFormat="1" applyFill="1" applyBorder="1" applyAlignment="1">
      <alignment horizontal="right"/>
    </xf>
    <xf numFmtId="1" fontId="0" fillId="10" borderId="11" xfId="0" applyNumberFormat="1" applyFill="1" applyBorder="1" applyProtection="1"/>
    <xf numFmtId="0" fontId="0" fillId="0" borderId="3" xfId="0" applyBorder="1" applyAlignment="1">
      <alignment horizontal="right"/>
    </xf>
    <xf numFmtId="0" fontId="0" fillId="0" borderId="16" xfId="0" applyBorder="1" applyAlignment="1">
      <alignment horizontal="right" wrapText="1"/>
    </xf>
    <xf numFmtId="165" fontId="0" fillId="0" borderId="0" xfId="0" applyNumberFormat="1" applyAlignment="1">
      <alignment horizontal="right"/>
    </xf>
    <xf numFmtId="20" fontId="0" fillId="4" borderId="11" xfId="0" applyNumberFormat="1" applyFill="1" applyBorder="1" applyAlignment="1" applyProtection="1">
      <alignment horizontal="right"/>
      <protection hidden="1"/>
    </xf>
    <xf numFmtId="20" fontId="0" fillId="8" borderId="11" xfId="0" applyNumberFormat="1" applyFill="1" applyBorder="1" applyAlignment="1" applyProtection="1">
      <alignment horizontal="right"/>
      <protection hidden="1"/>
    </xf>
    <xf numFmtId="1" fontId="0" fillId="0" borderId="11" xfId="0" applyNumberFormat="1" applyBorder="1"/>
    <xf numFmtId="0" fontId="0" fillId="0" borderId="11" xfId="0" applyBorder="1"/>
    <xf numFmtId="0" fontId="0" fillId="0" borderId="30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1" fontId="0" fillId="0" borderId="16" xfId="0" applyNumberFormat="1" applyBorder="1"/>
    <xf numFmtId="164" fontId="0" fillId="0" borderId="16" xfId="0" applyNumberFormat="1" applyBorder="1" applyAlignment="1">
      <alignment horizontal="right"/>
    </xf>
    <xf numFmtId="164" fontId="0" fillId="0" borderId="48" xfId="0" applyNumberFormat="1" applyBorder="1"/>
    <xf numFmtId="164" fontId="0" fillId="0" borderId="1" xfId="0" applyNumberFormat="1" applyBorder="1"/>
    <xf numFmtId="1" fontId="0" fillId="0" borderId="8" xfId="0" applyNumberFormat="1" applyBorder="1" applyAlignment="1">
      <alignment horizontal="right"/>
    </xf>
    <xf numFmtId="1" fontId="0" fillId="0" borderId="30" xfId="0" applyNumberFormat="1" applyBorder="1" applyAlignment="1">
      <alignment horizontal="right"/>
    </xf>
    <xf numFmtId="0" fontId="0" fillId="0" borderId="16" xfId="0" applyNumberFormat="1" applyBorder="1" applyAlignment="1">
      <alignment horizontal="right"/>
    </xf>
    <xf numFmtId="1" fontId="0" fillId="0" borderId="41" xfId="0" applyNumberFormat="1" applyBorder="1" applyAlignment="1">
      <alignment horizontal="right"/>
    </xf>
    <xf numFmtId="0" fontId="0" fillId="0" borderId="49" xfId="0" applyBorder="1" applyAlignment="1">
      <alignment horizontal="left"/>
    </xf>
    <xf numFmtId="1" fontId="0" fillId="0" borderId="50" xfId="0" applyNumberFormat="1" applyBorder="1" applyAlignment="1">
      <alignment horizontal="left"/>
    </xf>
    <xf numFmtId="164" fontId="0" fillId="0" borderId="19" xfId="0" applyNumberFormat="1" applyBorder="1" applyAlignment="1">
      <alignment horizontal="right"/>
    </xf>
    <xf numFmtId="0" fontId="0" fillId="0" borderId="18" xfId="0" applyBorder="1" applyAlignment="1">
      <alignment horizontal="center" vertical="center"/>
    </xf>
    <xf numFmtId="1" fontId="0" fillId="0" borderId="38" xfId="0" applyNumberFormat="1" applyBorder="1" applyAlignment="1">
      <alignment horizontal="right"/>
    </xf>
    <xf numFmtId="164" fontId="0" fillId="0" borderId="46" xfId="0" applyNumberFormat="1" applyBorder="1"/>
    <xf numFmtId="1" fontId="0" fillId="0" borderId="13" xfId="0" applyNumberFormat="1" applyBorder="1" applyAlignment="1">
      <alignment horizontal="right"/>
    </xf>
    <xf numFmtId="1" fontId="0" fillId="0" borderId="46" xfId="0" applyNumberFormat="1" applyBorder="1" applyAlignment="1">
      <alignment horizontal="right"/>
    </xf>
    <xf numFmtId="0" fontId="0" fillId="0" borderId="33" xfId="0" applyBorder="1" applyAlignment="1">
      <alignment horizontal="center" vertical="center"/>
    </xf>
    <xf numFmtId="1" fontId="0" fillId="0" borderId="46" xfId="0" applyNumberFormat="1" applyBorder="1"/>
    <xf numFmtId="0" fontId="0" fillId="0" borderId="13" xfId="0" applyNumberFormat="1" applyBorder="1" applyAlignment="1">
      <alignment horizontal="right"/>
    </xf>
    <xf numFmtId="0" fontId="0" fillId="0" borderId="51" xfId="0" applyNumberFormat="1" applyBorder="1" applyAlignment="1">
      <alignment horizontal="right"/>
    </xf>
    <xf numFmtId="0" fontId="19" fillId="0" borderId="45" xfId="0" applyFont="1" applyBorder="1" applyAlignment="1">
      <alignment horizontal="center" vertical="center" wrapText="1"/>
    </xf>
    <xf numFmtId="164" fontId="0" fillId="0" borderId="20" xfId="0" applyNumberFormat="1" applyBorder="1"/>
    <xf numFmtId="1" fontId="0" fillId="0" borderId="35" xfId="0" applyNumberFormat="1" applyBorder="1" applyAlignment="1">
      <alignment horizontal="left"/>
    </xf>
    <xf numFmtId="1" fontId="0" fillId="0" borderId="41" xfId="0" applyNumberFormat="1" applyBorder="1"/>
    <xf numFmtId="0" fontId="0" fillId="0" borderId="49" xfId="0" applyBorder="1"/>
    <xf numFmtId="0" fontId="0" fillId="0" borderId="11" xfId="0" applyFill="1" applyBorder="1" applyAlignment="1">
      <alignment horizontal="center" vertical="center"/>
    </xf>
    <xf numFmtId="0" fontId="0" fillId="0" borderId="36" xfId="0" applyBorder="1"/>
    <xf numFmtId="0" fontId="0" fillId="0" borderId="0" xfId="0" applyFill="1" applyAlignment="1">
      <alignment horizontal="center" vertical="center" wrapText="1"/>
    </xf>
    <xf numFmtId="0" fontId="0" fillId="0" borderId="11" xfId="0" applyFill="1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wrapText="1"/>
    </xf>
    <xf numFmtId="22" fontId="14" fillId="0" borderId="0" xfId="0" applyNumberFormat="1" applyFont="1"/>
    <xf numFmtId="0" fontId="24" fillId="9" borderId="11" xfId="0" applyFont="1" applyFill="1" applyBorder="1" applyAlignment="1">
      <alignment horizontal="center" vertical="center" wrapText="1"/>
    </xf>
    <xf numFmtId="0" fontId="24" fillId="9" borderId="11" xfId="0" applyFont="1" applyFill="1" applyBorder="1" applyAlignment="1">
      <alignment horizontal="left" vertical="center" wrapText="1"/>
    </xf>
    <xf numFmtId="1" fontId="0" fillId="0" borderId="39" xfId="0" applyNumberFormat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166" fontId="0" fillId="11" borderId="3" xfId="0" applyNumberFormat="1" applyFill="1" applyBorder="1"/>
    <xf numFmtId="0" fontId="0" fillId="11" borderId="0" xfId="0" applyFill="1"/>
    <xf numFmtId="0" fontId="0" fillId="0" borderId="33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5" fillId="12" borderId="0" xfId="0" applyFont="1" applyFill="1" applyAlignment="1">
      <alignment horizontal="center" vertical="center" wrapText="1"/>
    </xf>
    <xf numFmtId="21" fontId="29" fillId="0" borderId="0" xfId="2" applyNumberFormat="1" applyAlignment="1">
      <alignment horizontal="right"/>
    </xf>
    <xf numFmtId="165" fontId="0" fillId="13" borderId="0" xfId="0" applyNumberFormat="1" applyFill="1" applyAlignment="1">
      <alignment horizontal="right"/>
    </xf>
    <xf numFmtId="20" fontId="0" fillId="13" borderId="11" xfId="0" applyNumberFormat="1" applyFill="1" applyBorder="1" applyProtection="1">
      <protection hidden="1"/>
    </xf>
    <xf numFmtId="49" fontId="0" fillId="13" borderId="11" xfId="0" applyNumberFormat="1" applyFill="1" applyBorder="1" applyAlignment="1">
      <alignment horizontal="right"/>
    </xf>
    <xf numFmtId="166" fontId="0" fillId="13" borderId="11" xfId="0" applyNumberFormat="1" applyFill="1" applyBorder="1"/>
    <xf numFmtId="1" fontId="0" fillId="13" borderId="11" xfId="0" applyNumberFormat="1" applyFill="1" applyBorder="1" applyAlignment="1">
      <alignment horizontal="right"/>
    </xf>
    <xf numFmtId="1" fontId="0" fillId="13" borderId="9" xfId="0" applyNumberFormat="1" applyFill="1" applyBorder="1" applyProtection="1"/>
    <xf numFmtId="1" fontId="0" fillId="13" borderId="11" xfId="0" applyNumberFormat="1" applyFill="1" applyBorder="1" applyAlignment="1" applyProtection="1">
      <alignment horizontal="center"/>
    </xf>
    <xf numFmtId="1" fontId="0" fillId="13" borderId="10" xfId="0" applyNumberFormat="1" applyFill="1" applyBorder="1"/>
    <xf numFmtId="1" fontId="0" fillId="11" borderId="9" xfId="0" applyNumberFormat="1" applyFill="1" applyBorder="1" applyProtection="1"/>
    <xf numFmtId="166" fontId="0" fillId="0" borderId="0" xfId="0" applyNumberFormat="1" applyFill="1"/>
    <xf numFmtId="1" fontId="0" fillId="14" borderId="8" xfId="0" applyNumberFormat="1" applyFill="1" applyBorder="1" applyAlignment="1">
      <alignment horizontal="right"/>
    </xf>
    <xf numFmtId="1" fontId="0" fillId="14" borderId="38" xfId="0" applyNumberFormat="1" applyFill="1" applyBorder="1" applyAlignment="1">
      <alignment horizontal="left"/>
    </xf>
    <xf numFmtId="1" fontId="0" fillId="14" borderId="30" xfId="0" applyNumberFormat="1" applyFill="1" applyBorder="1" applyAlignment="1">
      <alignment horizontal="right"/>
    </xf>
    <xf numFmtId="1" fontId="0" fillId="14" borderId="34" xfId="0" applyNumberFormat="1" applyFill="1" applyBorder="1" applyAlignment="1">
      <alignment horizontal="left"/>
    </xf>
    <xf numFmtId="164" fontId="0" fillId="14" borderId="13" xfId="0" applyNumberFormat="1" applyFill="1" applyBorder="1"/>
    <xf numFmtId="1" fontId="0" fillId="14" borderId="13" xfId="0" applyNumberFormat="1" applyFill="1" applyBorder="1" applyAlignment="1">
      <alignment horizontal="right"/>
    </xf>
    <xf numFmtId="1" fontId="0" fillId="14" borderId="38" xfId="0" applyNumberFormat="1" applyFill="1" applyBorder="1" applyAlignment="1">
      <alignment horizontal="right"/>
    </xf>
    <xf numFmtId="1" fontId="0" fillId="14" borderId="13" xfId="0" applyNumberFormat="1" applyFill="1" applyBorder="1"/>
    <xf numFmtId="0" fontId="0" fillId="14" borderId="14" xfId="0" applyNumberFormat="1" applyFill="1" applyBorder="1" applyAlignment="1">
      <alignment horizontal="right"/>
    </xf>
    <xf numFmtId="2" fontId="0" fillId="0" borderId="13" xfId="0" applyNumberFormat="1" applyBorder="1"/>
    <xf numFmtId="165" fontId="0" fillId="15" borderId="0" xfId="0" applyNumberFormat="1" applyFill="1" applyAlignment="1">
      <alignment horizontal="right"/>
    </xf>
    <xf numFmtId="49" fontId="0" fillId="16" borderId="11" xfId="0" applyNumberFormat="1" applyFill="1" applyBorder="1" applyAlignment="1">
      <alignment horizontal="right"/>
    </xf>
    <xf numFmtId="20" fontId="0" fillId="15" borderId="11" xfId="0" applyNumberFormat="1" applyFill="1" applyBorder="1"/>
    <xf numFmtId="164" fontId="0" fillId="15" borderId="11" xfId="0" applyNumberFormat="1" applyFill="1" applyBorder="1" applyProtection="1"/>
    <xf numFmtId="49" fontId="0" fillId="15" borderId="19" xfId="0" applyNumberFormat="1" applyFill="1" applyBorder="1" applyAlignment="1">
      <alignment horizontal="right"/>
    </xf>
    <xf numFmtId="0" fontId="20" fillId="0" borderId="25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/>
    </xf>
    <xf numFmtId="14" fontId="3" fillId="0" borderId="0" xfId="0" applyNumberFormat="1" applyFont="1"/>
    <xf numFmtId="20" fontId="7" fillId="0" borderId="0" xfId="0" applyNumberFormat="1" applyFont="1" applyAlignment="1">
      <alignment horizontal="center" wrapText="1"/>
    </xf>
    <xf numFmtId="0" fontId="0" fillId="2" borderId="11" xfId="0" applyNumberFormat="1" applyFill="1" applyBorder="1"/>
    <xf numFmtId="0" fontId="0" fillId="13" borderId="0" xfId="0" applyFill="1" applyBorder="1"/>
    <xf numFmtId="1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left"/>
    </xf>
    <xf numFmtId="1" fontId="0" fillId="0" borderId="0" xfId="0" applyNumberFormat="1" applyBorder="1" applyAlignment="1">
      <alignment horizontal="left"/>
    </xf>
    <xf numFmtId="1" fontId="0" fillId="0" borderId="0" xfId="0" applyNumberFormat="1" applyBorder="1"/>
    <xf numFmtId="164" fontId="0" fillId="0" borderId="0" xfId="0" applyNumberFormat="1" applyBorder="1" applyAlignment="1">
      <alignment horizontal="right"/>
    </xf>
    <xf numFmtId="20" fontId="0" fillId="2" borderId="11" xfId="0" applyNumberFormat="1" applyFill="1" applyBorder="1"/>
    <xf numFmtId="1" fontId="16" fillId="15" borderId="11" xfId="0" applyNumberFormat="1" applyFont="1" applyFill="1" applyBorder="1" applyAlignment="1">
      <alignment horizontal="center"/>
    </xf>
    <xf numFmtId="0" fontId="0" fillId="15" borderId="8" xfId="0" applyFill="1" applyBorder="1"/>
    <xf numFmtId="20" fontId="0" fillId="15" borderId="1" xfId="0" applyNumberFormat="1" applyFill="1" applyBorder="1"/>
    <xf numFmtId="49" fontId="0" fillId="15" borderId="11" xfId="0" applyNumberFormat="1" applyFill="1" applyBorder="1" applyAlignment="1">
      <alignment horizontal="right"/>
    </xf>
    <xf numFmtId="20" fontId="0" fillId="15" borderId="11" xfId="0" applyNumberFormat="1" applyFill="1" applyBorder="1" applyProtection="1">
      <protection hidden="1"/>
    </xf>
    <xf numFmtId="1" fontId="0" fillId="15" borderId="9" xfId="0" applyNumberFormat="1" applyFill="1" applyBorder="1" applyProtection="1"/>
    <xf numFmtId="1" fontId="0" fillId="15" borderId="11" xfId="0" applyNumberFormat="1" applyFill="1" applyBorder="1" applyAlignment="1" applyProtection="1">
      <alignment horizontal="center"/>
    </xf>
    <xf numFmtId="1" fontId="0" fillId="15" borderId="10" xfId="0" applyNumberFormat="1" applyFill="1" applyBorder="1"/>
    <xf numFmtId="20" fontId="0" fillId="15" borderId="15" xfId="0" applyNumberFormat="1" applyFill="1" applyBorder="1"/>
    <xf numFmtId="1" fontId="0" fillId="15" borderId="11" xfId="0" applyNumberFormat="1" applyFill="1" applyBorder="1" applyProtection="1"/>
    <xf numFmtId="1" fontId="0" fillId="15" borderId="12" xfId="0" applyNumberFormat="1" applyFill="1" applyBorder="1"/>
    <xf numFmtId="166" fontId="0" fillId="15" borderId="11" xfId="0" applyNumberFormat="1" applyFill="1" applyBorder="1"/>
    <xf numFmtId="1" fontId="0" fillId="15" borderId="11" xfId="0" applyNumberFormat="1" applyFill="1" applyBorder="1" applyAlignment="1">
      <alignment horizontal="right"/>
    </xf>
    <xf numFmtId="0" fontId="0" fillId="15" borderId="0" xfId="0" applyFill="1" applyBorder="1"/>
    <xf numFmtId="164" fontId="0" fillId="0" borderId="11" xfId="0" applyNumberFormat="1" applyFill="1" applyBorder="1" applyAlignment="1">
      <alignment horizontal="right" vertical="center" wrapText="1"/>
    </xf>
    <xf numFmtId="0" fontId="29" fillId="15" borderId="0" xfId="2" applyFill="1"/>
    <xf numFmtId="1" fontId="0" fillId="15" borderId="11" xfId="0" applyNumberFormat="1" applyFill="1" applyBorder="1" applyAlignment="1">
      <alignment horizontal="center"/>
    </xf>
    <xf numFmtId="0" fontId="0" fillId="15" borderId="11" xfId="0" applyNumberFormat="1" applyFill="1" applyBorder="1"/>
    <xf numFmtId="1" fontId="0" fillId="15" borderId="15" xfId="0" applyNumberFormat="1" applyFill="1" applyBorder="1"/>
    <xf numFmtId="1" fontId="0" fillId="15" borderId="11" xfId="0" applyNumberFormat="1" applyFill="1" applyBorder="1"/>
    <xf numFmtId="164" fontId="0" fillId="15" borderId="13" xfId="0" applyNumberFormat="1" applyFill="1" applyBorder="1"/>
    <xf numFmtId="167" fontId="0" fillId="15" borderId="0" xfId="0" applyNumberFormat="1" applyFill="1"/>
    <xf numFmtId="2" fontId="0" fillId="15" borderId="0" xfId="0" applyNumberFormat="1" applyFill="1"/>
    <xf numFmtId="0" fontId="0" fillId="15" borderId="0" xfId="0" applyFill="1"/>
    <xf numFmtId="164" fontId="0" fillId="0" borderId="13" xfId="0" applyNumberFormat="1" applyFill="1" applyBorder="1"/>
    <xf numFmtId="1" fontId="16" fillId="0" borderId="11" xfId="0" applyNumberFormat="1" applyFont="1" applyFill="1" applyBorder="1" applyAlignment="1">
      <alignment horizontal="center"/>
    </xf>
    <xf numFmtId="0" fontId="0" fillId="0" borderId="8" xfId="0" applyFill="1" applyBorder="1"/>
    <xf numFmtId="20" fontId="0" fillId="0" borderId="15" xfId="0" applyNumberFormat="1" applyFill="1" applyBorder="1"/>
    <xf numFmtId="20" fontId="0" fillId="0" borderId="11" xfId="0" applyNumberFormat="1" applyFill="1" applyBorder="1" applyProtection="1">
      <protection hidden="1"/>
    </xf>
    <xf numFmtId="1" fontId="0" fillId="0" borderId="11" xfId="0" applyNumberFormat="1" applyFill="1" applyBorder="1" applyAlignment="1" applyProtection="1">
      <alignment horizontal="center"/>
    </xf>
    <xf numFmtId="1" fontId="0" fillId="0" borderId="10" xfId="0" applyNumberFormat="1" applyFill="1" applyBorder="1"/>
    <xf numFmtId="20" fontId="0" fillId="0" borderId="11" xfId="0" applyNumberFormat="1" applyFill="1" applyBorder="1"/>
    <xf numFmtId="164" fontId="0" fillId="0" borderId="11" xfId="0" applyNumberFormat="1" applyFill="1" applyBorder="1" applyProtection="1"/>
    <xf numFmtId="1" fontId="0" fillId="0" borderId="11" xfId="0" applyNumberFormat="1" applyFill="1" applyBorder="1" applyProtection="1"/>
    <xf numFmtId="1" fontId="0" fillId="0" borderId="12" xfId="0" applyNumberFormat="1" applyFill="1" applyBorder="1"/>
    <xf numFmtId="1" fontId="0" fillId="0" borderId="15" xfId="0" applyNumberFormat="1" applyFill="1" applyBorder="1"/>
    <xf numFmtId="0" fontId="29" fillId="0" borderId="0" xfId="2" applyFill="1" applyAlignment="1">
      <alignment horizontal="right"/>
    </xf>
    <xf numFmtId="0" fontId="29" fillId="0" borderId="0" xfId="2" applyFill="1"/>
    <xf numFmtId="166" fontId="0" fillId="0" borderId="11" xfId="0" applyNumberFormat="1" applyFill="1" applyBorder="1"/>
    <xf numFmtId="1" fontId="0" fillId="0" borderId="11" xfId="0" applyNumberFormat="1" applyFill="1" applyBorder="1" applyAlignment="1">
      <alignment horizontal="right"/>
    </xf>
    <xf numFmtId="165" fontId="0" fillId="0" borderId="0" xfId="0" applyNumberFormat="1" applyFill="1" applyAlignment="1">
      <alignment horizontal="right"/>
    </xf>
    <xf numFmtId="1" fontId="0" fillId="0" borderId="9" xfId="0" applyNumberFormat="1" applyFill="1" applyBorder="1" applyProtection="1"/>
    <xf numFmtId="0" fontId="10" fillId="0" borderId="0" xfId="0" applyFont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3" xfId="0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23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0" fillId="0" borderId="3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0" fillId="0" borderId="45" xfId="0" applyFill="1" applyBorder="1" applyAlignment="1">
      <alignment horizontal="center"/>
    </xf>
    <xf numFmtId="0" fontId="0" fillId="0" borderId="20" xfId="0" applyFill="1" applyBorder="1" applyAlignment="1">
      <alignment horizontal="center" vertical="center" wrapText="1"/>
    </xf>
    <xf numFmtId="0" fontId="0" fillId="0" borderId="46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0" fontId="0" fillId="0" borderId="0" xfId="0" applyNumberFormat="1" applyFill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20" fontId="0" fillId="11" borderId="0" xfId="0" applyNumberFormat="1" applyFill="1" applyAlignment="1">
      <alignment horizontal="center"/>
    </xf>
    <xf numFmtId="0" fontId="0" fillId="11" borderId="0" xfId="0" applyFill="1" applyAlignment="1">
      <alignment horizontal="center"/>
    </xf>
    <xf numFmtId="0" fontId="20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166" fontId="0" fillId="9" borderId="3" xfId="0" applyNumberFormat="1" applyFill="1" applyBorder="1"/>
    <xf numFmtId="164" fontId="0" fillId="0" borderId="27" xfId="0" applyNumberFormat="1" applyBorder="1"/>
    <xf numFmtId="164" fontId="0" fillId="0" borderId="14" xfId="0" applyNumberFormat="1" applyBorder="1"/>
    <xf numFmtId="0" fontId="0" fillId="0" borderId="46" xfId="0" applyNumberFormat="1" applyBorder="1" applyAlignment="1">
      <alignment horizontal="right"/>
    </xf>
    <xf numFmtId="164" fontId="0" fillId="0" borderId="52" xfId="0" applyNumberFormat="1" applyBorder="1" applyAlignment="1">
      <alignment horizontal="right"/>
    </xf>
    <xf numFmtId="1" fontId="0" fillId="0" borderId="59" xfId="0" applyNumberFormat="1" applyBorder="1" applyAlignment="1">
      <alignment horizontal="right"/>
    </xf>
    <xf numFmtId="1" fontId="0" fillId="0" borderId="60" xfId="0" applyNumberFormat="1" applyBorder="1" applyAlignment="1">
      <alignment horizontal="left"/>
    </xf>
    <xf numFmtId="1" fontId="0" fillId="0" borderId="61" xfId="0" applyNumberFormat="1" applyBorder="1" applyAlignment="1">
      <alignment horizontal="left"/>
    </xf>
    <xf numFmtId="1" fontId="0" fillId="0" borderId="34" xfId="0" applyNumberFormat="1" applyBorder="1" applyAlignment="1">
      <alignment horizontal="right"/>
    </xf>
    <xf numFmtId="0" fontId="0" fillId="0" borderId="33" xfId="0" applyBorder="1"/>
    <xf numFmtId="0" fontId="0" fillId="0" borderId="59" xfId="0" applyBorder="1"/>
    <xf numFmtId="0" fontId="0" fillId="0" borderId="20" xfId="0" applyBorder="1"/>
    <xf numFmtId="0" fontId="0" fillId="0" borderId="13" xfId="0" applyBorder="1"/>
    <xf numFmtId="0" fontId="0" fillId="0" borderId="46" xfId="0" applyBorder="1"/>
    <xf numFmtId="0" fontId="0" fillId="0" borderId="4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</cellXfs>
  <cellStyles count="3">
    <cellStyle name="Гиперссылка 2" xfId="1"/>
    <cellStyle name="Обычный" xfId="0" builtinId="0"/>
    <cellStyle name="Обычный 2" xfId="2"/>
  </cellStyles>
  <dxfs count="13">
    <dxf>
      <fill>
        <patternFill>
          <bgColor indexed="60"/>
        </patternFill>
      </fill>
    </dxf>
    <dxf>
      <fill>
        <patternFill>
          <bgColor indexed="60"/>
        </patternFill>
      </fill>
    </dxf>
    <dxf>
      <fill>
        <patternFill>
          <bgColor indexed="60"/>
        </patternFill>
      </fill>
    </dxf>
    <dxf>
      <fill>
        <patternFill>
          <bgColor indexed="60"/>
        </patternFill>
      </fill>
    </dxf>
    <dxf>
      <fill>
        <patternFill>
          <bgColor indexed="60"/>
        </patternFill>
      </fill>
    </dxf>
    <dxf>
      <fill>
        <patternFill>
          <bgColor indexed="60"/>
        </patternFill>
      </fill>
    </dxf>
    <dxf>
      <fill>
        <patternFill>
          <bgColor indexed="60"/>
        </patternFill>
      </fill>
    </dxf>
    <dxf>
      <fill>
        <patternFill>
          <bgColor indexed="60"/>
        </patternFill>
      </fill>
    </dxf>
    <dxf>
      <fill>
        <patternFill>
          <bgColor indexed="60"/>
        </patternFill>
      </fill>
    </dxf>
    <dxf>
      <fill>
        <patternFill>
          <bgColor indexed="60"/>
        </patternFill>
      </fill>
    </dxf>
    <dxf>
      <fill>
        <patternFill>
          <bgColor indexed="60"/>
        </patternFill>
      </fill>
    </dxf>
    <dxf>
      <fill>
        <patternFill>
          <bgColor indexed="60"/>
        </patternFill>
      </fill>
    </dxf>
    <dxf>
      <fill>
        <patternFill>
          <bgColor indexed="60"/>
        </patternFill>
      </fill>
    </dxf>
  </dxfs>
  <tableStyles count="0" defaultTableStyle="TableStyleMedium9" defaultPivotStyle="PivotStyleLight16"/>
  <extLst>
    <ext xmlns:x14="http://schemas.microsoft.com/office/spreadsheetml/2009/9/main" uri="{46F421CA-312F-682f-3DD2-61675219B42D}">
      <x14:dxfs count="2">
        <dxf>
          <fill>
            <patternFill>
              <bgColor indexed="60"/>
            </patternFill>
          </fill>
        </dxf>
        <dxf>
          <fill>
            <patternFill>
              <bgColor indexed="60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9"/>
  <sheetViews>
    <sheetView view="pageBreakPreview" zoomScale="70" zoomScaleNormal="100" zoomScaleSheetLayoutView="70" workbookViewId="0">
      <pane ySplit="7" topLeftCell="A17" activePane="bottomLeft" state="frozen"/>
      <selection activeCell="C1" sqref="C1"/>
      <selection pane="bottomLeft" activeCell="N68" sqref="N68"/>
    </sheetView>
  </sheetViews>
  <sheetFormatPr defaultColWidth="8.85546875" defaultRowHeight="20.25" x14ac:dyDescent="0.3"/>
  <cols>
    <col min="1" max="1" width="4.7109375" style="113" customWidth="1"/>
    <col min="2" max="2" width="6.42578125" style="114" customWidth="1"/>
    <col min="3" max="3" width="25.7109375" style="178" customWidth="1"/>
    <col min="4" max="4" width="10.85546875" style="115" hidden="1" customWidth="1"/>
    <col min="5" max="5" width="9.7109375" style="116" hidden="1" customWidth="1"/>
    <col min="6" max="6" width="10.7109375" style="116" hidden="1" customWidth="1"/>
    <col min="7" max="7" width="19.7109375" style="116" hidden="1" customWidth="1"/>
    <col min="8" max="8" width="17.7109375" style="137" customWidth="1"/>
    <col min="9" max="9" width="25.7109375" style="178" customWidth="1"/>
    <col min="10" max="10" width="12" style="115" hidden="1" customWidth="1"/>
    <col min="11" max="11" width="9.7109375" style="116" hidden="1" customWidth="1"/>
    <col min="12" max="12" width="10.7109375" style="116" hidden="1" customWidth="1"/>
    <col min="13" max="13" width="19.7109375" style="116" hidden="1" customWidth="1"/>
    <col min="14" max="14" width="17.7109375" style="137" customWidth="1"/>
    <col min="15" max="15" width="23.28515625" style="116" customWidth="1"/>
    <col min="16" max="16" width="20.42578125" style="507" customWidth="1"/>
    <col min="17" max="18" width="20.42578125" style="237" hidden="1" customWidth="1"/>
    <col min="19" max="19" width="8.7109375" style="237" customWidth="1"/>
    <col min="20" max="23" width="8.85546875" style="22" customWidth="1"/>
    <col min="24" max="16384" width="8.85546875" style="22"/>
  </cols>
  <sheetData>
    <row r="1" spans="1:24" customFormat="1" ht="27.75" x14ac:dyDescent="0.4">
      <c r="A1" s="419" t="s">
        <v>242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10"/>
      <c r="R1" s="10"/>
      <c r="S1" s="10"/>
    </row>
    <row r="2" spans="1:24" customFormat="1" ht="5.45" customHeight="1" x14ac:dyDescent="0.4">
      <c r="A2" s="15"/>
      <c r="B2" s="10"/>
      <c r="C2" s="177"/>
      <c r="D2" s="10"/>
      <c r="E2" s="10"/>
      <c r="F2" s="10"/>
      <c r="G2" s="10"/>
      <c r="H2" s="416"/>
      <c r="I2" s="183"/>
      <c r="J2" s="4"/>
      <c r="N2" s="4"/>
      <c r="O2" s="4"/>
      <c r="P2" s="4"/>
    </row>
    <row r="3" spans="1:24" customFormat="1" ht="4.9000000000000004" customHeight="1" x14ac:dyDescent="0.25">
      <c r="A3" s="15"/>
      <c r="B3" s="5"/>
      <c r="C3" s="178"/>
      <c r="D3" s="9"/>
      <c r="E3" s="121"/>
      <c r="F3" s="11"/>
      <c r="G3" s="6"/>
      <c r="H3" s="226"/>
      <c r="I3" s="183"/>
      <c r="J3" s="4"/>
      <c r="N3" s="4"/>
      <c r="O3" s="4"/>
      <c r="P3" s="4"/>
    </row>
    <row r="4" spans="1:24" customFormat="1" ht="25.5" x14ac:dyDescent="0.35">
      <c r="A4" s="420" t="s">
        <v>65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158"/>
      <c r="R4" s="158"/>
      <c r="S4" s="158"/>
    </row>
    <row r="5" spans="1:24" customFormat="1" ht="8.4499999999999993" customHeight="1" x14ac:dyDescent="0.25">
      <c r="A5" s="15"/>
      <c r="B5" s="5"/>
      <c r="C5" s="179"/>
      <c r="D5" s="9"/>
      <c r="E5" s="121"/>
      <c r="F5" s="11"/>
      <c r="G5" s="6"/>
      <c r="H5" s="226"/>
      <c r="I5" s="183"/>
      <c r="J5" s="4"/>
      <c r="N5" s="4"/>
      <c r="O5" s="4"/>
      <c r="P5" s="4"/>
    </row>
    <row r="6" spans="1:24" ht="17.45" customHeight="1" x14ac:dyDescent="0.25">
      <c r="A6" s="421" t="s">
        <v>11</v>
      </c>
      <c r="B6" s="422" t="s">
        <v>54</v>
      </c>
      <c r="C6" s="424" t="s">
        <v>1</v>
      </c>
      <c r="D6" s="424"/>
      <c r="E6" s="424"/>
      <c r="F6" s="424"/>
      <c r="G6" s="424"/>
      <c r="H6" s="424"/>
      <c r="I6" s="425" t="s">
        <v>2</v>
      </c>
      <c r="J6" s="425"/>
      <c r="K6" s="425"/>
      <c r="L6" s="425"/>
      <c r="M6" s="425"/>
      <c r="N6" s="425"/>
      <c r="O6" s="422" t="s">
        <v>5</v>
      </c>
      <c r="P6" s="426" t="s">
        <v>4</v>
      </c>
      <c r="Q6" s="225"/>
      <c r="R6" s="225"/>
      <c r="S6" s="197" t="s">
        <v>81</v>
      </c>
      <c r="T6" s="197" t="s">
        <v>94</v>
      </c>
      <c r="U6" s="197" t="s">
        <v>84</v>
      </c>
      <c r="V6" s="197" t="s">
        <v>151</v>
      </c>
      <c r="W6" s="197" t="s">
        <v>140</v>
      </c>
      <c r="X6" s="197" t="s">
        <v>70</v>
      </c>
    </row>
    <row r="7" spans="1:24" s="112" customFormat="1" ht="34.15" customHeight="1" x14ac:dyDescent="0.25">
      <c r="A7" s="421"/>
      <c r="B7" s="423"/>
      <c r="C7" s="111" t="s">
        <v>67</v>
      </c>
      <c r="D7" s="111" t="s">
        <v>55</v>
      </c>
      <c r="E7" s="111" t="s">
        <v>56</v>
      </c>
      <c r="F7" s="111" t="s">
        <v>57</v>
      </c>
      <c r="G7" s="111" t="s">
        <v>123</v>
      </c>
      <c r="H7" s="111" t="s">
        <v>0</v>
      </c>
      <c r="I7" s="111" t="s">
        <v>67</v>
      </c>
      <c r="J7" s="111" t="s">
        <v>55</v>
      </c>
      <c r="K7" s="111" t="s">
        <v>56</v>
      </c>
      <c r="L7" s="111" t="s">
        <v>57</v>
      </c>
      <c r="M7" s="111" t="s">
        <v>123</v>
      </c>
      <c r="N7" s="111" t="s">
        <v>0</v>
      </c>
      <c r="O7" s="423"/>
      <c r="P7" s="426"/>
      <c r="Q7" s="197" t="s">
        <v>117</v>
      </c>
      <c r="R7" s="197" t="s">
        <v>118</v>
      </c>
      <c r="S7" s="159" t="s">
        <v>69</v>
      </c>
      <c r="T7" s="160" t="s">
        <v>119</v>
      </c>
      <c r="U7" s="160" t="s">
        <v>68</v>
      </c>
      <c r="V7" s="160" t="s">
        <v>152</v>
      </c>
      <c r="W7" s="160" t="s">
        <v>140</v>
      </c>
      <c r="X7" s="160" t="s">
        <v>70</v>
      </c>
    </row>
    <row r="8" spans="1:24" s="127" customFormat="1" ht="27" customHeight="1" x14ac:dyDescent="0.2">
      <c r="A8" s="126">
        <v>1</v>
      </c>
      <c r="B8" s="184">
        <v>1</v>
      </c>
      <c r="C8" s="181"/>
      <c r="D8" s="150"/>
      <c r="E8" s="150"/>
      <c r="F8" s="150"/>
      <c r="G8" s="150"/>
      <c r="H8" s="150"/>
      <c r="I8" s="181"/>
      <c r="J8" s="150"/>
      <c r="K8" s="150"/>
      <c r="L8" s="150"/>
      <c r="M8" s="150"/>
      <c r="N8" s="150"/>
      <c r="O8" s="150"/>
      <c r="P8" s="227"/>
      <c r="Q8" s="150"/>
      <c r="R8" s="150"/>
      <c r="S8" s="161">
        <f>IF(ISERR(SEARCH("А",P8))=FALSE,1,0)</f>
        <v>0</v>
      </c>
      <c r="T8" s="127">
        <f>IF(ISERR(SEARCH("Лд",P8))=FALSE,1,0)</f>
        <v>0</v>
      </c>
      <c r="U8" s="127">
        <f>IF(ISERR(SEARCH("Р",P8))=FALSE,1,0)</f>
        <v>0</v>
      </c>
      <c r="V8" s="127">
        <f>IF(ISERR(SEARCH("Ст",P8))=FALSE,1,0)</f>
        <v>0</v>
      </c>
      <c r="W8" s="127">
        <f>IF(ISERR(SEARCH("Лом",S8))=FALSE,1,0)</f>
        <v>0</v>
      </c>
      <c r="X8" s="127">
        <f>IF(ISERR(SEARCH("Н",P8))=FALSE,1,0)</f>
        <v>0</v>
      </c>
    </row>
    <row r="9" spans="1:24" s="127" customFormat="1" ht="27" customHeight="1" x14ac:dyDescent="0.2">
      <c r="A9" s="126">
        <f t="shared" ref="A9:A67" si="0">A8+1</f>
        <v>2</v>
      </c>
      <c r="B9" s="184">
        <v>2</v>
      </c>
      <c r="C9" s="180" t="s">
        <v>125</v>
      </c>
      <c r="D9" s="150"/>
      <c r="E9" s="150"/>
      <c r="F9" s="150"/>
      <c r="G9" s="150"/>
      <c r="H9" s="150" t="s">
        <v>126</v>
      </c>
      <c r="I9" s="180" t="s">
        <v>245</v>
      </c>
      <c r="J9" s="150"/>
      <c r="K9" s="150"/>
      <c r="L9" s="150"/>
      <c r="M9" s="150"/>
      <c r="N9" s="150" t="s">
        <v>126</v>
      </c>
      <c r="O9" s="227" t="s">
        <v>246</v>
      </c>
      <c r="P9" s="150" t="s">
        <v>81</v>
      </c>
      <c r="Q9" s="150"/>
      <c r="R9" s="150"/>
      <c r="S9" s="161">
        <f t="shared" ref="S9:S36" si="1">IF(ISERR(SEARCH("А",P9))=FALSE,1,0)</f>
        <v>1</v>
      </c>
      <c r="T9" s="127">
        <f t="shared" ref="T9:T36" si="2">IF(ISERR(SEARCH("Лд",P9))=FALSE,1,0)</f>
        <v>0</v>
      </c>
      <c r="U9" s="127">
        <f t="shared" ref="U9:U36" si="3">IF(ISERR(SEARCH("Р",P9))=FALSE,1,0)</f>
        <v>0</v>
      </c>
      <c r="V9" s="127">
        <f t="shared" ref="V9:V36" si="4">IF(ISERR(SEARCH("Ст",P9))=FALSE,1,0)</f>
        <v>0</v>
      </c>
      <c r="W9" s="127">
        <f t="shared" ref="W9:W36" si="5">IF(ISERR(SEARCH("Лом",S9))=FALSE,1,0)</f>
        <v>0</v>
      </c>
      <c r="X9" s="127">
        <f t="shared" ref="X9:X36" si="6">IF(ISERR(SEARCH("Н",P9))=FALSE,1,0)</f>
        <v>0</v>
      </c>
    </row>
    <row r="10" spans="1:24" s="127" customFormat="1" ht="27" customHeight="1" x14ac:dyDescent="0.2">
      <c r="A10" s="126">
        <f t="shared" si="0"/>
        <v>3</v>
      </c>
      <c r="B10" s="184">
        <v>3</v>
      </c>
      <c r="C10" s="255" t="s">
        <v>247</v>
      </c>
      <c r="D10" s="256"/>
      <c r="E10" s="256"/>
      <c r="F10" s="255"/>
      <c r="G10" s="256"/>
      <c r="H10" s="150" t="s">
        <v>148</v>
      </c>
      <c r="I10" s="255" t="s">
        <v>248</v>
      </c>
      <c r="J10" s="234"/>
      <c r="K10" s="232"/>
      <c r="L10" s="257"/>
      <c r="M10" s="257"/>
      <c r="N10" s="150" t="s">
        <v>148</v>
      </c>
      <c r="O10" s="258" t="s">
        <v>249</v>
      </c>
      <c r="P10" s="227" t="s">
        <v>81</v>
      </c>
      <c r="Q10" s="150"/>
      <c r="R10" s="150"/>
      <c r="S10" s="161">
        <f t="shared" si="1"/>
        <v>1</v>
      </c>
      <c r="T10" s="127">
        <f t="shared" si="2"/>
        <v>0</v>
      </c>
      <c r="U10" s="127">
        <f t="shared" si="3"/>
        <v>0</v>
      </c>
      <c r="V10" s="127">
        <f t="shared" si="4"/>
        <v>0</v>
      </c>
      <c r="W10" s="127">
        <f t="shared" si="5"/>
        <v>0</v>
      </c>
      <c r="X10" s="127">
        <f t="shared" si="6"/>
        <v>0</v>
      </c>
    </row>
    <row r="11" spans="1:24" s="335" customFormat="1" ht="27" customHeight="1" x14ac:dyDescent="0.2">
      <c r="A11" s="126">
        <f t="shared" si="0"/>
        <v>4</v>
      </c>
      <c r="B11" s="184">
        <v>4</v>
      </c>
      <c r="C11" s="262"/>
      <c r="D11" s="322"/>
      <c r="E11" s="322"/>
      <c r="F11" s="262"/>
      <c r="G11" s="322"/>
      <c r="H11" s="418"/>
      <c r="I11" s="262"/>
      <c r="J11" s="274"/>
      <c r="K11" s="322"/>
      <c r="L11" s="150"/>
      <c r="M11" s="150"/>
      <c r="N11" s="418"/>
      <c r="O11" s="150"/>
      <c r="P11" s="150"/>
      <c r="Q11" s="150"/>
      <c r="R11" s="150"/>
      <c r="S11" s="161">
        <f t="shared" si="1"/>
        <v>0</v>
      </c>
      <c r="T11" s="127">
        <f t="shared" si="2"/>
        <v>0</v>
      </c>
      <c r="U11" s="127">
        <f t="shared" si="3"/>
        <v>0</v>
      </c>
      <c r="V11" s="127">
        <f t="shared" si="4"/>
        <v>0</v>
      </c>
      <c r="W11" s="127">
        <f t="shared" si="5"/>
        <v>0</v>
      </c>
      <c r="X11" s="127">
        <f t="shared" si="6"/>
        <v>0</v>
      </c>
    </row>
    <row r="12" spans="1:24" s="127" customFormat="1" ht="27" customHeight="1" x14ac:dyDescent="0.2">
      <c r="A12" s="126">
        <f t="shared" si="0"/>
        <v>5</v>
      </c>
      <c r="B12" s="184">
        <v>5</v>
      </c>
      <c r="C12" s="181"/>
      <c r="D12" s="150"/>
      <c r="E12" s="150"/>
      <c r="F12" s="150"/>
      <c r="G12" s="150"/>
      <c r="H12" s="150"/>
      <c r="I12" s="180"/>
      <c r="J12" s="150"/>
      <c r="K12" s="150"/>
      <c r="L12" s="150"/>
      <c r="M12" s="150"/>
      <c r="N12" s="230"/>
      <c r="O12" s="227"/>
      <c r="P12" s="227"/>
      <c r="Q12" s="150"/>
      <c r="R12" s="150"/>
      <c r="S12" s="161">
        <f t="shared" si="1"/>
        <v>0</v>
      </c>
      <c r="T12" s="127">
        <f t="shared" si="2"/>
        <v>0</v>
      </c>
      <c r="U12" s="127">
        <f t="shared" si="3"/>
        <v>0</v>
      </c>
      <c r="V12" s="127">
        <f t="shared" si="4"/>
        <v>0</v>
      </c>
      <c r="W12" s="127">
        <f t="shared" si="5"/>
        <v>0</v>
      </c>
      <c r="X12" s="127">
        <f t="shared" si="6"/>
        <v>0</v>
      </c>
    </row>
    <row r="13" spans="1:24" s="233" customFormat="1" ht="27" customHeight="1" x14ac:dyDescent="0.2">
      <c r="A13" s="228">
        <f t="shared" si="0"/>
        <v>6</v>
      </c>
      <c r="B13" s="254">
        <v>6</v>
      </c>
      <c r="C13" s="181" t="s">
        <v>153</v>
      </c>
      <c r="D13" s="150"/>
      <c r="E13" s="150"/>
      <c r="F13" s="150"/>
      <c r="G13" s="150"/>
      <c r="H13" s="150" t="s">
        <v>148</v>
      </c>
      <c r="I13" s="180" t="s">
        <v>154</v>
      </c>
      <c r="J13" s="150"/>
      <c r="K13" s="150"/>
      <c r="L13" s="150"/>
      <c r="M13" s="150"/>
      <c r="N13" s="230" t="s">
        <v>148</v>
      </c>
      <c r="O13" s="227" t="s">
        <v>155</v>
      </c>
      <c r="P13" s="227" t="s">
        <v>81</v>
      </c>
      <c r="Q13" s="150"/>
      <c r="R13" s="150"/>
      <c r="S13" s="161">
        <f t="shared" si="1"/>
        <v>1</v>
      </c>
      <c r="T13" s="127">
        <f t="shared" si="2"/>
        <v>0</v>
      </c>
      <c r="U13" s="127">
        <f t="shared" si="3"/>
        <v>0</v>
      </c>
      <c r="V13" s="127">
        <f t="shared" si="4"/>
        <v>0</v>
      </c>
      <c r="W13" s="127">
        <f t="shared" si="5"/>
        <v>0</v>
      </c>
      <c r="X13" s="127">
        <f t="shared" si="6"/>
        <v>0</v>
      </c>
    </row>
    <row r="14" spans="1:24" s="128" customFormat="1" ht="27" customHeight="1" x14ac:dyDescent="0.2">
      <c r="A14" s="126">
        <f t="shared" si="0"/>
        <v>7</v>
      </c>
      <c r="B14" s="184">
        <v>7</v>
      </c>
      <c r="C14" s="181" t="s">
        <v>250</v>
      </c>
      <c r="D14" s="150"/>
      <c r="E14" s="150"/>
      <c r="F14" s="150"/>
      <c r="G14" s="150"/>
      <c r="H14" s="150" t="s">
        <v>148</v>
      </c>
      <c r="I14" s="181" t="s">
        <v>251</v>
      </c>
      <c r="J14" s="150"/>
      <c r="K14" s="150"/>
      <c r="L14" s="150"/>
      <c r="M14" s="150"/>
      <c r="N14" s="150" t="s">
        <v>148</v>
      </c>
      <c r="O14" s="150" t="s">
        <v>252</v>
      </c>
      <c r="P14" s="150" t="s">
        <v>81</v>
      </c>
      <c r="Q14" s="150"/>
      <c r="R14" s="150"/>
      <c r="S14" s="161">
        <f t="shared" si="1"/>
        <v>1</v>
      </c>
      <c r="T14" s="127">
        <f t="shared" si="2"/>
        <v>0</v>
      </c>
      <c r="U14" s="127">
        <f t="shared" si="3"/>
        <v>0</v>
      </c>
      <c r="V14" s="127">
        <f t="shared" si="4"/>
        <v>0</v>
      </c>
      <c r="W14" s="127">
        <f t="shared" si="5"/>
        <v>0</v>
      </c>
      <c r="X14" s="127">
        <f t="shared" si="6"/>
        <v>0</v>
      </c>
    </row>
    <row r="15" spans="1:24" s="128" customFormat="1" ht="27" customHeight="1" x14ac:dyDescent="0.2">
      <c r="A15" s="126">
        <v>7</v>
      </c>
      <c r="B15" s="184">
        <v>8</v>
      </c>
      <c r="C15" s="181" t="s">
        <v>149</v>
      </c>
      <c r="D15" s="181"/>
      <c r="E15" s="181"/>
      <c r="F15" s="181"/>
      <c r="G15" s="181"/>
      <c r="H15" s="418" t="s">
        <v>148</v>
      </c>
      <c r="I15" s="181" t="s">
        <v>115</v>
      </c>
      <c r="J15" s="181"/>
      <c r="K15" s="181"/>
      <c r="L15" s="181"/>
      <c r="M15" s="181"/>
      <c r="N15" s="418" t="s">
        <v>148</v>
      </c>
      <c r="O15" s="418" t="s">
        <v>150</v>
      </c>
      <c r="P15" s="418" t="s">
        <v>253</v>
      </c>
      <c r="Q15" s="150"/>
      <c r="R15" s="150"/>
      <c r="S15" s="161">
        <f t="shared" si="1"/>
        <v>1</v>
      </c>
      <c r="T15" s="127">
        <f t="shared" si="2"/>
        <v>0</v>
      </c>
      <c r="U15" s="127">
        <f t="shared" si="3"/>
        <v>1</v>
      </c>
      <c r="V15" s="127">
        <f t="shared" si="4"/>
        <v>0</v>
      </c>
      <c r="W15" s="127">
        <f t="shared" si="5"/>
        <v>0</v>
      </c>
      <c r="X15" s="127">
        <f t="shared" si="6"/>
        <v>0</v>
      </c>
    </row>
    <row r="16" spans="1:24" s="233" customFormat="1" ht="27" customHeight="1" x14ac:dyDescent="0.2">
      <c r="A16" s="228">
        <f t="shared" si="0"/>
        <v>8</v>
      </c>
      <c r="B16" s="229">
        <v>9</v>
      </c>
      <c r="C16" s="180"/>
      <c r="D16" s="150"/>
      <c r="E16" s="122"/>
      <c r="F16" s="262"/>
      <c r="G16" s="150"/>
      <c r="H16" s="150"/>
      <c r="I16" s="180"/>
      <c r="J16" s="181"/>
      <c r="K16" s="150"/>
      <c r="L16" s="150"/>
      <c r="M16" s="150"/>
      <c r="N16" s="150"/>
      <c r="O16" s="418"/>
      <c r="P16" s="150"/>
      <c r="Q16" s="150"/>
      <c r="R16" s="150"/>
      <c r="S16" s="161">
        <f t="shared" si="1"/>
        <v>0</v>
      </c>
      <c r="T16" s="127">
        <f t="shared" si="2"/>
        <v>0</v>
      </c>
      <c r="U16" s="127">
        <f t="shared" si="3"/>
        <v>0</v>
      </c>
      <c r="V16" s="127">
        <f t="shared" si="4"/>
        <v>0</v>
      </c>
      <c r="W16" s="127">
        <f t="shared" si="5"/>
        <v>0</v>
      </c>
      <c r="X16" s="127">
        <f t="shared" si="6"/>
        <v>0</v>
      </c>
    </row>
    <row r="17" spans="1:24" s="128" customFormat="1" ht="27" customHeight="1" x14ac:dyDescent="0.2">
      <c r="A17" s="126">
        <f t="shared" si="0"/>
        <v>9</v>
      </c>
      <c r="B17" s="184">
        <v>10</v>
      </c>
      <c r="C17" s="262"/>
      <c r="D17" s="122"/>
      <c r="E17" s="122"/>
      <c r="F17" s="262"/>
      <c r="G17" s="122"/>
      <c r="H17" s="418"/>
      <c r="I17" s="262"/>
      <c r="J17" s="181"/>
      <c r="K17" s="122"/>
      <c r="L17" s="150"/>
      <c r="M17" s="150"/>
      <c r="N17" s="150"/>
      <c r="O17" s="150"/>
      <c r="P17" s="150"/>
      <c r="Q17" s="150"/>
      <c r="R17" s="150"/>
      <c r="S17" s="161">
        <f t="shared" si="1"/>
        <v>0</v>
      </c>
      <c r="T17" s="127">
        <f t="shared" si="2"/>
        <v>0</v>
      </c>
      <c r="U17" s="127">
        <f t="shared" si="3"/>
        <v>0</v>
      </c>
      <c r="V17" s="127">
        <f t="shared" si="4"/>
        <v>0</v>
      </c>
      <c r="W17" s="127">
        <f t="shared" si="5"/>
        <v>0</v>
      </c>
      <c r="X17" s="127">
        <f t="shared" si="6"/>
        <v>0</v>
      </c>
    </row>
    <row r="18" spans="1:24" s="128" customFormat="1" ht="27" customHeight="1" x14ac:dyDescent="0.2">
      <c r="A18" s="126">
        <f t="shared" si="0"/>
        <v>10</v>
      </c>
      <c r="B18" s="184">
        <v>11</v>
      </c>
      <c r="C18" s="180" t="s">
        <v>254</v>
      </c>
      <c r="D18" s="150"/>
      <c r="E18" s="150"/>
      <c r="F18" s="150"/>
      <c r="G18" s="150"/>
      <c r="H18" s="418" t="s">
        <v>148</v>
      </c>
      <c r="I18" s="181" t="s">
        <v>255</v>
      </c>
      <c r="J18" s="150"/>
      <c r="K18" s="150"/>
      <c r="L18" s="150"/>
      <c r="M18" s="150"/>
      <c r="N18" s="418" t="s">
        <v>148</v>
      </c>
      <c r="O18" s="150" t="s">
        <v>116</v>
      </c>
      <c r="P18" s="150" t="s">
        <v>81</v>
      </c>
      <c r="Q18" s="150"/>
      <c r="R18" s="150"/>
      <c r="S18" s="161">
        <f t="shared" si="1"/>
        <v>1</v>
      </c>
      <c r="T18" s="127">
        <f t="shared" si="2"/>
        <v>0</v>
      </c>
      <c r="U18" s="127">
        <f t="shared" si="3"/>
        <v>0</v>
      </c>
      <c r="V18" s="127">
        <f t="shared" si="4"/>
        <v>0</v>
      </c>
      <c r="W18" s="127">
        <f t="shared" si="5"/>
        <v>0</v>
      </c>
      <c r="X18" s="127">
        <f t="shared" si="6"/>
        <v>0</v>
      </c>
    </row>
    <row r="19" spans="1:24" s="128" customFormat="1" ht="27" customHeight="1" x14ac:dyDescent="0.2">
      <c r="A19" s="126">
        <f t="shared" si="0"/>
        <v>11</v>
      </c>
      <c r="B19" s="184">
        <v>12</v>
      </c>
      <c r="C19" s="181" t="s">
        <v>256</v>
      </c>
      <c r="D19" s="150"/>
      <c r="E19" s="150"/>
      <c r="F19" s="150"/>
      <c r="G19" s="150"/>
      <c r="H19" s="418" t="s">
        <v>148</v>
      </c>
      <c r="I19" s="181" t="s">
        <v>257</v>
      </c>
      <c r="J19" s="150"/>
      <c r="K19" s="150"/>
      <c r="L19" s="150"/>
      <c r="M19" s="150"/>
      <c r="N19" s="418" t="s">
        <v>148</v>
      </c>
      <c r="O19" s="150" t="s">
        <v>258</v>
      </c>
      <c r="P19" s="150" t="s">
        <v>81</v>
      </c>
      <c r="Q19" s="150"/>
      <c r="R19" s="150"/>
      <c r="S19" s="161">
        <f t="shared" si="1"/>
        <v>1</v>
      </c>
      <c r="T19" s="127">
        <f t="shared" si="2"/>
        <v>0</v>
      </c>
      <c r="U19" s="127">
        <f t="shared" si="3"/>
        <v>0</v>
      </c>
      <c r="V19" s="127">
        <f t="shared" si="4"/>
        <v>0</v>
      </c>
      <c r="W19" s="127">
        <f t="shared" si="5"/>
        <v>0</v>
      </c>
      <c r="X19" s="127">
        <f t="shared" si="6"/>
        <v>0</v>
      </c>
    </row>
    <row r="20" spans="1:24" s="233" customFormat="1" ht="27" customHeight="1" x14ac:dyDescent="0.2">
      <c r="A20" s="228">
        <f t="shared" si="0"/>
        <v>12</v>
      </c>
      <c r="B20" s="229">
        <v>13</v>
      </c>
      <c r="C20" s="181"/>
      <c r="D20" s="181"/>
      <c r="E20" s="181"/>
      <c r="F20" s="181"/>
      <c r="G20" s="181"/>
      <c r="H20" s="418"/>
      <c r="I20" s="181"/>
      <c r="J20" s="181"/>
      <c r="K20" s="181"/>
      <c r="L20" s="181"/>
      <c r="M20" s="181"/>
      <c r="N20" s="418"/>
      <c r="O20" s="150"/>
      <c r="P20" s="317"/>
      <c r="Q20" s="150"/>
      <c r="R20" s="150"/>
      <c r="S20" s="161">
        <f t="shared" si="1"/>
        <v>0</v>
      </c>
      <c r="T20" s="127">
        <f t="shared" si="2"/>
        <v>0</v>
      </c>
      <c r="U20" s="127">
        <f t="shared" si="3"/>
        <v>0</v>
      </c>
      <c r="V20" s="127">
        <f t="shared" si="4"/>
        <v>0</v>
      </c>
      <c r="W20" s="127">
        <f t="shared" si="5"/>
        <v>0</v>
      </c>
      <c r="X20" s="127">
        <f t="shared" si="6"/>
        <v>0</v>
      </c>
    </row>
    <row r="21" spans="1:24" s="233" customFormat="1" ht="27" customHeight="1" x14ac:dyDescent="0.2">
      <c r="A21" s="228">
        <f t="shared" si="0"/>
        <v>13</v>
      </c>
      <c r="B21" s="229">
        <v>14</v>
      </c>
      <c r="C21" s="181"/>
      <c r="D21" s="150"/>
      <c r="E21" s="150"/>
      <c r="F21" s="150"/>
      <c r="G21" s="150"/>
      <c r="H21" s="150"/>
      <c r="I21" s="181"/>
      <c r="J21" s="150"/>
      <c r="K21" s="150"/>
      <c r="L21" s="150"/>
      <c r="M21" s="150"/>
      <c r="N21" s="418"/>
      <c r="O21" s="150"/>
      <c r="P21" s="150"/>
      <c r="Q21" s="150"/>
      <c r="R21" s="150"/>
      <c r="S21" s="161">
        <f t="shared" si="1"/>
        <v>0</v>
      </c>
      <c r="T21" s="127">
        <f t="shared" si="2"/>
        <v>0</v>
      </c>
      <c r="U21" s="127">
        <f t="shared" si="3"/>
        <v>0</v>
      </c>
      <c r="V21" s="127">
        <f t="shared" si="4"/>
        <v>0</v>
      </c>
      <c r="W21" s="127">
        <f t="shared" si="5"/>
        <v>0</v>
      </c>
      <c r="X21" s="127">
        <f t="shared" si="6"/>
        <v>0</v>
      </c>
    </row>
    <row r="22" spans="1:24" s="233" customFormat="1" ht="27" customHeight="1" x14ac:dyDescent="0.2">
      <c r="A22" s="228">
        <f t="shared" si="0"/>
        <v>14</v>
      </c>
      <c r="B22" s="229">
        <v>15</v>
      </c>
      <c r="C22" s="181" t="s">
        <v>259</v>
      </c>
      <c r="D22" s="181"/>
      <c r="E22" s="181"/>
      <c r="F22" s="181"/>
      <c r="G22" s="181"/>
      <c r="H22" s="418" t="s">
        <v>148</v>
      </c>
      <c r="I22" s="181" t="s">
        <v>156</v>
      </c>
      <c r="J22" s="181"/>
      <c r="K22" s="181"/>
      <c r="L22" s="181"/>
      <c r="M22" s="181"/>
      <c r="N22" s="418" t="s">
        <v>148</v>
      </c>
      <c r="O22" s="418" t="s">
        <v>157</v>
      </c>
      <c r="P22" s="325" t="s">
        <v>269</v>
      </c>
      <c r="Q22" s="150"/>
      <c r="R22" s="150"/>
      <c r="S22" s="161">
        <f t="shared" si="1"/>
        <v>1</v>
      </c>
      <c r="T22" s="127">
        <f t="shared" si="2"/>
        <v>0</v>
      </c>
      <c r="U22" s="127">
        <f t="shared" si="3"/>
        <v>0</v>
      </c>
      <c r="V22" s="127">
        <f t="shared" si="4"/>
        <v>1</v>
      </c>
      <c r="W22" s="127">
        <f t="shared" si="5"/>
        <v>0</v>
      </c>
      <c r="X22" s="127">
        <f t="shared" si="6"/>
        <v>0</v>
      </c>
    </row>
    <row r="23" spans="1:24" s="233" customFormat="1" ht="27" customHeight="1" x14ac:dyDescent="0.2">
      <c r="A23" s="228">
        <f t="shared" si="0"/>
        <v>15</v>
      </c>
      <c r="B23" s="229">
        <v>16</v>
      </c>
      <c r="C23" s="180"/>
      <c r="D23" s="150"/>
      <c r="E23" s="150"/>
      <c r="F23" s="150"/>
      <c r="G23" s="150"/>
      <c r="H23" s="150"/>
      <c r="I23" s="181"/>
      <c r="J23" s="150"/>
      <c r="K23" s="150"/>
      <c r="L23" s="150"/>
      <c r="M23" s="150"/>
      <c r="N23" s="150"/>
      <c r="O23" s="150"/>
      <c r="P23" s="150"/>
      <c r="Q23" s="150"/>
      <c r="R23" s="150"/>
      <c r="S23" s="161">
        <f t="shared" si="1"/>
        <v>0</v>
      </c>
      <c r="T23" s="127">
        <f t="shared" si="2"/>
        <v>0</v>
      </c>
      <c r="U23" s="127">
        <f t="shared" si="3"/>
        <v>0</v>
      </c>
      <c r="V23" s="127">
        <f t="shared" si="4"/>
        <v>0</v>
      </c>
      <c r="W23" s="127">
        <f t="shared" si="5"/>
        <v>0</v>
      </c>
      <c r="X23" s="127">
        <f t="shared" si="6"/>
        <v>0</v>
      </c>
    </row>
    <row r="24" spans="1:24" s="128" customFormat="1" ht="27" customHeight="1" x14ac:dyDescent="0.2">
      <c r="A24" s="126">
        <f t="shared" si="0"/>
        <v>16</v>
      </c>
      <c r="B24" s="184">
        <v>17</v>
      </c>
      <c r="C24" s="180"/>
      <c r="D24" s="150"/>
      <c r="E24" s="253"/>
      <c r="F24" s="124"/>
      <c r="G24" s="150"/>
      <c r="H24" s="150"/>
      <c r="I24" s="181"/>
      <c r="J24" s="150"/>
      <c r="K24" s="150"/>
      <c r="L24" s="150"/>
      <c r="M24" s="150"/>
      <c r="N24" s="150"/>
      <c r="O24" s="150"/>
      <c r="P24" s="150"/>
      <c r="Q24" s="150"/>
      <c r="R24" s="150"/>
      <c r="S24" s="161">
        <f t="shared" si="1"/>
        <v>0</v>
      </c>
      <c r="T24" s="127">
        <f t="shared" si="2"/>
        <v>0</v>
      </c>
      <c r="U24" s="127">
        <f t="shared" si="3"/>
        <v>0</v>
      </c>
      <c r="V24" s="127">
        <f t="shared" si="4"/>
        <v>0</v>
      </c>
      <c r="W24" s="127">
        <f t="shared" si="5"/>
        <v>0</v>
      </c>
      <c r="X24" s="127">
        <f t="shared" si="6"/>
        <v>0</v>
      </c>
    </row>
    <row r="25" spans="1:24" s="128" customFormat="1" ht="27" customHeight="1" x14ac:dyDescent="0.2">
      <c r="A25" s="126">
        <f t="shared" si="0"/>
        <v>17</v>
      </c>
      <c r="B25" s="184">
        <v>18</v>
      </c>
      <c r="C25" s="181"/>
      <c r="D25" s="181"/>
      <c r="E25" s="181"/>
      <c r="F25" s="181"/>
      <c r="G25" s="181"/>
      <c r="H25" s="418"/>
      <c r="I25" s="181"/>
      <c r="J25" s="181"/>
      <c r="K25" s="181"/>
      <c r="L25" s="181"/>
      <c r="M25" s="181"/>
      <c r="N25" s="418"/>
      <c r="O25" s="418"/>
      <c r="P25" s="418"/>
      <c r="Q25" s="150"/>
      <c r="R25" s="150"/>
      <c r="S25" s="161">
        <f t="shared" si="1"/>
        <v>0</v>
      </c>
      <c r="T25" s="127">
        <f t="shared" si="2"/>
        <v>0</v>
      </c>
      <c r="U25" s="127">
        <f t="shared" si="3"/>
        <v>0</v>
      </c>
      <c r="V25" s="127">
        <f t="shared" si="4"/>
        <v>0</v>
      </c>
      <c r="W25" s="127">
        <f t="shared" si="5"/>
        <v>0</v>
      </c>
      <c r="X25" s="127">
        <f t="shared" si="6"/>
        <v>0</v>
      </c>
    </row>
    <row r="26" spans="1:24" s="233" customFormat="1" ht="27" customHeight="1" x14ac:dyDescent="0.2">
      <c r="A26" s="228">
        <f t="shared" si="0"/>
        <v>18</v>
      </c>
      <c r="B26" s="229">
        <v>19</v>
      </c>
      <c r="C26" s="181"/>
      <c r="D26" s="181"/>
      <c r="E26" s="181"/>
      <c r="F26" s="181"/>
      <c r="G26" s="181"/>
      <c r="H26" s="418"/>
      <c r="I26" s="181"/>
      <c r="J26" s="181"/>
      <c r="K26" s="181"/>
      <c r="L26" s="181"/>
      <c r="M26" s="181"/>
      <c r="N26" s="418"/>
      <c r="O26" s="418"/>
      <c r="P26" s="418"/>
      <c r="Q26" s="150"/>
      <c r="R26" s="150"/>
      <c r="S26" s="161">
        <f t="shared" si="1"/>
        <v>0</v>
      </c>
      <c r="T26" s="127">
        <f t="shared" si="2"/>
        <v>0</v>
      </c>
      <c r="U26" s="127">
        <f t="shared" si="3"/>
        <v>0</v>
      </c>
      <c r="V26" s="127">
        <f t="shared" si="4"/>
        <v>0</v>
      </c>
      <c r="W26" s="127">
        <f t="shared" si="5"/>
        <v>0</v>
      </c>
      <c r="X26" s="127">
        <f t="shared" si="6"/>
        <v>0</v>
      </c>
    </row>
    <row r="27" spans="1:24" s="233" customFormat="1" ht="27" customHeight="1" x14ac:dyDescent="0.2">
      <c r="A27" s="228">
        <v>20</v>
      </c>
      <c r="B27" s="229">
        <v>20</v>
      </c>
      <c r="C27" s="181"/>
      <c r="D27" s="181"/>
      <c r="E27" s="181"/>
      <c r="F27" s="181"/>
      <c r="G27" s="181"/>
      <c r="H27" s="418"/>
      <c r="I27" s="181"/>
      <c r="J27" s="181"/>
      <c r="K27" s="181"/>
      <c r="L27" s="181"/>
      <c r="M27" s="181"/>
      <c r="N27" s="418"/>
      <c r="O27" s="418"/>
      <c r="P27" s="317"/>
      <c r="Q27" s="150"/>
      <c r="R27" s="150"/>
      <c r="S27" s="161">
        <f t="shared" si="1"/>
        <v>0</v>
      </c>
      <c r="T27" s="127">
        <f t="shared" si="2"/>
        <v>0</v>
      </c>
      <c r="U27" s="127">
        <f t="shared" si="3"/>
        <v>0</v>
      </c>
      <c r="V27" s="127">
        <f t="shared" si="4"/>
        <v>0</v>
      </c>
      <c r="W27" s="127">
        <f t="shared" si="5"/>
        <v>0</v>
      </c>
      <c r="X27" s="127">
        <f t="shared" si="6"/>
        <v>0</v>
      </c>
    </row>
    <row r="28" spans="1:24" s="128" customFormat="1" ht="27" customHeight="1" x14ac:dyDescent="0.2">
      <c r="A28" s="126">
        <f>A26+1</f>
        <v>19</v>
      </c>
      <c r="B28" s="184">
        <v>21</v>
      </c>
      <c r="C28" s="124"/>
      <c r="D28" s="122"/>
      <c r="E28" s="253"/>
      <c r="F28" s="124"/>
      <c r="G28" s="122"/>
      <c r="H28" s="235"/>
      <c r="I28" s="124"/>
      <c r="J28" s="181"/>
      <c r="K28" s="122"/>
      <c r="L28" s="150"/>
      <c r="M28" s="150"/>
      <c r="N28" s="235"/>
      <c r="O28" s="150"/>
      <c r="P28" s="150"/>
      <c r="Q28" s="150"/>
      <c r="R28" s="150"/>
      <c r="S28" s="161">
        <f t="shared" si="1"/>
        <v>0</v>
      </c>
      <c r="T28" s="127">
        <f t="shared" si="2"/>
        <v>0</v>
      </c>
      <c r="U28" s="127">
        <f t="shared" si="3"/>
        <v>0</v>
      </c>
      <c r="V28" s="127">
        <f t="shared" si="4"/>
        <v>0</v>
      </c>
      <c r="W28" s="127">
        <f t="shared" si="5"/>
        <v>0</v>
      </c>
      <c r="X28" s="127">
        <f t="shared" si="6"/>
        <v>0</v>
      </c>
    </row>
    <row r="29" spans="1:24" s="128" customFormat="1" ht="27" customHeight="1" x14ac:dyDescent="0.2">
      <c r="A29" s="126">
        <v>17</v>
      </c>
      <c r="B29" s="184">
        <v>22</v>
      </c>
      <c r="C29" s="180" t="s">
        <v>260</v>
      </c>
      <c r="D29" s="150"/>
      <c r="E29" s="150"/>
      <c r="F29" s="150"/>
      <c r="G29" s="150"/>
      <c r="H29" s="325" t="s">
        <v>261</v>
      </c>
      <c r="I29" s="326" t="s">
        <v>262</v>
      </c>
      <c r="J29" s="325"/>
      <c r="K29" s="325"/>
      <c r="L29" s="325"/>
      <c r="M29" s="325"/>
      <c r="N29" s="325" t="s">
        <v>383</v>
      </c>
      <c r="O29" s="325" t="s">
        <v>263</v>
      </c>
      <c r="P29" s="150" t="s">
        <v>264</v>
      </c>
      <c r="Q29" s="150"/>
      <c r="R29" s="150"/>
      <c r="S29" s="161">
        <f t="shared" si="1"/>
        <v>1</v>
      </c>
      <c r="T29" s="127">
        <f t="shared" si="2"/>
        <v>0</v>
      </c>
      <c r="U29" s="127">
        <f t="shared" si="3"/>
        <v>0</v>
      </c>
      <c r="V29" s="127">
        <f t="shared" si="4"/>
        <v>0</v>
      </c>
      <c r="W29" s="127">
        <f t="shared" si="5"/>
        <v>0</v>
      </c>
      <c r="X29" s="127">
        <f t="shared" si="6"/>
        <v>1</v>
      </c>
    </row>
    <row r="30" spans="1:24" s="128" customFormat="1" ht="27" customHeight="1" x14ac:dyDescent="0.2">
      <c r="A30" s="126">
        <f t="shared" si="0"/>
        <v>18</v>
      </c>
      <c r="B30" s="184">
        <v>23</v>
      </c>
      <c r="C30" s="181" t="s">
        <v>265</v>
      </c>
      <c r="D30" s="150"/>
      <c r="E30" s="150"/>
      <c r="F30" s="150"/>
      <c r="G30" s="150"/>
      <c r="H30" s="325" t="s">
        <v>261</v>
      </c>
      <c r="I30" s="181" t="s">
        <v>266</v>
      </c>
      <c r="J30" s="150"/>
      <c r="K30" s="150"/>
      <c r="L30" s="150"/>
      <c r="M30" s="150"/>
      <c r="N30" s="150" t="s">
        <v>384</v>
      </c>
      <c r="O30" s="150" t="s">
        <v>267</v>
      </c>
      <c r="P30" s="150" t="s">
        <v>264</v>
      </c>
      <c r="Q30" s="150"/>
      <c r="R30" s="150"/>
      <c r="S30" s="161">
        <f t="shared" si="1"/>
        <v>1</v>
      </c>
      <c r="T30" s="127">
        <f t="shared" si="2"/>
        <v>0</v>
      </c>
      <c r="U30" s="127">
        <f t="shared" si="3"/>
        <v>0</v>
      </c>
      <c r="V30" s="127">
        <f t="shared" si="4"/>
        <v>0</v>
      </c>
      <c r="W30" s="127">
        <f t="shared" si="5"/>
        <v>0</v>
      </c>
      <c r="X30" s="127">
        <f t="shared" si="6"/>
        <v>1</v>
      </c>
    </row>
    <row r="31" spans="1:24" s="233" customFormat="1" ht="27" hidden="1" customHeight="1" x14ac:dyDescent="0.2">
      <c r="A31" s="228">
        <f t="shared" si="0"/>
        <v>19</v>
      </c>
      <c r="B31" s="184">
        <v>24</v>
      </c>
      <c r="C31" s="181"/>
      <c r="D31" s="150"/>
      <c r="E31" s="150"/>
      <c r="F31" s="150"/>
      <c r="G31" s="150"/>
      <c r="H31" s="418"/>
      <c r="I31" s="181"/>
      <c r="J31" s="150"/>
      <c r="K31" s="150"/>
      <c r="L31" s="150"/>
      <c r="M31" s="150"/>
      <c r="N31" s="150"/>
      <c r="O31" s="150"/>
      <c r="P31" s="150"/>
      <c r="Q31" s="150"/>
      <c r="R31" s="150"/>
      <c r="S31" s="161">
        <f t="shared" si="1"/>
        <v>0</v>
      </c>
      <c r="T31" s="127">
        <f t="shared" si="2"/>
        <v>0</v>
      </c>
      <c r="U31" s="127">
        <f t="shared" si="3"/>
        <v>0</v>
      </c>
      <c r="V31" s="127">
        <f t="shared" si="4"/>
        <v>0</v>
      </c>
      <c r="W31" s="127">
        <f t="shared" si="5"/>
        <v>0</v>
      </c>
      <c r="X31" s="127">
        <f t="shared" si="6"/>
        <v>0</v>
      </c>
    </row>
    <row r="32" spans="1:24" s="128" customFormat="1" ht="27" hidden="1" customHeight="1" x14ac:dyDescent="0.2">
      <c r="A32" s="126">
        <f t="shared" si="0"/>
        <v>20</v>
      </c>
      <c r="B32" s="184">
        <v>25</v>
      </c>
      <c r="C32" s="181"/>
      <c r="D32" s="181"/>
      <c r="E32" s="181"/>
      <c r="F32" s="181"/>
      <c r="G32" s="181"/>
      <c r="H32" s="418"/>
      <c r="I32" s="181"/>
      <c r="J32" s="181"/>
      <c r="K32" s="181"/>
      <c r="L32" s="181"/>
      <c r="M32" s="181"/>
      <c r="N32" s="418"/>
      <c r="O32" s="418"/>
      <c r="P32" s="418"/>
      <c r="Q32" s="150"/>
      <c r="R32" s="150"/>
      <c r="S32" s="161">
        <f t="shared" si="1"/>
        <v>0</v>
      </c>
      <c r="T32" s="127">
        <f t="shared" si="2"/>
        <v>0</v>
      </c>
      <c r="U32" s="127">
        <f t="shared" si="3"/>
        <v>0</v>
      </c>
      <c r="V32" s="127">
        <f t="shared" si="4"/>
        <v>0</v>
      </c>
      <c r="W32" s="127">
        <f t="shared" si="5"/>
        <v>0</v>
      </c>
      <c r="X32" s="127">
        <f t="shared" si="6"/>
        <v>0</v>
      </c>
    </row>
    <row r="33" spans="1:24" s="128" customFormat="1" ht="27" hidden="1" customHeight="1" x14ac:dyDescent="0.2">
      <c r="A33" s="126">
        <f t="shared" si="0"/>
        <v>21</v>
      </c>
      <c r="B33" s="184">
        <v>26</v>
      </c>
      <c r="C33" s="181"/>
      <c r="D33" s="150"/>
      <c r="E33" s="150"/>
      <c r="F33" s="150"/>
      <c r="G33" s="150"/>
      <c r="H33" s="150"/>
      <c r="I33" s="181"/>
      <c r="J33" s="150"/>
      <c r="K33" s="150"/>
      <c r="L33" s="150"/>
      <c r="M33" s="150"/>
      <c r="N33" s="418"/>
      <c r="O33" s="150"/>
      <c r="P33" s="150"/>
      <c r="Q33" s="150"/>
      <c r="R33" s="150"/>
      <c r="S33" s="161">
        <f t="shared" si="1"/>
        <v>0</v>
      </c>
      <c r="T33" s="127">
        <f t="shared" si="2"/>
        <v>0</v>
      </c>
      <c r="U33" s="127">
        <f t="shared" si="3"/>
        <v>0</v>
      </c>
      <c r="V33" s="127">
        <f t="shared" si="4"/>
        <v>0</v>
      </c>
      <c r="W33" s="127">
        <f t="shared" si="5"/>
        <v>0</v>
      </c>
      <c r="X33" s="127">
        <f t="shared" si="6"/>
        <v>0</v>
      </c>
    </row>
    <row r="34" spans="1:24" s="128" customFormat="1" ht="27" hidden="1" customHeight="1" x14ac:dyDescent="0.2">
      <c r="A34" s="126">
        <f t="shared" si="0"/>
        <v>22</v>
      </c>
      <c r="B34" s="184">
        <v>27</v>
      </c>
      <c r="C34" s="181"/>
      <c r="D34" s="150"/>
      <c r="E34" s="150"/>
      <c r="F34" s="150"/>
      <c r="G34" s="150"/>
      <c r="H34" s="418"/>
      <c r="I34" s="181"/>
      <c r="J34" s="150"/>
      <c r="K34" s="150"/>
      <c r="L34" s="150"/>
      <c r="M34" s="150"/>
      <c r="N34" s="418"/>
      <c r="O34" s="150"/>
      <c r="P34" s="150"/>
      <c r="Q34" s="150"/>
      <c r="R34" s="150"/>
      <c r="S34" s="161">
        <f t="shared" si="1"/>
        <v>0</v>
      </c>
      <c r="T34" s="127">
        <f t="shared" si="2"/>
        <v>0</v>
      </c>
      <c r="U34" s="127">
        <f t="shared" si="3"/>
        <v>0</v>
      </c>
      <c r="V34" s="127">
        <f t="shared" si="4"/>
        <v>0</v>
      </c>
      <c r="W34" s="127">
        <f t="shared" si="5"/>
        <v>0</v>
      </c>
      <c r="X34" s="127">
        <f t="shared" si="6"/>
        <v>0</v>
      </c>
    </row>
    <row r="35" spans="1:24" s="236" customFormat="1" ht="27" hidden="1" customHeight="1" x14ac:dyDescent="0.2">
      <c r="A35" s="228">
        <v>19</v>
      </c>
      <c r="B35" s="184">
        <v>29</v>
      </c>
      <c r="C35" s="180"/>
      <c r="D35" s="150"/>
      <c r="E35" s="150"/>
      <c r="F35" s="150"/>
      <c r="G35" s="150"/>
      <c r="H35" s="150"/>
      <c r="I35" s="180"/>
      <c r="J35" s="150"/>
      <c r="K35" s="150"/>
      <c r="L35" s="150"/>
      <c r="M35" s="150"/>
      <c r="N35" s="150"/>
      <c r="O35" s="150"/>
      <c r="P35" s="150"/>
      <c r="Q35" s="150"/>
      <c r="R35" s="150"/>
      <c r="S35" s="161">
        <f t="shared" si="1"/>
        <v>0</v>
      </c>
      <c r="T35" s="127">
        <f t="shared" si="2"/>
        <v>0</v>
      </c>
      <c r="U35" s="127">
        <f t="shared" si="3"/>
        <v>0</v>
      </c>
      <c r="V35" s="127">
        <f t="shared" si="4"/>
        <v>0</v>
      </c>
      <c r="W35" s="127">
        <f t="shared" si="5"/>
        <v>0</v>
      </c>
      <c r="X35" s="127">
        <f t="shared" si="6"/>
        <v>0</v>
      </c>
    </row>
    <row r="36" spans="1:24" ht="27" hidden="1" customHeight="1" x14ac:dyDescent="0.2">
      <c r="A36" s="126">
        <f t="shared" si="0"/>
        <v>20</v>
      </c>
      <c r="B36" s="184">
        <v>30</v>
      </c>
      <c r="C36" s="318"/>
      <c r="D36" s="315"/>
      <c r="E36" s="315"/>
      <c r="F36" s="315"/>
      <c r="G36" s="315"/>
      <c r="H36" s="417"/>
      <c r="I36" s="318"/>
      <c r="J36" s="315"/>
      <c r="K36" s="315"/>
      <c r="L36" s="315"/>
      <c r="M36" s="315"/>
      <c r="N36" s="417"/>
      <c r="O36" s="417"/>
      <c r="P36" s="417"/>
      <c r="Q36" s="150"/>
      <c r="R36" s="150"/>
      <c r="S36" s="161">
        <f t="shared" si="1"/>
        <v>0</v>
      </c>
      <c r="T36" s="127">
        <f t="shared" si="2"/>
        <v>0</v>
      </c>
      <c r="U36" s="127">
        <f t="shared" si="3"/>
        <v>0</v>
      </c>
      <c r="V36" s="127">
        <f t="shared" si="4"/>
        <v>0</v>
      </c>
      <c r="W36" s="127">
        <f t="shared" si="5"/>
        <v>0</v>
      </c>
      <c r="X36" s="127">
        <f t="shared" si="6"/>
        <v>0</v>
      </c>
    </row>
    <row r="37" spans="1:24" ht="27" hidden="1" customHeight="1" x14ac:dyDescent="0.2">
      <c r="A37" s="126">
        <f t="shared" si="0"/>
        <v>21</v>
      </c>
      <c r="B37" s="184">
        <v>32</v>
      </c>
      <c r="C37" s="181"/>
      <c r="D37" s="150"/>
      <c r="E37" s="150"/>
      <c r="F37" s="150"/>
      <c r="G37" s="150"/>
      <c r="H37" s="150"/>
      <c r="I37" s="181"/>
      <c r="J37" s="150"/>
      <c r="K37" s="150"/>
      <c r="L37" s="150"/>
      <c r="M37" s="150"/>
      <c r="N37" s="150"/>
      <c r="O37" s="150"/>
      <c r="P37" s="150"/>
      <c r="Q37" s="150"/>
      <c r="R37" s="150"/>
      <c r="S37" s="161">
        <f t="shared" ref="S37:S67" si="7">IF(ISERR(SEARCH("А",P37))=FALSE,1,0)</f>
        <v>0</v>
      </c>
      <c r="T37" s="127">
        <f t="shared" ref="T37:T67" si="8">IF(ISERR(SEARCH("Лд",P37))=FALSE,1,0)</f>
        <v>0</v>
      </c>
      <c r="U37" s="127">
        <f t="shared" ref="U37:U67" si="9">IF(ISERR(SEARCH("Р",P37))=FALSE,1,0)</f>
        <v>0</v>
      </c>
      <c r="V37" s="127">
        <f t="shared" ref="V37:V67" si="10">IF(ISERR(SEARCH("Ст",P37))=FALSE,1,0)</f>
        <v>0</v>
      </c>
      <c r="W37" s="127">
        <f t="shared" ref="W37:W67" si="11">IF(ISERR(SEARCH("Лом",S37))=FALSE,1,0)</f>
        <v>0</v>
      </c>
      <c r="X37" s="127">
        <f t="shared" ref="X37:X67" si="12">IF(ISERR(SEARCH("Н",P37))=FALSE,1,0)</f>
        <v>0</v>
      </c>
    </row>
    <row r="38" spans="1:24" ht="27" hidden="1" customHeight="1" x14ac:dyDescent="0.2">
      <c r="A38" s="126">
        <f t="shared" si="0"/>
        <v>22</v>
      </c>
      <c r="B38" s="184"/>
      <c r="C38" s="180"/>
      <c r="D38" s="150"/>
      <c r="E38" s="150"/>
      <c r="F38" s="150"/>
      <c r="G38" s="150"/>
      <c r="H38" s="150"/>
      <c r="I38" s="180"/>
      <c r="J38" s="150"/>
      <c r="K38" s="150"/>
      <c r="L38" s="150"/>
      <c r="M38" s="150"/>
      <c r="N38" s="150"/>
      <c r="O38" s="150"/>
      <c r="P38" s="150"/>
      <c r="Q38" s="150"/>
      <c r="R38" s="150"/>
      <c r="S38" s="161">
        <f t="shared" si="7"/>
        <v>0</v>
      </c>
      <c r="T38" s="127">
        <f t="shared" si="8"/>
        <v>0</v>
      </c>
      <c r="U38" s="127">
        <f t="shared" si="9"/>
        <v>0</v>
      </c>
      <c r="V38" s="127">
        <f t="shared" si="10"/>
        <v>0</v>
      </c>
      <c r="W38" s="127">
        <f t="shared" si="11"/>
        <v>0</v>
      </c>
      <c r="X38" s="127">
        <f t="shared" si="12"/>
        <v>0</v>
      </c>
    </row>
    <row r="39" spans="1:24" ht="27" hidden="1" customHeight="1" x14ac:dyDescent="0.2">
      <c r="A39" s="126">
        <f t="shared" si="0"/>
        <v>23</v>
      </c>
      <c r="B39" s="184"/>
      <c r="C39" s="181"/>
      <c r="D39" s="150"/>
      <c r="E39" s="150"/>
      <c r="F39" s="150"/>
      <c r="G39" s="150"/>
      <c r="H39" s="150"/>
      <c r="I39" s="181"/>
      <c r="J39" s="150"/>
      <c r="K39" s="150"/>
      <c r="L39" s="150"/>
      <c r="M39" s="150"/>
      <c r="N39" s="150"/>
      <c r="O39" s="150"/>
      <c r="P39" s="150"/>
      <c r="Q39" s="150"/>
      <c r="R39" s="150"/>
      <c r="S39" s="161">
        <f t="shared" si="7"/>
        <v>0</v>
      </c>
      <c r="T39" s="127">
        <f t="shared" si="8"/>
        <v>0</v>
      </c>
      <c r="U39" s="127">
        <f t="shared" si="9"/>
        <v>0</v>
      </c>
      <c r="V39" s="127">
        <f t="shared" si="10"/>
        <v>0</v>
      </c>
      <c r="W39" s="127">
        <f t="shared" si="11"/>
        <v>0</v>
      </c>
      <c r="X39" s="127">
        <f t="shared" si="12"/>
        <v>0</v>
      </c>
    </row>
    <row r="40" spans="1:24" s="236" customFormat="1" ht="27" hidden="1" customHeight="1" x14ac:dyDescent="0.2">
      <c r="A40" s="228">
        <f t="shared" si="0"/>
        <v>24</v>
      </c>
      <c r="B40" s="184"/>
      <c r="C40" s="231"/>
      <c r="D40" s="232"/>
      <c r="E40" s="232"/>
      <c r="F40" s="231"/>
      <c r="G40" s="232"/>
      <c r="H40" s="232"/>
      <c r="I40" s="231"/>
      <c r="J40" s="234"/>
      <c r="K40" s="232"/>
      <c r="L40" s="230"/>
      <c r="M40" s="230"/>
      <c r="N40" s="230"/>
      <c r="O40" s="150"/>
      <c r="P40" s="230"/>
      <c r="Q40" s="150"/>
      <c r="R40" s="150"/>
      <c r="S40" s="161">
        <f t="shared" si="7"/>
        <v>0</v>
      </c>
      <c r="T40" s="127">
        <f t="shared" si="8"/>
        <v>0</v>
      </c>
      <c r="U40" s="127">
        <f t="shared" si="9"/>
        <v>0</v>
      </c>
      <c r="V40" s="127">
        <f t="shared" si="10"/>
        <v>0</v>
      </c>
      <c r="W40" s="127">
        <f t="shared" si="11"/>
        <v>0</v>
      </c>
      <c r="X40" s="127">
        <f t="shared" si="12"/>
        <v>0</v>
      </c>
    </row>
    <row r="41" spans="1:24" ht="27" hidden="1" customHeight="1" x14ac:dyDescent="0.2">
      <c r="A41" s="126">
        <f t="shared" si="0"/>
        <v>25</v>
      </c>
      <c r="B41" s="184"/>
      <c r="C41" s="180"/>
      <c r="D41" s="150"/>
      <c r="E41" s="150"/>
      <c r="F41" s="150"/>
      <c r="G41" s="150"/>
      <c r="H41" s="150"/>
      <c r="I41" s="180"/>
      <c r="J41" s="150"/>
      <c r="K41" s="150"/>
      <c r="L41" s="150"/>
      <c r="M41" s="150"/>
      <c r="N41" s="150"/>
      <c r="O41" s="150"/>
      <c r="P41" s="150"/>
      <c r="Q41" s="150"/>
      <c r="R41" s="150"/>
      <c r="S41" s="161">
        <f t="shared" si="7"/>
        <v>0</v>
      </c>
      <c r="T41" s="127">
        <f t="shared" si="8"/>
        <v>0</v>
      </c>
      <c r="U41" s="127">
        <f t="shared" si="9"/>
        <v>0</v>
      </c>
      <c r="V41" s="127">
        <f t="shared" si="10"/>
        <v>0</v>
      </c>
      <c r="W41" s="127">
        <f t="shared" si="11"/>
        <v>0</v>
      </c>
      <c r="X41" s="127">
        <f t="shared" si="12"/>
        <v>0</v>
      </c>
    </row>
    <row r="42" spans="1:24" ht="27" hidden="1" customHeight="1" x14ac:dyDescent="0.2">
      <c r="A42" s="126">
        <f t="shared" si="0"/>
        <v>26</v>
      </c>
      <c r="B42" s="184"/>
      <c r="C42" s="181"/>
      <c r="D42" s="150"/>
      <c r="E42" s="150"/>
      <c r="F42" s="150"/>
      <c r="G42" s="150"/>
      <c r="H42" s="150"/>
      <c r="I42" s="181"/>
      <c r="J42" s="150"/>
      <c r="K42" s="150"/>
      <c r="L42" s="150"/>
      <c r="M42" s="150"/>
      <c r="N42" s="418"/>
      <c r="O42" s="150"/>
      <c r="P42" s="150"/>
      <c r="Q42" s="150"/>
      <c r="R42" s="150"/>
      <c r="S42" s="161">
        <f t="shared" si="7"/>
        <v>0</v>
      </c>
      <c r="T42" s="127">
        <f t="shared" si="8"/>
        <v>0</v>
      </c>
      <c r="U42" s="127">
        <f t="shared" si="9"/>
        <v>0</v>
      </c>
      <c r="V42" s="127">
        <f t="shared" si="10"/>
        <v>0</v>
      </c>
      <c r="W42" s="127">
        <f t="shared" si="11"/>
        <v>0</v>
      </c>
      <c r="X42" s="127">
        <f t="shared" si="12"/>
        <v>0</v>
      </c>
    </row>
    <row r="43" spans="1:24" ht="27" hidden="1" customHeight="1" x14ac:dyDescent="0.2">
      <c r="A43" s="126">
        <f t="shared" si="0"/>
        <v>27</v>
      </c>
      <c r="B43" s="184"/>
      <c r="C43" s="180"/>
      <c r="D43" s="150"/>
      <c r="E43" s="150"/>
      <c r="F43" s="150"/>
      <c r="G43" s="150"/>
      <c r="H43" s="150"/>
      <c r="I43" s="180"/>
      <c r="J43" s="150"/>
      <c r="K43" s="150"/>
      <c r="L43" s="150"/>
      <c r="M43" s="150"/>
      <c r="N43" s="150"/>
      <c r="O43" s="150"/>
      <c r="P43" s="150"/>
      <c r="Q43" s="150"/>
      <c r="R43" s="150"/>
      <c r="S43" s="161">
        <f t="shared" si="7"/>
        <v>0</v>
      </c>
      <c r="T43" s="127">
        <f t="shared" si="8"/>
        <v>0</v>
      </c>
      <c r="U43" s="127">
        <f t="shared" si="9"/>
        <v>0</v>
      </c>
      <c r="V43" s="127">
        <f t="shared" si="10"/>
        <v>0</v>
      </c>
      <c r="W43" s="127">
        <f t="shared" si="11"/>
        <v>0</v>
      </c>
      <c r="X43" s="127">
        <f t="shared" si="12"/>
        <v>0</v>
      </c>
    </row>
    <row r="44" spans="1:24" ht="27" hidden="1" customHeight="1" x14ac:dyDescent="0.2">
      <c r="A44" s="126">
        <f t="shared" si="0"/>
        <v>28</v>
      </c>
      <c r="B44" s="184"/>
      <c r="C44" s="181"/>
      <c r="D44" s="181"/>
      <c r="E44" s="253"/>
      <c r="F44" s="124"/>
      <c r="G44" s="181"/>
      <c r="H44" s="418"/>
      <c r="I44" s="181"/>
      <c r="J44" s="181"/>
      <c r="K44" s="122"/>
      <c r="L44" s="150"/>
      <c r="M44" s="150"/>
      <c r="N44" s="150"/>
      <c r="O44" s="150"/>
      <c r="P44" s="150"/>
      <c r="Q44" s="150"/>
      <c r="R44" s="150"/>
      <c r="S44" s="161">
        <f t="shared" si="7"/>
        <v>0</v>
      </c>
      <c r="T44" s="127">
        <f t="shared" si="8"/>
        <v>0</v>
      </c>
      <c r="U44" s="127">
        <f t="shared" si="9"/>
        <v>0</v>
      </c>
      <c r="V44" s="127">
        <f t="shared" si="10"/>
        <v>0</v>
      </c>
      <c r="W44" s="127">
        <f t="shared" si="11"/>
        <v>0</v>
      </c>
      <c r="X44" s="127">
        <f t="shared" si="12"/>
        <v>0</v>
      </c>
    </row>
    <row r="45" spans="1:24" ht="27" hidden="1" customHeight="1" x14ac:dyDescent="0.2">
      <c r="A45" s="126">
        <f t="shared" si="0"/>
        <v>29</v>
      </c>
      <c r="B45" s="184"/>
      <c r="C45" s="181"/>
      <c r="D45" s="150"/>
      <c r="E45" s="150"/>
      <c r="F45" s="150"/>
      <c r="G45" s="150"/>
      <c r="H45" s="150"/>
      <c r="I45" s="181"/>
      <c r="J45" s="150"/>
      <c r="K45" s="150"/>
      <c r="L45" s="150"/>
      <c r="M45" s="150"/>
      <c r="N45" s="150"/>
      <c r="O45" s="150"/>
      <c r="P45" s="150"/>
      <c r="Q45" s="150"/>
      <c r="R45" s="150"/>
      <c r="S45" s="161">
        <f t="shared" si="7"/>
        <v>0</v>
      </c>
      <c r="T45" s="127">
        <f t="shared" si="8"/>
        <v>0</v>
      </c>
      <c r="U45" s="127">
        <f t="shared" si="9"/>
        <v>0</v>
      </c>
      <c r="V45" s="127">
        <f t="shared" si="10"/>
        <v>0</v>
      </c>
      <c r="W45" s="127">
        <f t="shared" si="11"/>
        <v>0</v>
      </c>
      <c r="X45" s="127">
        <f t="shared" si="12"/>
        <v>0</v>
      </c>
    </row>
    <row r="46" spans="1:24" ht="27" hidden="1" customHeight="1" x14ac:dyDescent="0.2">
      <c r="A46" s="126">
        <f t="shared" si="0"/>
        <v>30</v>
      </c>
      <c r="B46" s="184"/>
      <c r="C46" s="181"/>
      <c r="D46" s="150"/>
      <c r="E46" s="150"/>
      <c r="F46" s="150"/>
      <c r="G46" s="150"/>
      <c r="H46" s="150"/>
      <c r="I46" s="181"/>
      <c r="J46" s="150"/>
      <c r="K46" s="150"/>
      <c r="L46" s="150"/>
      <c r="M46" s="150"/>
      <c r="N46" s="418"/>
      <c r="O46" s="150"/>
      <c r="P46" s="150"/>
      <c r="Q46" s="150"/>
      <c r="R46" s="150"/>
      <c r="S46" s="161">
        <f t="shared" si="7"/>
        <v>0</v>
      </c>
      <c r="T46" s="127">
        <f t="shared" si="8"/>
        <v>0</v>
      </c>
      <c r="U46" s="127">
        <f t="shared" si="9"/>
        <v>0</v>
      </c>
      <c r="V46" s="127">
        <f t="shared" si="10"/>
        <v>0</v>
      </c>
      <c r="W46" s="127">
        <f t="shared" si="11"/>
        <v>0</v>
      </c>
      <c r="X46" s="127">
        <f t="shared" si="12"/>
        <v>0</v>
      </c>
    </row>
    <row r="47" spans="1:24" ht="27" hidden="1" customHeight="1" x14ac:dyDescent="0.2">
      <c r="A47" s="126">
        <f t="shared" si="0"/>
        <v>31</v>
      </c>
      <c r="B47" s="184"/>
      <c r="C47" s="260"/>
      <c r="D47" s="150"/>
      <c r="E47" s="150"/>
      <c r="F47" s="150"/>
      <c r="G47" s="150"/>
      <c r="H47" s="150"/>
      <c r="I47" s="260"/>
      <c r="J47" s="150"/>
      <c r="K47" s="150"/>
      <c r="L47" s="150"/>
      <c r="M47" s="150"/>
      <c r="N47" s="150"/>
      <c r="O47" s="150"/>
      <c r="P47" s="150"/>
      <c r="Q47" s="150"/>
      <c r="R47" s="150"/>
      <c r="S47" s="161">
        <f t="shared" si="7"/>
        <v>0</v>
      </c>
      <c r="T47" s="127">
        <f t="shared" si="8"/>
        <v>0</v>
      </c>
      <c r="U47" s="127">
        <f t="shared" si="9"/>
        <v>0</v>
      </c>
      <c r="V47" s="127">
        <f t="shared" si="10"/>
        <v>0</v>
      </c>
      <c r="W47" s="127">
        <f t="shared" si="11"/>
        <v>0</v>
      </c>
      <c r="X47" s="127">
        <f t="shared" si="12"/>
        <v>0</v>
      </c>
    </row>
    <row r="48" spans="1:24" ht="27" hidden="1" customHeight="1" x14ac:dyDescent="0.2">
      <c r="A48" s="126">
        <f t="shared" si="0"/>
        <v>32</v>
      </c>
      <c r="B48" s="184"/>
      <c r="C48" s="181"/>
      <c r="D48" s="150"/>
      <c r="E48" s="150"/>
      <c r="F48" s="150"/>
      <c r="G48" s="150"/>
      <c r="H48" s="418"/>
      <c r="I48" s="181"/>
      <c r="J48" s="150"/>
      <c r="K48" s="150"/>
      <c r="L48" s="150"/>
      <c r="M48" s="150"/>
      <c r="N48" s="418"/>
      <c r="O48" s="150"/>
      <c r="P48" s="150"/>
      <c r="Q48" s="150"/>
      <c r="R48" s="150"/>
      <c r="S48" s="161">
        <f t="shared" si="7"/>
        <v>0</v>
      </c>
      <c r="T48" s="127">
        <f t="shared" si="8"/>
        <v>0</v>
      </c>
      <c r="U48" s="127">
        <f t="shared" si="9"/>
        <v>0</v>
      </c>
      <c r="V48" s="127">
        <f t="shared" si="10"/>
        <v>0</v>
      </c>
      <c r="W48" s="127">
        <f t="shared" si="11"/>
        <v>0</v>
      </c>
      <c r="X48" s="127">
        <f t="shared" si="12"/>
        <v>0</v>
      </c>
    </row>
    <row r="49" spans="1:24" ht="27" hidden="1" customHeight="1" x14ac:dyDescent="0.2">
      <c r="A49" s="126">
        <f t="shared" si="0"/>
        <v>33</v>
      </c>
      <c r="B49" s="184"/>
      <c r="C49" s="181"/>
      <c r="D49" s="150"/>
      <c r="E49" s="150"/>
      <c r="F49" s="150"/>
      <c r="G49" s="150"/>
      <c r="H49" s="150"/>
      <c r="I49" s="181"/>
      <c r="J49" s="150"/>
      <c r="K49" s="150"/>
      <c r="L49" s="150"/>
      <c r="M49" s="150"/>
      <c r="N49" s="150"/>
      <c r="O49" s="150"/>
      <c r="P49" s="150"/>
      <c r="Q49" s="150"/>
      <c r="R49" s="150"/>
      <c r="S49" s="161">
        <f t="shared" si="7"/>
        <v>0</v>
      </c>
      <c r="T49" s="127">
        <f t="shared" si="8"/>
        <v>0</v>
      </c>
      <c r="U49" s="127">
        <f t="shared" si="9"/>
        <v>0</v>
      </c>
      <c r="V49" s="127">
        <f t="shared" si="10"/>
        <v>0</v>
      </c>
      <c r="W49" s="127">
        <f t="shared" si="11"/>
        <v>0</v>
      </c>
      <c r="X49" s="127">
        <f t="shared" si="12"/>
        <v>0</v>
      </c>
    </row>
    <row r="50" spans="1:24" ht="27" hidden="1" customHeight="1" x14ac:dyDescent="0.2">
      <c r="A50" s="126">
        <f t="shared" si="0"/>
        <v>34</v>
      </c>
      <c r="B50" s="184"/>
      <c r="C50" s="181"/>
      <c r="D50" s="150"/>
      <c r="E50" s="150"/>
      <c r="F50" s="150"/>
      <c r="G50" s="150"/>
      <c r="H50" s="418"/>
      <c r="I50" s="181"/>
      <c r="J50" s="150"/>
      <c r="K50" s="150"/>
      <c r="L50" s="150"/>
      <c r="M50" s="150"/>
      <c r="N50" s="418"/>
      <c r="O50" s="150"/>
      <c r="P50" s="150"/>
      <c r="Q50" s="150"/>
      <c r="R50" s="150"/>
      <c r="S50" s="161">
        <f t="shared" si="7"/>
        <v>0</v>
      </c>
      <c r="T50" s="127">
        <f t="shared" si="8"/>
        <v>0</v>
      </c>
      <c r="U50" s="127">
        <f t="shared" si="9"/>
        <v>0</v>
      </c>
      <c r="V50" s="127">
        <f t="shared" si="10"/>
        <v>0</v>
      </c>
      <c r="W50" s="127">
        <f t="shared" si="11"/>
        <v>0</v>
      </c>
      <c r="X50" s="127">
        <f t="shared" si="12"/>
        <v>0</v>
      </c>
    </row>
    <row r="51" spans="1:24" ht="27" hidden="1" customHeight="1" x14ac:dyDescent="0.2">
      <c r="A51" s="126">
        <f t="shared" si="0"/>
        <v>35</v>
      </c>
      <c r="B51" s="184"/>
      <c r="C51" s="180"/>
      <c r="D51" s="150"/>
      <c r="E51" s="150"/>
      <c r="F51" s="150"/>
      <c r="G51" s="150"/>
      <c r="H51" s="150"/>
      <c r="I51" s="180"/>
      <c r="J51" s="150"/>
      <c r="K51" s="150"/>
      <c r="L51" s="150"/>
      <c r="M51" s="150"/>
      <c r="N51" s="150"/>
      <c r="O51" s="150"/>
      <c r="P51" s="150"/>
      <c r="Q51" s="150"/>
      <c r="R51" s="150"/>
      <c r="S51" s="161">
        <f t="shared" si="7"/>
        <v>0</v>
      </c>
      <c r="T51" s="127">
        <f t="shared" si="8"/>
        <v>0</v>
      </c>
      <c r="U51" s="127">
        <f t="shared" si="9"/>
        <v>0</v>
      </c>
      <c r="V51" s="127">
        <f t="shared" si="10"/>
        <v>0</v>
      </c>
      <c r="W51" s="127">
        <f t="shared" si="11"/>
        <v>0</v>
      </c>
      <c r="X51" s="127">
        <f t="shared" si="12"/>
        <v>0</v>
      </c>
    </row>
    <row r="52" spans="1:24" ht="27" hidden="1" customHeight="1" x14ac:dyDescent="0.2">
      <c r="A52" s="126">
        <f t="shared" si="0"/>
        <v>36</v>
      </c>
      <c r="B52" s="184"/>
      <c r="C52" s="261"/>
      <c r="D52" s="150"/>
      <c r="E52" s="259"/>
      <c r="F52" s="150"/>
      <c r="G52" s="150"/>
      <c r="H52" s="259"/>
      <c r="I52" s="261"/>
      <c r="J52" s="150"/>
      <c r="K52" s="150"/>
      <c r="L52" s="150"/>
      <c r="M52" s="150"/>
      <c r="N52" s="259"/>
      <c r="O52" s="259"/>
      <c r="P52" s="150"/>
      <c r="Q52" s="150"/>
      <c r="R52" s="150"/>
      <c r="S52" s="161">
        <f t="shared" si="7"/>
        <v>0</v>
      </c>
      <c r="T52" s="127">
        <f t="shared" si="8"/>
        <v>0</v>
      </c>
      <c r="U52" s="127">
        <f t="shared" si="9"/>
        <v>0</v>
      </c>
      <c r="V52" s="127">
        <f t="shared" si="10"/>
        <v>0</v>
      </c>
      <c r="W52" s="127">
        <f t="shared" si="11"/>
        <v>0</v>
      </c>
      <c r="X52" s="127">
        <f t="shared" si="12"/>
        <v>0</v>
      </c>
    </row>
    <row r="53" spans="1:24" ht="27" hidden="1" customHeight="1" x14ac:dyDescent="0.2">
      <c r="A53" s="126">
        <f t="shared" si="0"/>
        <v>37</v>
      </c>
      <c r="B53" s="184"/>
      <c r="C53" s="261"/>
      <c r="D53" s="150"/>
      <c r="E53" s="259"/>
      <c r="F53" s="150"/>
      <c r="G53" s="150"/>
      <c r="H53" s="150"/>
      <c r="I53" s="261"/>
      <c r="J53" s="150"/>
      <c r="K53" s="150"/>
      <c r="L53" s="150"/>
      <c r="M53" s="150"/>
      <c r="N53" s="150"/>
      <c r="O53" s="259"/>
      <c r="P53" s="150"/>
      <c r="Q53" s="150"/>
      <c r="R53" s="150"/>
      <c r="S53" s="161">
        <f t="shared" si="7"/>
        <v>0</v>
      </c>
      <c r="T53" s="127">
        <f t="shared" si="8"/>
        <v>0</v>
      </c>
      <c r="U53" s="127">
        <f t="shared" si="9"/>
        <v>0</v>
      </c>
      <c r="V53" s="127">
        <f t="shared" si="10"/>
        <v>0</v>
      </c>
      <c r="W53" s="127">
        <f t="shared" si="11"/>
        <v>0</v>
      </c>
      <c r="X53" s="127">
        <f t="shared" si="12"/>
        <v>0</v>
      </c>
    </row>
    <row r="54" spans="1:24" ht="27" hidden="1" customHeight="1" x14ac:dyDescent="0.2">
      <c r="A54" s="126">
        <f t="shared" si="0"/>
        <v>38</v>
      </c>
      <c r="B54" s="184"/>
      <c r="C54" s="180"/>
      <c r="D54" s="150"/>
      <c r="E54" s="150"/>
      <c r="F54" s="150"/>
      <c r="G54" s="150"/>
      <c r="H54" s="150"/>
      <c r="I54" s="180"/>
      <c r="J54" s="150"/>
      <c r="K54" s="150"/>
      <c r="L54" s="150"/>
      <c r="M54" s="150"/>
      <c r="N54" s="150"/>
      <c r="O54" s="150"/>
      <c r="P54" s="150"/>
      <c r="Q54" s="150"/>
      <c r="R54" s="150"/>
      <c r="S54" s="161">
        <f t="shared" si="7"/>
        <v>0</v>
      </c>
      <c r="T54" s="127">
        <f t="shared" si="8"/>
        <v>0</v>
      </c>
      <c r="U54" s="127">
        <f t="shared" si="9"/>
        <v>0</v>
      </c>
      <c r="V54" s="127">
        <f t="shared" si="10"/>
        <v>0</v>
      </c>
      <c r="W54" s="127">
        <f t="shared" si="11"/>
        <v>0</v>
      </c>
      <c r="X54" s="127">
        <f t="shared" si="12"/>
        <v>0</v>
      </c>
    </row>
    <row r="55" spans="1:24" ht="27" hidden="1" customHeight="1" x14ac:dyDescent="0.2">
      <c r="A55" s="126">
        <f t="shared" si="0"/>
        <v>39</v>
      </c>
      <c r="B55" s="184"/>
      <c r="C55" s="182"/>
      <c r="D55" s="150"/>
      <c r="E55" s="152"/>
      <c r="F55" s="150"/>
      <c r="G55" s="150"/>
      <c r="H55" s="150"/>
      <c r="I55" s="182"/>
      <c r="J55" s="150"/>
      <c r="K55" s="150"/>
      <c r="L55" s="150"/>
      <c r="M55" s="150"/>
      <c r="N55" s="150"/>
      <c r="O55" s="152"/>
      <c r="P55" s="150"/>
      <c r="Q55" s="150"/>
      <c r="R55" s="150"/>
      <c r="S55" s="161">
        <f t="shared" si="7"/>
        <v>0</v>
      </c>
      <c r="T55" s="127">
        <f t="shared" si="8"/>
        <v>0</v>
      </c>
      <c r="U55" s="127">
        <f t="shared" si="9"/>
        <v>0</v>
      </c>
      <c r="V55" s="127">
        <f t="shared" si="10"/>
        <v>0</v>
      </c>
      <c r="W55" s="127">
        <f t="shared" si="11"/>
        <v>0</v>
      </c>
      <c r="X55" s="127">
        <f t="shared" si="12"/>
        <v>0</v>
      </c>
    </row>
    <row r="56" spans="1:24" ht="27" hidden="1" customHeight="1" x14ac:dyDescent="0.2">
      <c r="A56" s="126">
        <f t="shared" si="0"/>
        <v>40</v>
      </c>
      <c r="B56" s="184"/>
      <c r="C56" s="182"/>
      <c r="D56" s="150"/>
      <c r="E56" s="151"/>
      <c r="F56" s="150"/>
      <c r="G56" s="150"/>
      <c r="H56" s="152"/>
      <c r="I56" s="153"/>
      <c r="J56" s="150"/>
      <c r="K56" s="150"/>
      <c r="L56" s="150"/>
      <c r="M56" s="150"/>
      <c r="N56" s="152"/>
      <c r="O56" s="152"/>
      <c r="P56" s="150"/>
      <c r="Q56" s="150"/>
      <c r="R56" s="150"/>
      <c r="S56" s="161">
        <f t="shared" si="7"/>
        <v>0</v>
      </c>
      <c r="T56" s="127">
        <f t="shared" si="8"/>
        <v>0</v>
      </c>
      <c r="U56" s="127">
        <f t="shared" si="9"/>
        <v>0</v>
      </c>
      <c r="V56" s="127">
        <f t="shared" si="10"/>
        <v>0</v>
      </c>
      <c r="W56" s="127">
        <f t="shared" si="11"/>
        <v>0</v>
      </c>
      <c r="X56" s="127">
        <f t="shared" si="12"/>
        <v>0</v>
      </c>
    </row>
    <row r="57" spans="1:24" ht="27" hidden="1" customHeight="1" x14ac:dyDescent="0.2">
      <c r="A57" s="126">
        <f t="shared" si="0"/>
        <v>41</v>
      </c>
      <c r="B57" s="184"/>
      <c r="C57" s="182"/>
      <c r="D57" s="150"/>
      <c r="E57" s="152"/>
      <c r="F57" s="150"/>
      <c r="G57" s="150"/>
      <c r="H57" s="152"/>
      <c r="I57" s="182"/>
      <c r="J57" s="150"/>
      <c r="K57" s="152"/>
      <c r="L57" s="150"/>
      <c r="M57" s="150"/>
      <c r="N57" s="152"/>
      <c r="O57" s="152"/>
      <c r="P57" s="150"/>
      <c r="Q57" s="150"/>
      <c r="R57" s="150"/>
      <c r="S57" s="161">
        <f t="shared" si="7"/>
        <v>0</v>
      </c>
      <c r="T57" s="127">
        <f t="shared" si="8"/>
        <v>0</v>
      </c>
      <c r="U57" s="127">
        <f t="shared" si="9"/>
        <v>0</v>
      </c>
      <c r="V57" s="127">
        <f t="shared" si="10"/>
        <v>0</v>
      </c>
      <c r="W57" s="127">
        <f t="shared" si="11"/>
        <v>0</v>
      </c>
      <c r="X57" s="127">
        <f t="shared" si="12"/>
        <v>0</v>
      </c>
    </row>
    <row r="58" spans="1:24" ht="27" hidden="1" customHeight="1" x14ac:dyDescent="0.2">
      <c r="A58" s="126">
        <f t="shared" si="0"/>
        <v>42</v>
      </c>
      <c r="B58" s="184"/>
      <c r="C58" s="182"/>
      <c r="D58" s="150"/>
      <c r="E58" s="151"/>
      <c r="F58" s="150"/>
      <c r="G58" s="150"/>
      <c r="H58" s="150"/>
      <c r="I58" s="153"/>
      <c r="J58" s="150"/>
      <c r="K58" s="150"/>
      <c r="L58" s="150"/>
      <c r="M58" s="150"/>
      <c r="N58" s="150"/>
      <c r="O58" s="152"/>
      <c r="P58" s="150"/>
      <c r="Q58" s="150"/>
      <c r="R58" s="150"/>
      <c r="S58" s="161">
        <f t="shared" si="7"/>
        <v>0</v>
      </c>
      <c r="T58" s="127">
        <f t="shared" si="8"/>
        <v>0</v>
      </c>
      <c r="U58" s="127">
        <f t="shared" si="9"/>
        <v>0</v>
      </c>
      <c r="V58" s="127">
        <f t="shared" si="10"/>
        <v>0</v>
      </c>
      <c r="W58" s="127">
        <f t="shared" si="11"/>
        <v>0</v>
      </c>
      <c r="X58" s="127">
        <f t="shared" si="12"/>
        <v>0</v>
      </c>
    </row>
    <row r="59" spans="1:24" ht="27" hidden="1" customHeight="1" x14ac:dyDescent="0.2">
      <c r="A59" s="126">
        <f t="shared" si="0"/>
        <v>43</v>
      </c>
      <c r="B59" s="184"/>
      <c r="C59" s="153"/>
      <c r="D59" s="150"/>
      <c r="E59" s="151"/>
      <c r="F59" s="150"/>
      <c r="G59" s="150"/>
      <c r="H59" s="150"/>
      <c r="I59" s="153"/>
      <c r="J59" s="150"/>
      <c r="K59" s="150"/>
      <c r="L59" s="150"/>
      <c r="M59" s="150"/>
      <c r="N59" s="150"/>
      <c r="O59" s="151"/>
      <c r="P59" s="150"/>
      <c r="Q59" s="150"/>
      <c r="R59" s="150"/>
      <c r="S59" s="161">
        <f t="shared" si="7"/>
        <v>0</v>
      </c>
      <c r="T59" s="127">
        <f t="shared" si="8"/>
        <v>0</v>
      </c>
      <c r="U59" s="127">
        <f t="shared" si="9"/>
        <v>0</v>
      </c>
      <c r="V59" s="127">
        <f t="shared" si="10"/>
        <v>0</v>
      </c>
      <c r="W59" s="127">
        <f t="shared" si="11"/>
        <v>0</v>
      </c>
      <c r="X59" s="127">
        <f t="shared" si="12"/>
        <v>0</v>
      </c>
    </row>
    <row r="60" spans="1:24" ht="27" hidden="1" customHeight="1" x14ac:dyDescent="0.2">
      <c r="A60" s="126">
        <f t="shared" si="0"/>
        <v>44</v>
      </c>
      <c r="B60" s="184"/>
      <c r="C60" s="182"/>
      <c r="D60" s="150"/>
      <c r="E60" s="152"/>
      <c r="F60" s="150"/>
      <c r="G60" s="150"/>
      <c r="H60" s="152"/>
      <c r="I60" s="182"/>
      <c r="J60" s="150"/>
      <c r="K60" s="150"/>
      <c r="L60" s="150"/>
      <c r="M60" s="150"/>
      <c r="N60" s="152"/>
      <c r="O60" s="152"/>
      <c r="P60" s="150"/>
      <c r="Q60" s="150"/>
      <c r="R60" s="150"/>
      <c r="S60" s="161">
        <f t="shared" si="7"/>
        <v>0</v>
      </c>
      <c r="T60" s="127">
        <f t="shared" si="8"/>
        <v>0</v>
      </c>
      <c r="U60" s="127">
        <f t="shared" si="9"/>
        <v>0</v>
      </c>
      <c r="V60" s="127">
        <f t="shared" si="10"/>
        <v>0</v>
      </c>
      <c r="W60" s="127">
        <f t="shared" si="11"/>
        <v>0</v>
      </c>
      <c r="X60" s="127">
        <f t="shared" si="12"/>
        <v>0</v>
      </c>
    </row>
    <row r="61" spans="1:24" ht="27" hidden="1" customHeight="1" x14ac:dyDescent="0.2">
      <c r="A61" s="126">
        <f t="shared" si="0"/>
        <v>45</v>
      </c>
      <c r="B61" s="184"/>
      <c r="C61" s="182"/>
      <c r="D61" s="150"/>
      <c r="E61" s="151"/>
      <c r="F61" s="150"/>
      <c r="G61" s="150"/>
      <c r="H61" s="152"/>
      <c r="I61" s="182"/>
      <c r="J61" s="150"/>
      <c r="K61" s="151"/>
      <c r="L61" s="150"/>
      <c r="M61" s="150"/>
      <c r="N61" s="152"/>
      <c r="O61" s="152"/>
      <c r="P61" s="150"/>
      <c r="Q61" s="150"/>
      <c r="R61" s="150"/>
      <c r="S61" s="161">
        <f t="shared" si="7"/>
        <v>0</v>
      </c>
      <c r="T61" s="127">
        <f t="shared" si="8"/>
        <v>0</v>
      </c>
      <c r="U61" s="127">
        <f t="shared" si="9"/>
        <v>0</v>
      </c>
      <c r="V61" s="127">
        <f t="shared" si="10"/>
        <v>0</v>
      </c>
      <c r="W61" s="127">
        <f t="shared" si="11"/>
        <v>0</v>
      </c>
      <c r="X61" s="127">
        <f t="shared" si="12"/>
        <v>0</v>
      </c>
    </row>
    <row r="62" spans="1:24" ht="27" hidden="1" customHeight="1" x14ac:dyDescent="0.2">
      <c r="A62" s="126">
        <f t="shared" si="0"/>
        <v>46</v>
      </c>
      <c r="B62" s="184"/>
      <c r="C62" s="182"/>
      <c r="D62" s="150"/>
      <c r="E62" s="152"/>
      <c r="F62" s="150"/>
      <c r="G62" s="150"/>
      <c r="H62" s="150"/>
      <c r="I62" s="182"/>
      <c r="J62" s="150"/>
      <c r="K62" s="152"/>
      <c r="L62" s="150"/>
      <c r="M62" s="150"/>
      <c r="N62" s="150"/>
      <c r="O62" s="152"/>
      <c r="P62" s="150"/>
      <c r="Q62" s="150"/>
      <c r="R62" s="150"/>
      <c r="S62" s="161">
        <f t="shared" si="7"/>
        <v>0</v>
      </c>
      <c r="T62" s="127">
        <f t="shared" si="8"/>
        <v>0</v>
      </c>
      <c r="U62" s="127">
        <f t="shared" si="9"/>
        <v>0</v>
      </c>
      <c r="V62" s="127">
        <f t="shared" si="10"/>
        <v>0</v>
      </c>
      <c r="W62" s="127">
        <f t="shared" si="11"/>
        <v>0</v>
      </c>
      <c r="X62" s="127">
        <f t="shared" si="12"/>
        <v>0</v>
      </c>
    </row>
    <row r="63" spans="1:24" ht="27" hidden="1" customHeight="1" x14ac:dyDescent="0.2">
      <c r="A63" s="126">
        <f t="shared" si="0"/>
        <v>47</v>
      </c>
      <c r="B63" s="184"/>
      <c r="C63" s="180"/>
      <c r="D63" s="150"/>
      <c r="E63" s="150"/>
      <c r="F63" s="150"/>
      <c r="G63" s="150"/>
      <c r="H63" s="150"/>
      <c r="I63" s="180"/>
      <c r="J63" s="150"/>
      <c r="K63" s="150"/>
      <c r="L63" s="150"/>
      <c r="M63" s="150"/>
      <c r="N63" s="150"/>
      <c r="O63" s="150"/>
      <c r="P63" s="150"/>
      <c r="Q63" s="150"/>
      <c r="R63" s="150"/>
      <c r="S63" s="161">
        <f t="shared" si="7"/>
        <v>0</v>
      </c>
      <c r="T63" s="127">
        <f t="shared" si="8"/>
        <v>0</v>
      </c>
      <c r="U63" s="127">
        <f t="shared" si="9"/>
        <v>0</v>
      </c>
      <c r="V63" s="127">
        <f t="shared" si="10"/>
        <v>0</v>
      </c>
      <c r="W63" s="127">
        <f t="shared" si="11"/>
        <v>0</v>
      </c>
      <c r="X63" s="127">
        <f t="shared" si="12"/>
        <v>0</v>
      </c>
    </row>
    <row r="64" spans="1:24" ht="27" hidden="1" customHeight="1" x14ac:dyDescent="0.2">
      <c r="A64" s="126">
        <f t="shared" si="0"/>
        <v>48</v>
      </c>
      <c r="B64" s="184"/>
      <c r="C64" s="180"/>
      <c r="D64" s="150"/>
      <c r="E64" s="150"/>
      <c r="F64" s="150"/>
      <c r="G64" s="150"/>
      <c r="H64" s="150"/>
      <c r="I64" s="180"/>
      <c r="J64" s="150"/>
      <c r="K64" s="150"/>
      <c r="L64" s="150"/>
      <c r="M64" s="150"/>
      <c r="N64" s="150"/>
      <c r="O64" s="150"/>
      <c r="P64" s="150"/>
      <c r="Q64" s="150"/>
      <c r="R64" s="150"/>
      <c r="S64" s="161">
        <f t="shared" si="7"/>
        <v>0</v>
      </c>
      <c r="T64" s="127">
        <f t="shared" si="8"/>
        <v>0</v>
      </c>
      <c r="U64" s="127">
        <f t="shared" si="9"/>
        <v>0</v>
      </c>
      <c r="V64" s="127">
        <f t="shared" si="10"/>
        <v>0</v>
      </c>
      <c r="W64" s="127">
        <f t="shared" si="11"/>
        <v>0</v>
      </c>
      <c r="X64" s="127">
        <f t="shared" si="12"/>
        <v>0</v>
      </c>
    </row>
    <row r="65" spans="1:24" ht="27" hidden="1" customHeight="1" x14ac:dyDescent="0.2">
      <c r="A65" s="126">
        <f t="shared" si="0"/>
        <v>49</v>
      </c>
      <c r="B65" s="184"/>
      <c r="C65" s="180"/>
      <c r="D65" s="150"/>
      <c r="E65" s="150"/>
      <c r="F65" s="150"/>
      <c r="G65" s="150"/>
      <c r="H65" s="150"/>
      <c r="I65" s="180"/>
      <c r="J65" s="150"/>
      <c r="K65" s="150"/>
      <c r="L65" s="150"/>
      <c r="M65" s="150"/>
      <c r="N65" s="150"/>
      <c r="O65" s="150"/>
      <c r="P65" s="150"/>
      <c r="Q65" s="150"/>
      <c r="R65" s="150"/>
      <c r="S65" s="161">
        <f t="shared" si="7"/>
        <v>0</v>
      </c>
      <c r="T65" s="127">
        <f t="shared" si="8"/>
        <v>0</v>
      </c>
      <c r="U65" s="127">
        <f t="shared" si="9"/>
        <v>0</v>
      </c>
      <c r="V65" s="127">
        <f t="shared" si="10"/>
        <v>0</v>
      </c>
      <c r="W65" s="127">
        <f t="shared" si="11"/>
        <v>0</v>
      </c>
      <c r="X65" s="127">
        <f t="shared" si="12"/>
        <v>0</v>
      </c>
    </row>
    <row r="66" spans="1:24" ht="27" hidden="1" customHeight="1" x14ac:dyDescent="0.2">
      <c r="A66" s="126">
        <f t="shared" si="0"/>
        <v>50</v>
      </c>
      <c r="B66" s="184"/>
      <c r="C66" s="180"/>
      <c r="D66" s="150"/>
      <c r="E66" s="150"/>
      <c r="F66" s="150"/>
      <c r="G66" s="150"/>
      <c r="H66" s="150"/>
      <c r="I66" s="180"/>
      <c r="J66" s="150"/>
      <c r="K66" s="150"/>
      <c r="L66" s="150"/>
      <c r="M66" s="150"/>
      <c r="N66" s="150"/>
      <c r="O66" s="150"/>
      <c r="P66" s="150"/>
      <c r="Q66" s="150"/>
      <c r="R66" s="150"/>
      <c r="S66" s="161">
        <f t="shared" si="7"/>
        <v>0</v>
      </c>
      <c r="T66" s="127">
        <f t="shared" si="8"/>
        <v>0</v>
      </c>
      <c r="U66" s="127">
        <f t="shared" si="9"/>
        <v>0</v>
      </c>
      <c r="V66" s="127">
        <f t="shared" si="10"/>
        <v>0</v>
      </c>
      <c r="W66" s="127">
        <f t="shared" si="11"/>
        <v>0</v>
      </c>
      <c r="X66" s="127">
        <f t="shared" si="12"/>
        <v>0</v>
      </c>
    </row>
    <row r="67" spans="1:24" ht="27" hidden="1" customHeight="1" x14ac:dyDescent="0.2">
      <c r="A67" s="126">
        <f t="shared" si="0"/>
        <v>51</v>
      </c>
      <c r="B67" s="184"/>
      <c r="C67" s="180"/>
      <c r="D67" s="150"/>
      <c r="E67" s="150"/>
      <c r="F67" s="150"/>
      <c r="G67" s="150"/>
      <c r="H67" s="150"/>
      <c r="I67" s="180"/>
      <c r="J67" s="150"/>
      <c r="K67" s="150"/>
      <c r="L67" s="150"/>
      <c r="M67" s="150"/>
      <c r="N67" s="150"/>
      <c r="O67" s="150"/>
      <c r="P67" s="150"/>
      <c r="Q67" s="150"/>
      <c r="R67" s="150"/>
      <c r="S67" s="161">
        <f t="shared" si="7"/>
        <v>0</v>
      </c>
      <c r="T67" s="127">
        <f t="shared" si="8"/>
        <v>0</v>
      </c>
      <c r="U67" s="127">
        <f t="shared" si="9"/>
        <v>0</v>
      </c>
      <c r="V67" s="127">
        <f t="shared" si="10"/>
        <v>0</v>
      </c>
      <c r="W67" s="127">
        <f t="shared" si="11"/>
        <v>0</v>
      </c>
      <c r="X67" s="127">
        <f t="shared" si="12"/>
        <v>0</v>
      </c>
    </row>
    <row r="68" spans="1:24" x14ac:dyDescent="0.3">
      <c r="S68" s="161">
        <f>SUM(S8:S67)</f>
        <v>10</v>
      </c>
      <c r="T68" s="161">
        <f t="shared" ref="T68:X68" si="13">SUM(T8:T67)</f>
        <v>0</v>
      </c>
      <c r="U68" s="161">
        <f t="shared" si="13"/>
        <v>1</v>
      </c>
      <c r="V68" s="161">
        <f t="shared" si="13"/>
        <v>1</v>
      </c>
      <c r="W68" s="161">
        <f t="shared" si="13"/>
        <v>0</v>
      </c>
      <c r="X68" s="161">
        <f t="shared" si="13"/>
        <v>2</v>
      </c>
    </row>
    <row r="69" spans="1:24" x14ac:dyDescent="0.3">
      <c r="T69" s="127">
        <f t="shared" ref="T37:T69" si="14">IF(ISERR(SEARCH("Л",P69))=FALSE,1,0)</f>
        <v>0</v>
      </c>
      <c r="V69" s="127">
        <f t="shared" ref="V37:V69" si="15">IF(ISERR(SEARCH("С",P69))=FALSE,1,0)</f>
        <v>0</v>
      </c>
    </row>
  </sheetData>
  <mergeCells count="8">
    <mergeCell ref="A1:P1"/>
    <mergeCell ref="A4:P4"/>
    <mergeCell ref="A6:A7"/>
    <mergeCell ref="B6:B7"/>
    <mergeCell ref="C6:H6"/>
    <mergeCell ref="I6:N6"/>
    <mergeCell ref="O6:O7"/>
    <mergeCell ref="P6:P7"/>
  </mergeCells>
  <phoneticPr fontId="2" type="noConversion"/>
  <pageMargins left="0.19685039370078741" right="0.19685039370078741" top="0.19685039370078741" bottom="0.19685039370078741" header="0.51181102362204722" footer="0.51181102362204722"/>
  <pageSetup paperSize="9" fitToHeight="2" orientation="landscape" r:id="rId1"/>
  <headerFooter alignWithMargins="0"/>
  <webPublishItems count="1">
    <webPublishItem id="11986" divId="Lomonosov-Rally_10_11986" sourceType="sheet" destinationFile="E:\Rally\Сайт Ломоносов\2010\zayavki_10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1"/>
  <sheetViews>
    <sheetView view="pageBreakPreview" zoomScale="75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Q4" sqref="Q4"/>
    </sheetView>
  </sheetViews>
  <sheetFormatPr defaultRowHeight="12.75" x14ac:dyDescent="0.2"/>
  <cols>
    <col min="1" max="1" width="5.7109375" customWidth="1"/>
    <col min="2" max="2" width="23.85546875" customWidth="1"/>
    <col min="3" max="3" width="2.7109375" customWidth="1"/>
    <col min="4" max="4" width="5.7109375" customWidth="1"/>
    <col min="5" max="5" width="2.7109375" customWidth="1"/>
    <col min="6" max="6" width="5.7109375" customWidth="1"/>
    <col min="7" max="7" width="2.7109375" customWidth="1"/>
    <col min="8" max="8" width="5.7109375" customWidth="1"/>
    <col min="9" max="9" width="8.7109375" customWidth="1"/>
    <col min="10" max="10" width="7.7109375" style="102" customWidth="1"/>
    <col min="11" max="11" width="2.7109375" style="102" customWidth="1"/>
    <col min="12" max="12" width="5.7109375" customWidth="1"/>
    <col min="13" max="13" width="2.7109375" style="102" customWidth="1"/>
    <col min="14" max="14" width="6.85546875" customWidth="1"/>
    <col min="15" max="15" width="2.7109375" style="102" customWidth="1"/>
    <col min="16" max="16" width="5.7109375" customWidth="1"/>
    <col min="17" max="18" width="8.7109375" customWidth="1"/>
    <col min="19" max="20" width="8.7109375" hidden="1" customWidth="1"/>
    <col min="21" max="22" width="8.7109375" customWidth="1"/>
    <col min="23" max="23" width="10.7109375" customWidth="1"/>
    <col min="25" max="25" width="10.7109375" bestFit="1" customWidth="1"/>
  </cols>
  <sheetData>
    <row r="1" spans="1:25" ht="3" customHeight="1" x14ac:dyDescent="0.2"/>
    <row r="2" spans="1:25" ht="9" customHeight="1" x14ac:dyDescent="0.2"/>
    <row r="3" spans="1:25" ht="20.25" x14ac:dyDescent="0.3">
      <c r="A3" s="44" t="s">
        <v>242</v>
      </c>
    </row>
    <row r="4" spans="1:25" ht="18" x14ac:dyDescent="0.25">
      <c r="A4" s="45" t="s">
        <v>30</v>
      </c>
      <c r="I4" s="1"/>
    </row>
    <row r="5" spans="1:25" ht="13.9" customHeight="1" x14ac:dyDescent="0.2">
      <c r="A5" t="s">
        <v>79</v>
      </c>
      <c r="D5" s="473">
        <v>0.66666666666666663</v>
      </c>
      <c r="E5" s="473"/>
      <c r="I5" s="1"/>
      <c r="J5" s="73"/>
      <c r="K5" s="140"/>
      <c r="L5" s="140"/>
      <c r="M5" s="140"/>
      <c r="N5" s="140"/>
      <c r="O5" s="140"/>
      <c r="P5" s="140"/>
      <c r="Q5" s="1"/>
      <c r="R5" s="1"/>
      <c r="S5" s="1"/>
      <c r="T5" s="1"/>
      <c r="U5" s="1"/>
      <c r="V5" s="1"/>
      <c r="W5" s="1"/>
      <c r="X5" s="1"/>
    </row>
    <row r="6" spans="1:25" ht="4.9000000000000004" customHeight="1" thickBot="1" x14ac:dyDescent="0.25">
      <c r="I6" s="1"/>
      <c r="J6" s="73"/>
      <c r="K6" s="140"/>
      <c r="L6" s="140"/>
      <c r="M6" s="140"/>
      <c r="N6" s="140"/>
      <c r="O6" s="140"/>
      <c r="P6" s="140"/>
      <c r="Q6" s="1"/>
      <c r="R6" s="1"/>
      <c r="S6" s="1"/>
      <c r="T6" s="1"/>
      <c r="U6" s="1"/>
      <c r="V6" s="1"/>
      <c r="W6" s="1"/>
    </row>
    <row r="7" spans="1:25" s="140" customFormat="1" ht="42.6" customHeight="1" x14ac:dyDescent="0.2">
      <c r="A7" s="319" t="s">
        <v>54</v>
      </c>
      <c r="B7" s="320" t="s">
        <v>74</v>
      </c>
      <c r="C7" s="462" t="s">
        <v>164</v>
      </c>
      <c r="D7" s="460"/>
      <c r="E7" s="460" t="s">
        <v>165</v>
      </c>
      <c r="F7" s="460"/>
      <c r="G7" s="460" t="s">
        <v>166</v>
      </c>
      <c r="H7" s="460"/>
      <c r="I7" s="79" t="s">
        <v>135</v>
      </c>
      <c r="J7" s="222" t="s">
        <v>288</v>
      </c>
      <c r="K7" s="460" t="s">
        <v>289</v>
      </c>
      <c r="L7" s="460"/>
      <c r="M7" s="460" t="s">
        <v>290</v>
      </c>
      <c r="N7" s="460"/>
      <c r="O7" s="460" t="s">
        <v>291</v>
      </c>
      <c r="P7" s="463"/>
      <c r="Q7" s="79" t="s">
        <v>136</v>
      </c>
      <c r="R7" s="69" t="s">
        <v>132</v>
      </c>
      <c r="S7" s="301" t="s">
        <v>78</v>
      </c>
      <c r="T7" s="306" t="s">
        <v>66</v>
      </c>
      <c r="U7" s="79" t="s">
        <v>137</v>
      </c>
      <c r="V7" s="79" t="s">
        <v>32</v>
      </c>
      <c r="W7" s="174" t="s">
        <v>46</v>
      </c>
      <c r="Y7" s="168" t="s">
        <v>33</v>
      </c>
    </row>
    <row r="8" spans="1:25" s="1" customFormat="1" hidden="1" x14ac:dyDescent="0.2">
      <c r="A8" s="199">
        <f>Секц.1!A8</f>
        <v>1</v>
      </c>
      <c r="B8" s="200" t="e">
        <f>Секц.1!B8</f>
        <v>#VALUE!</v>
      </c>
      <c r="C8" s="327" t="str">
        <f ca="1">Секц.2!H8</f>
        <v xml:space="preserve"> </v>
      </c>
      <c r="D8" s="265">
        <f>Секц.2!G8</f>
        <v>0</v>
      </c>
      <c r="E8" s="328" t="str">
        <f ca="1">Секц.2!AH8</f>
        <v>+</v>
      </c>
      <c r="F8" s="289" t="e">
        <f ca="1">Секц.2!AG8</f>
        <v>#REF!</v>
      </c>
      <c r="G8" s="294" t="str">
        <f ca="1">Секц.2!AU10</f>
        <v xml:space="preserve"> </v>
      </c>
      <c r="H8" s="265">
        <f ca="1">Секц.2!AT8</f>
        <v>0</v>
      </c>
      <c r="I8" s="75" t="e">
        <f ca="1">H8+F8+D8</f>
        <v>#REF!</v>
      </c>
      <c r="J8" s="300">
        <f>Секц.2!O8</f>
        <v>55.4</v>
      </c>
      <c r="K8" s="294" t="str">
        <f>Секц.2!V8</f>
        <v>+</v>
      </c>
      <c r="L8" s="265">
        <f>Секц.2!U8</f>
        <v>0</v>
      </c>
      <c r="M8" s="294" t="e">
        <f>Секц.2!#REF!</f>
        <v>#REF!</v>
      </c>
      <c r="N8" s="265" t="e">
        <f>Секц.2!#REF!</f>
        <v>#REF!</v>
      </c>
      <c r="O8" s="294" t="str">
        <f>Секц.2!AO8</f>
        <v>+</v>
      </c>
      <c r="P8" s="299">
        <f>Секц.2!AN8</f>
        <v>1.0000000000011555</v>
      </c>
      <c r="Q8" s="175" t="e">
        <f>P8+N8+L8+J8</f>
        <v>#REF!</v>
      </c>
      <c r="R8" s="304" t="e">
        <f ca="1">VLOOKUP(OFFSET(R8,,1-COLUMN(R8)),Секц.1!$A$8:$CS$67,106,FALSE)</f>
        <v>#REF!</v>
      </c>
      <c r="S8" s="302"/>
      <c r="T8" s="294"/>
      <c r="U8" s="75" t="e">
        <f ca="1">R8</f>
        <v>#REF!</v>
      </c>
      <c r="V8" s="308">
        <v>0</v>
      </c>
      <c r="W8" s="509" t="e">
        <f ca="1">V8+U8+R8+Q8+I8</f>
        <v>#REF!</v>
      </c>
      <c r="Y8" s="1" t="e">
        <f ca="1">IF(W8=Секц.2!BA8,"Ок","Ошибка")</f>
        <v>#REF!</v>
      </c>
    </row>
    <row r="9" spans="1:25" s="1" customFormat="1" x14ac:dyDescent="0.2">
      <c r="A9" s="199">
        <f>Секц.1!A9</f>
        <v>2</v>
      </c>
      <c r="B9" s="200" t="str">
        <f>Секц.1!B9</f>
        <v>ЛЕГЕЙДА Дмитрий</v>
      </c>
      <c r="C9" s="327" t="str">
        <f ca="1">Секц.2!H9</f>
        <v xml:space="preserve"> </v>
      </c>
      <c r="D9" s="265">
        <f>Секц.2!G9</f>
        <v>0</v>
      </c>
      <c r="E9" s="328" t="str">
        <f ca="1">Секц.2!AH9</f>
        <v xml:space="preserve"> </v>
      </c>
      <c r="F9" s="289">
        <f ca="1">Секц.2!AG9</f>
        <v>0</v>
      </c>
      <c r="G9" s="294" t="str">
        <f ca="1">Секц.2!AU11</f>
        <v xml:space="preserve"> </v>
      </c>
      <c r="H9" s="265">
        <f>Секц.2!AT9</f>
        <v>0</v>
      </c>
      <c r="I9" s="75">
        <f t="shared" ref="I9:I38" ca="1" si="0">H9+F9+D9</f>
        <v>0</v>
      </c>
      <c r="J9" s="300">
        <f>Секц.2!O9</f>
        <v>55.8</v>
      </c>
      <c r="K9" s="294" t="str">
        <f>Секц.2!V9</f>
        <v>+</v>
      </c>
      <c r="L9" s="265">
        <f>Секц.2!U9</f>
        <v>18.999999999997225</v>
      </c>
      <c r="M9" s="294" t="str">
        <f>Секц.2!AB9</f>
        <v>+</v>
      </c>
      <c r="N9" s="265">
        <f>Секц.2!AA9</f>
        <v>2.9999999999998694</v>
      </c>
      <c r="O9" s="294" t="str">
        <f>Секц.2!AO9</f>
        <v>+</v>
      </c>
      <c r="P9" s="299">
        <f>Секц.2!AN9</f>
        <v>4.1966430330830917E-12</v>
      </c>
      <c r="Q9" s="175">
        <f t="shared" ref="Q9:Q38" si="1">P9+N9+L9+J9</f>
        <v>77.80000000000129</v>
      </c>
      <c r="R9" s="304"/>
      <c r="S9" s="302"/>
      <c r="T9" s="294"/>
      <c r="U9" s="75"/>
      <c r="V9" s="308">
        <v>0</v>
      </c>
      <c r="W9" s="46">
        <f ca="1">I9+Q9</f>
        <v>77.80000000000129</v>
      </c>
      <c r="Y9" s="1" t="str">
        <f ca="1">IF(W9=Секц.2!BA9,"Ок","Ошибка")</f>
        <v>Ок</v>
      </c>
    </row>
    <row r="10" spans="1:25" s="1" customFormat="1" x14ac:dyDescent="0.2">
      <c r="A10" s="199">
        <f>Секц.1!A10</f>
        <v>3</v>
      </c>
      <c r="B10" s="200" t="str">
        <f>Секц.1!B10</f>
        <v>КАНАНАДЗЕ Сергей</v>
      </c>
      <c r="C10" s="327" t="str">
        <f ca="1">Секц.2!H10</f>
        <v xml:space="preserve"> </v>
      </c>
      <c r="D10" s="265">
        <f>Секц.2!G10</f>
        <v>0</v>
      </c>
      <c r="E10" s="328" t="str">
        <f ca="1">Секц.2!AH10</f>
        <v xml:space="preserve"> </v>
      </c>
      <c r="F10" s="289">
        <f ca="1">Секц.2!AG10</f>
        <v>0</v>
      </c>
      <c r="G10" s="294" t="str">
        <f ca="1">Секц.2!AU12</f>
        <v xml:space="preserve"> </v>
      </c>
      <c r="H10" s="265">
        <f>Секц.2!AT10</f>
        <v>0</v>
      </c>
      <c r="I10" s="75">
        <f t="shared" ca="1" si="0"/>
        <v>0</v>
      </c>
      <c r="J10" s="300">
        <f>Секц.2!O10</f>
        <v>37.700000000000003</v>
      </c>
      <c r="K10" s="294" t="str">
        <f>Секц.2!V10</f>
        <v>+</v>
      </c>
      <c r="L10" s="265">
        <f>Секц.2!U10</f>
        <v>0</v>
      </c>
      <c r="M10" s="294" t="str">
        <f>Секц.2!AB10</f>
        <v>+</v>
      </c>
      <c r="N10" s="265">
        <f>Секц.2!AA10</f>
        <v>2.0000000000029106</v>
      </c>
      <c r="O10" s="294" t="str">
        <f>Секц.2!AO10</f>
        <v>+</v>
      </c>
      <c r="P10" s="299">
        <f>Секц.2!AN10</f>
        <v>4.1966430330830917E-12</v>
      </c>
      <c r="Q10" s="175">
        <f t="shared" si="1"/>
        <v>39.700000000007108</v>
      </c>
      <c r="R10" s="304"/>
      <c r="S10" s="302"/>
      <c r="T10" s="294"/>
      <c r="U10" s="75"/>
      <c r="V10" s="308">
        <v>0</v>
      </c>
      <c r="W10" s="46">
        <f t="shared" ref="W10:W67" ca="1" si="2">I10+Q10</f>
        <v>39.700000000007108</v>
      </c>
      <c r="Y10" s="1" t="str">
        <f ca="1">IF(W10=Секц.2!BA10,"Ок","Ошибка")</f>
        <v>Ок</v>
      </c>
    </row>
    <row r="11" spans="1:25" s="1" customFormat="1" hidden="1" x14ac:dyDescent="0.2">
      <c r="A11" s="199">
        <f>Секц.1!A11</f>
        <v>4</v>
      </c>
      <c r="B11" s="200" t="e">
        <f>Секц.1!B11</f>
        <v>#VALUE!</v>
      </c>
      <c r="C11" s="327" t="str">
        <f ca="1">Секц.2!H11</f>
        <v xml:space="preserve"> </v>
      </c>
      <c r="D11" s="265">
        <f>Секц.2!G11</f>
        <v>0</v>
      </c>
      <c r="E11" s="328" t="str">
        <f ca="1">Секц.2!AH11</f>
        <v xml:space="preserve"> </v>
      </c>
      <c r="F11" s="289">
        <f ca="1">Секц.2!AG11</f>
        <v>0</v>
      </c>
      <c r="G11" s="294" t="str">
        <f ca="1">Секц.2!AU13</f>
        <v>+</v>
      </c>
      <c r="H11" s="265">
        <f>Секц.2!AT11</f>
        <v>0</v>
      </c>
      <c r="I11" s="75">
        <f t="shared" ca="1" si="0"/>
        <v>0</v>
      </c>
      <c r="J11" s="300">
        <f>Секц.2!O11</f>
        <v>0</v>
      </c>
      <c r="K11" s="294" t="e">
        <f>Секц.2!V11</f>
        <v>#VALUE!</v>
      </c>
      <c r="L11" s="265" t="e">
        <f>Секц.2!U11</f>
        <v>#VALUE!</v>
      </c>
      <c r="M11" s="294" t="e">
        <f>Секц.2!AB11</f>
        <v>#VALUE!</v>
      </c>
      <c r="N11" s="265" t="e">
        <f>Секц.2!AA11</f>
        <v>#VALUE!</v>
      </c>
      <c r="O11" s="294" t="e">
        <f>Секц.2!AO11</f>
        <v>#VALUE!</v>
      </c>
      <c r="P11" s="299" t="e">
        <f>Секц.2!AN11</f>
        <v>#VALUE!</v>
      </c>
      <c r="Q11" s="175" t="e">
        <f t="shared" si="1"/>
        <v>#VALUE!</v>
      </c>
      <c r="R11" s="304"/>
      <c r="S11" s="302"/>
      <c r="T11" s="294"/>
      <c r="U11" s="75"/>
      <c r="V11" s="308">
        <v>0</v>
      </c>
      <c r="W11" s="46" t="e">
        <f t="shared" ca="1" si="2"/>
        <v>#VALUE!</v>
      </c>
      <c r="Y11" s="1" t="e">
        <f ca="1">IF(W11=Секц.2!BA11,"Ок","Ошибка")</f>
        <v>#VALUE!</v>
      </c>
    </row>
    <row r="12" spans="1:25" s="1" customFormat="1" hidden="1" x14ac:dyDescent="0.2">
      <c r="A12" s="199">
        <f>Секц.1!A12</f>
        <v>5</v>
      </c>
      <c r="B12" s="200" t="e">
        <f>Секц.1!B12</f>
        <v>#VALUE!</v>
      </c>
      <c r="C12" s="327" t="str">
        <f ca="1">Секц.2!H12</f>
        <v xml:space="preserve"> </v>
      </c>
      <c r="D12" s="265">
        <f>Секц.2!G12</f>
        <v>10</v>
      </c>
      <c r="E12" s="328" t="str">
        <f ca="1">Секц.2!AH12</f>
        <v xml:space="preserve"> </v>
      </c>
      <c r="F12" s="289">
        <f ca="1">Секц.2!AG12</f>
        <v>0</v>
      </c>
      <c r="G12" s="294" t="str">
        <f ca="1">Секц.2!AU14</f>
        <v xml:space="preserve"> </v>
      </c>
      <c r="H12" s="265">
        <f>Секц.2!AT12</f>
        <v>0</v>
      </c>
      <c r="I12" s="75">
        <f t="shared" ca="1" si="0"/>
        <v>10</v>
      </c>
      <c r="J12" s="300">
        <f>Секц.2!O12</f>
        <v>0</v>
      </c>
      <c r="K12" s="294" t="e">
        <f>Секц.2!V12</f>
        <v>#VALUE!</v>
      </c>
      <c r="L12" s="265" t="e">
        <f>Секц.2!U12</f>
        <v>#VALUE!</v>
      </c>
      <c r="M12" s="294" t="e">
        <f>Секц.2!AB12</f>
        <v>#VALUE!</v>
      </c>
      <c r="N12" s="265" t="e">
        <f>Секц.2!AA12</f>
        <v>#VALUE!</v>
      </c>
      <c r="O12" s="294" t="e">
        <f>Секц.2!AO12</f>
        <v>#VALUE!</v>
      </c>
      <c r="P12" s="299" t="e">
        <f>Секц.2!AN12</f>
        <v>#VALUE!</v>
      </c>
      <c r="Q12" s="175" t="e">
        <f t="shared" si="1"/>
        <v>#VALUE!</v>
      </c>
      <c r="R12" s="304"/>
      <c r="S12" s="302"/>
      <c r="T12" s="294"/>
      <c r="U12" s="75"/>
      <c r="V12" s="308">
        <v>0</v>
      </c>
      <c r="W12" s="46" t="e">
        <f t="shared" ca="1" si="2"/>
        <v>#VALUE!</v>
      </c>
      <c r="Y12" s="1" t="e">
        <f ca="1">IF(W12=Секц.2!BA12,"Ок","Ошибка")</f>
        <v>#VALUE!</v>
      </c>
    </row>
    <row r="13" spans="1:25" s="1" customFormat="1" x14ac:dyDescent="0.2">
      <c r="A13" s="199">
        <f>Секц.1!A13</f>
        <v>6</v>
      </c>
      <c r="B13" s="200" t="str">
        <f>Секц.1!B13</f>
        <v>БЕЛЬЧЕНКО Юрий</v>
      </c>
      <c r="C13" s="327" t="str">
        <f ca="1">Секц.2!H13</f>
        <v xml:space="preserve"> </v>
      </c>
      <c r="D13" s="265">
        <f>Секц.2!G13</f>
        <v>0</v>
      </c>
      <c r="E13" s="328" t="str">
        <f ca="1">Секц.2!AH13</f>
        <v>-</v>
      </c>
      <c r="F13" s="289">
        <f ca="1">Секц.2!AG13</f>
        <v>479.99999999999829</v>
      </c>
      <c r="G13" s="294" t="str">
        <f ca="1">Секц.2!AU15</f>
        <v>-</v>
      </c>
      <c r="H13" s="265">
        <f>Секц.2!AT13</f>
        <v>0</v>
      </c>
      <c r="I13" s="75">
        <f t="shared" ca="1" si="0"/>
        <v>479.99999999999829</v>
      </c>
      <c r="J13" s="300">
        <f>Секц.2!O13</f>
        <v>39.4</v>
      </c>
      <c r="K13" s="294" t="str">
        <f>Секц.2!V13</f>
        <v>+</v>
      </c>
      <c r="L13" s="265">
        <f>Секц.2!U13</f>
        <v>0</v>
      </c>
      <c r="M13" s="294" t="str">
        <f>Секц.2!AB13</f>
        <v>+</v>
      </c>
      <c r="N13" s="265">
        <f>Секц.2!AA13</f>
        <v>2.0000000000029106</v>
      </c>
      <c r="O13" s="294" t="str">
        <f>Секц.2!AO13</f>
        <v>+</v>
      </c>
      <c r="P13" s="299">
        <f>Секц.2!AN13</f>
        <v>1.0000000000011555</v>
      </c>
      <c r="Q13" s="175">
        <f t="shared" si="1"/>
        <v>42.400000000004063</v>
      </c>
      <c r="R13" s="304"/>
      <c r="S13" s="302"/>
      <c r="T13" s="294"/>
      <c r="U13" s="75"/>
      <c r="V13" s="308">
        <v>0</v>
      </c>
      <c r="W13" s="46">
        <f t="shared" ca="1" si="2"/>
        <v>522.40000000000236</v>
      </c>
      <c r="Y13" s="1" t="str">
        <f ca="1">IF(W13=Секц.2!BA13,"Ок","Ошибка")</f>
        <v>Ок</v>
      </c>
    </row>
    <row r="14" spans="1:25" s="1" customFormat="1" x14ac:dyDescent="0.2">
      <c r="A14" s="199">
        <f>Секц.1!A14</f>
        <v>7</v>
      </c>
      <c r="B14" s="200" t="str">
        <f>Секц.1!B14</f>
        <v>ЕРШОВ Сергей</v>
      </c>
      <c r="C14" s="327" t="str">
        <f ca="1">Секц.2!H14</f>
        <v xml:space="preserve"> </v>
      </c>
      <c r="D14" s="265">
        <f>Секц.2!G14</f>
        <v>0</v>
      </c>
      <c r="E14" s="328" t="str">
        <f ca="1">Секц.2!AH14</f>
        <v xml:space="preserve"> </v>
      </c>
      <c r="F14" s="289">
        <f ca="1">Секц.2!AG14</f>
        <v>0</v>
      </c>
      <c r="G14" s="294" t="str">
        <f ca="1">Секц.2!AU16</f>
        <v xml:space="preserve"> </v>
      </c>
      <c r="H14" s="265">
        <f>Секц.2!AT14</f>
        <v>0</v>
      </c>
      <c r="I14" s="75">
        <f t="shared" ca="1" si="0"/>
        <v>0</v>
      </c>
      <c r="J14" s="300">
        <f>Секц.2!O14</f>
        <v>49.1</v>
      </c>
      <c r="K14" s="294" t="str">
        <f>Секц.2!V14</f>
        <v>+</v>
      </c>
      <c r="L14" s="265">
        <f>Секц.2!U14</f>
        <v>0</v>
      </c>
      <c r="M14" s="294" t="str">
        <f>Секц.2!AB14</f>
        <v>+</v>
      </c>
      <c r="N14" s="265">
        <f>Секц.2!AA14</f>
        <v>0.9999999999975584</v>
      </c>
      <c r="O14" s="294" t="str">
        <f>Секц.2!AO14</f>
        <v>+</v>
      </c>
      <c r="P14" s="299">
        <f>Секц.2!AN14</f>
        <v>4.1966430330830917E-12</v>
      </c>
      <c r="Q14" s="175">
        <f t="shared" si="1"/>
        <v>50.100000000001756</v>
      </c>
      <c r="R14" s="304"/>
      <c r="S14" s="302"/>
      <c r="T14" s="294"/>
      <c r="U14" s="75"/>
      <c r="V14" s="308">
        <v>0</v>
      </c>
      <c r="W14" s="46">
        <f t="shared" ca="1" si="2"/>
        <v>50.100000000001756</v>
      </c>
      <c r="Y14" s="1" t="str">
        <f ca="1">IF(W14=Секц.2!BA14,"Ок","Ошибка")</f>
        <v>Ок</v>
      </c>
    </row>
    <row r="15" spans="1:25" s="1" customFormat="1" x14ac:dyDescent="0.2">
      <c r="A15" s="199">
        <f>Секц.1!A15</f>
        <v>8</v>
      </c>
      <c r="B15" s="200" t="str">
        <f>Секц.1!B15</f>
        <v>МОТЫЛЕВ Михаил</v>
      </c>
      <c r="C15" s="327" t="str">
        <f ca="1">Секц.2!H15</f>
        <v xml:space="preserve"> </v>
      </c>
      <c r="D15" s="265">
        <f>Секц.2!G15</f>
        <v>0</v>
      </c>
      <c r="E15" s="328" t="str">
        <f ca="1">Секц.2!AH15</f>
        <v xml:space="preserve"> </v>
      </c>
      <c r="F15" s="289">
        <f ca="1">Секц.2!AG15</f>
        <v>0</v>
      </c>
      <c r="G15" s="294" t="str">
        <f ca="1">Секц.2!AU17</f>
        <v xml:space="preserve"> </v>
      </c>
      <c r="H15" s="265">
        <f>Секц.2!AT15</f>
        <v>0</v>
      </c>
      <c r="I15" s="75">
        <f t="shared" ca="1" si="0"/>
        <v>0</v>
      </c>
      <c r="J15" s="300">
        <f>Секц.2!O15</f>
        <v>43.5</v>
      </c>
      <c r="K15" s="294" t="str">
        <f>Секц.2!V15</f>
        <v>+</v>
      </c>
      <c r="L15" s="265">
        <f>Секц.2!U15</f>
        <v>0</v>
      </c>
      <c r="M15" s="294" t="str">
        <f>Секц.2!AB15</f>
        <v>+</v>
      </c>
      <c r="N15" s="265">
        <f>Секц.2!AA15</f>
        <v>5.9952043329758453E-13</v>
      </c>
      <c r="O15" s="294" t="str">
        <f>Секц.2!AO15</f>
        <v>+</v>
      </c>
      <c r="P15" s="299">
        <f>Секц.2!AN15</f>
        <v>2.9999999999950733</v>
      </c>
      <c r="Q15" s="175">
        <f t="shared" si="1"/>
        <v>46.499999999995673</v>
      </c>
      <c r="R15" s="304"/>
      <c r="S15" s="302"/>
      <c r="T15" s="294"/>
      <c r="U15" s="75"/>
      <c r="V15" s="308">
        <v>0</v>
      </c>
      <c r="W15" s="46">
        <f t="shared" ca="1" si="2"/>
        <v>46.499999999995673</v>
      </c>
      <c r="Y15" s="1" t="str">
        <f ca="1">IF(W15=Секц.2!BA15,"Ок","Ошибка")</f>
        <v>Ок</v>
      </c>
    </row>
    <row r="16" spans="1:25" s="1" customFormat="1" hidden="1" x14ac:dyDescent="0.2">
      <c r="A16" s="199">
        <f>Секц.1!A16</f>
        <v>9</v>
      </c>
      <c r="B16" s="200" t="e">
        <f>Секц.1!B16</f>
        <v>#VALUE!</v>
      </c>
      <c r="C16" s="327" t="str">
        <f ca="1">Секц.2!H16</f>
        <v xml:space="preserve"> </v>
      </c>
      <c r="D16" s="265">
        <f>Секц.2!G16</f>
        <v>0</v>
      </c>
      <c r="E16" s="328" t="str">
        <f ca="1">Секц.2!AH16</f>
        <v xml:space="preserve"> </v>
      </c>
      <c r="F16" s="289">
        <f ca="1">Секц.2!AG16</f>
        <v>0</v>
      </c>
      <c r="G16" s="294" t="str">
        <f ca="1">Секц.2!AU18</f>
        <v>+</v>
      </c>
      <c r="H16" s="265">
        <f ca="1">Секц.2!AT16</f>
        <v>0</v>
      </c>
      <c r="I16" s="75">
        <f t="shared" ca="1" si="0"/>
        <v>0</v>
      </c>
      <c r="J16" s="300">
        <f>Секц.2!O16</f>
        <v>60.2</v>
      </c>
      <c r="K16" s="294" t="e">
        <f>Секц.2!V16</f>
        <v>#VALUE!</v>
      </c>
      <c r="L16" s="265" t="e">
        <f>Секц.2!U16</f>
        <v>#VALUE!</v>
      </c>
      <c r="M16" s="294" t="str">
        <f>Секц.2!AB16</f>
        <v>+</v>
      </c>
      <c r="N16" s="265">
        <f>Секц.2!AA16</f>
        <v>916.000000000005</v>
      </c>
      <c r="O16" s="294" t="str">
        <f>Секц.2!AO16</f>
        <v>+</v>
      </c>
      <c r="P16" s="299">
        <f>Секц.2!AN16</f>
        <v>51966</v>
      </c>
      <c r="Q16" s="175" t="e">
        <f t="shared" si="1"/>
        <v>#VALUE!</v>
      </c>
      <c r="R16" s="304"/>
      <c r="S16" s="302"/>
      <c r="T16" s="294"/>
      <c r="U16" s="75"/>
      <c r="V16" s="308">
        <v>0</v>
      </c>
      <c r="W16" s="46" t="e">
        <f t="shared" ca="1" si="2"/>
        <v>#VALUE!</v>
      </c>
      <c r="Y16" s="1" t="e">
        <f ca="1">IF(W16=Секц.2!BA16,"Ок","Ошибка")</f>
        <v>#VALUE!</v>
      </c>
    </row>
    <row r="17" spans="1:25" s="1" customFormat="1" hidden="1" x14ac:dyDescent="0.2">
      <c r="A17" s="199">
        <f>Секц.1!A17</f>
        <v>10</v>
      </c>
      <c r="B17" s="200" t="e">
        <f>Секц.1!B17</f>
        <v>#VALUE!</v>
      </c>
      <c r="C17" s="327" t="str">
        <f ca="1">Секц.2!H17</f>
        <v xml:space="preserve"> </v>
      </c>
      <c r="D17" s="265">
        <f>Секц.2!G17</f>
        <v>0</v>
      </c>
      <c r="E17" s="328" t="str">
        <f ca="1">Секц.2!AH17</f>
        <v xml:space="preserve"> </v>
      </c>
      <c r="F17" s="289">
        <f ca="1">Секц.2!AG17</f>
        <v>0</v>
      </c>
      <c r="G17" s="294" t="str">
        <f ca="1">Секц.2!AU19</f>
        <v xml:space="preserve"> </v>
      </c>
      <c r="H17" s="265">
        <f ca="1">Секц.2!AT17</f>
        <v>0</v>
      </c>
      <c r="I17" s="75">
        <f t="shared" ca="1" si="0"/>
        <v>0</v>
      </c>
      <c r="J17" s="300">
        <f>Секц.2!O17</f>
        <v>90.7</v>
      </c>
      <c r="K17" s="294" t="e">
        <f>Секц.2!V17</f>
        <v>#VALUE!</v>
      </c>
      <c r="L17" s="265" t="e">
        <f>Секц.2!U17</f>
        <v>#VALUE!</v>
      </c>
      <c r="M17" s="294" t="str">
        <f>Секц.2!AB17</f>
        <v>+</v>
      </c>
      <c r="N17" s="265">
        <f>Секц.2!AA17</f>
        <v>673.00000000000546</v>
      </c>
      <c r="O17" s="294" t="str">
        <f>Секц.2!AO17</f>
        <v>+</v>
      </c>
      <c r="P17" s="299">
        <f>Секц.2!AN17</f>
        <v>51603</v>
      </c>
      <c r="Q17" s="175" t="e">
        <f t="shared" si="1"/>
        <v>#VALUE!</v>
      </c>
      <c r="R17" s="304"/>
      <c r="S17" s="302"/>
      <c r="T17" s="294"/>
      <c r="U17" s="75"/>
      <c r="V17" s="308">
        <v>0</v>
      </c>
      <c r="W17" s="46" t="e">
        <f t="shared" ca="1" si="2"/>
        <v>#VALUE!</v>
      </c>
      <c r="Y17" s="1" t="e">
        <f ca="1">IF(W17=Секц.2!BA17,"Ок","Ошибка")</f>
        <v>#VALUE!</v>
      </c>
    </row>
    <row r="18" spans="1:25" s="1" customFormat="1" x14ac:dyDescent="0.2">
      <c r="A18" s="199">
        <f>Секц.1!A18</f>
        <v>11</v>
      </c>
      <c r="B18" s="200" t="str">
        <f>Секц.1!B18</f>
        <v>ДЕМЕНТЬЕВ Петр</v>
      </c>
      <c r="C18" s="327" t="str">
        <f ca="1">Секц.2!H18</f>
        <v xml:space="preserve"> </v>
      </c>
      <c r="D18" s="265">
        <f>Секц.2!G18</f>
        <v>0</v>
      </c>
      <c r="E18" s="328" t="str">
        <f ca="1">Секц.2!AH18</f>
        <v>+</v>
      </c>
      <c r="F18" s="289">
        <f>Секц.2!AG18</f>
        <v>0</v>
      </c>
      <c r="G18" s="294" t="str">
        <f ca="1">Секц.2!AU20</f>
        <v>-</v>
      </c>
      <c r="H18" s="265">
        <f ca="1">Секц.2!AT18</f>
        <v>0</v>
      </c>
      <c r="I18" s="75">
        <f t="shared" ca="1" si="0"/>
        <v>0</v>
      </c>
      <c r="J18" s="300">
        <f>Секц.2!O18</f>
        <v>42.5</v>
      </c>
      <c r="K18" s="294" t="str">
        <f>Секц.2!V18</f>
        <v>+</v>
      </c>
      <c r="L18" s="265">
        <f>Секц.2!U18</f>
        <v>0</v>
      </c>
      <c r="M18" s="294" t="str">
        <f>Секц.2!AB18</f>
        <v>+</v>
      </c>
      <c r="N18" s="265">
        <f>Секц.2!AA18</f>
        <v>0.99999999999635936</v>
      </c>
      <c r="O18" s="294" t="str">
        <f>Секц.2!AO18</f>
        <v>+</v>
      </c>
      <c r="P18" s="299">
        <f>Секц.2!AN18</f>
        <v>2.0000000000077067</v>
      </c>
      <c r="Q18" s="175">
        <f t="shared" si="1"/>
        <v>45.500000000004064</v>
      </c>
      <c r="R18" s="304"/>
      <c r="S18" s="302"/>
      <c r="T18" s="294"/>
      <c r="U18" s="75"/>
      <c r="V18" s="308">
        <v>0</v>
      </c>
      <c r="W18" s="46">
        <f t="shared" ca="1" si="2"/>
        <v>45.500000000004064</v>
      </c>
      <c r="Y18" s="1" t="str">
        <f ca="1">IF(W18=Секц.2!BA18,"Ок","Ошибка")</f>
        <v>Ок</v>
      </c>
    </row>
    <row r="19" spans="1:25" s="1" customFormat="1" x14ac:dyDescent="0.2">
      <c r="A19" s="199">
        <f>Секц.1!A19</f>
        <v>12</v>
      </c>
      <c r="B19" s="200" t="str">
        <f>Секц.1!B19</f>
        <v>БУРЕ Надежда</v>
      </c>
      <c r="C19" s="327" t="str">
        <f ca="1">Секц.2!H19</f>
        <v xml:space="preserve"> </v>
      </c>
      <c r="D19" s="265">
        <f>Секц.2!G19</f>
        <v>0</v>
      </c>
      <c r="E19" s="328" t="str">
        <f ca="1">Секц.2!AH19</f>
        <v>-</v>
      </c>
      <c r="F19" s="289">
        <f ca="1">Секц.2!AG19</f>
        <v>179.99999999999937</v>
      </c>
      <c r="G19" s="294" t="str">
        <f ca="1">Секц.2!AU21</f>
        <v xml:space="preserve"> </v>
      </c>
      <c r="H19" s="265">
        <f ca="1">Секц.2!AT19</f>
        <v>0</v>
      </c>
      <c r="I19" s="75">
        <f t="shared" ca="1" si="0"/>
        <v>179.99999999999937</v>
      </c>
      <c r="J19" s="300">
        <f>Секц.2!O19</f>
        <v>55.3</v>
      </c>
      <c r="K19" s="294" t="str">
        <f>Секц.2!V19</f>
        <v>+</v>
      </c>
      <c r="L19" s="265">
        <f>Секц.2!U19</f>
        <v>0</v>
      </c>
      <c r="M19" s="294" t="str">
        <f>Секц.2!AB19</f>
        <v>+</v>
      </c>
      <c r="N19" s="265">
        <f>Секц.2!AA19</f>
        <v>55.000000000004803</v>
      </c>
      <c r="O19" s="294" t="str">
        <f>Секц.2!AO19</f>
        <v>+</v>
      </c>
      <c r="P19" s="299">
        <f>Секц.2!AN19</f>
        <v>75.999999999994898</v>
      </c>
      <c r="Q19" s="175">
        <f t="shared" si="1"/>
        <v>186.29999999999973</v>
      </c>
      <c r="R19" s="304"/>
      <c r="S19" s="302"/>
      <c r="T19" s="294"/>
      <c r="U19" s="75"/>
      <c r="V19" s="308">
        <v>0</v>
      </c>
      <c r="W19" s="46">
        <f t="shared" ca="1" si="2"/>
        <v>366.2999999999991</v>
      </c>
      <c r="Y19" s="1" t="str">
        <f ca="1">IF(W19=Секц.2!BA19,"Ок","Ошибка")</f>
        <v>Ок</v>
      </c>
    </row>
    <row r="20" spans="1:25" s="1" customFormat="1" hidden="1" x14ac:dyDescent="0.2">
      <c r="A20" s="199">
        <f>Секц.1!A20</f>
        <v>13</v>
      </c>
      <c r="B20" s="200" t="e">
        <f>Секц.1!B20</f>
        <v>#VALUE!</v>
      </c>
      <c r="C20" s="327" t="str">
        <f ca="1">Секц.2!H20</f>
        <v xml:space="preserve"> </v>
      </c>
      <c r="D20" s="265">
        <f>Секц.2!G20</f>
        <v>0</v>
      </c>
      <c r="E20" s="328" t="str">
        <f ca="1">Секц.2!AH20</f>
        <v xml:space="preserve"> </v>
      </c>
      <c r="F20" s="289">
        <f ca="1">Секц.2!AG20</f>
        <v>0</v>
      </c>
      <c r="G20" s="294" t="str">
        <f ca="1">Секц.2!AU22</f>
        <v xml:space="preserve"> </v>
      </c>
      <c r="H20" s="265">
        <f>Секц.2!AT20</f>
        <v>0</v>
      </c>
      <c r="I20" s="75">
        <f t="shared" ca="1" si="0"/>
        <v>0</v>
      </c>
      <c r="J20" s="300">
        <f>Секц.2!O20</f>
        <v>56.8</v>
      </c>
      <c r="K20" s="294" t="str">
        <f>Секц.2!V20</f>
        <v>+</v>
      </c>
      <c r="L20" s="265">
        <f>Секц.2!U20</f>
        <v>0</v>
      </c>
      <c r="M20" s="294" t="str">
        <f>Секц.2!AB20</f>
        <v>+</v>
      </c>
      <c r="N20" s="265">
        <f>Секц.2!AA20</f>
        <v>913.00000000000455</v>
      </c>
      <c r="O20" s="294" t="str">
        <f>Секц.2!AO20</f>
        <v>+</v>
      </c>
      <c r="P20" s="299">
        <f>Секц.2!AN20</f>
        <v>3.0000000000046656</v>
      </c>
      <c r="Q20" s="175">
        <f t="shared" si="1"/>
        <v>972.80000000000916</v>
      </c>
      <c r="R20" s="304"/>
      <c r="S20" s="302"/>
      <c r="T20" s="294"/>
      <c r="U20" s="75"/>
      <c r="V20" s="308">
        <v>0</v>
      </c>
      <c r="W20" s="46">
        <f t="shared" ca="1" si="2"/>
        <v>972.80000000000916</v>
      </c>
      <c r="Y20" s="1" t="str">
        <f ca="1">IF(W20=Секц.2!BA20,"Ок","Ошибка")</f>
        <v>Ок</v>
      </c>
    </row>
    <row r="21" spans="1:25" s="1" customFormat="1" hidden="1" x14ac:dyDescent="0.2">
      <c r="A21" s="199">
        <f>Секц.1!A21</f>
        <v>14</v>
      </c>
      <c r="B21" s="200" t="e">
        <f>Секц.1!B21</f>
        <v>#VALUE!</v>
      </c>
      <c r="C21" s="327" t="str">
        <f ca="1">Секц.2!H21</f>
        <v xml:space="preserve"> </v>
      </c>
      <c r="D21" s="265">
        <f>Секц.2!G21</f>
        <v>0</v>
      </c>
      <c r="E21" s="328" t="str">
        <f ca="1">Секц.2!AH21</f>
        <v xml:space="preserve"> </v>
      </c>
      <c r="F21" s="289">
        <f ca="1">Секц.2!AG21</f>
        <v>0</v>
      </c>
      <c r="G21" s="294" t="str">
        <f ca="1">Секц.2!AU23</f>
        <v>-</v>
      </c>
      <c r="H21" s="265">
        <f ca="1">Секц.2!AT21</f>
        <v>0</v>
      </c>
      <c r="I21" s="75">
        <f t="shared" ca="1" si="0"/>
        <v>0</v>
      </c>
      <c r="J21" s="300">
        <f>Секц.2!O21</f>
        <v>0</v>
      </c>
      <c r="K21" s="294" t="e">
        <f>Секц.2!V21</f>
        <v>#VALUE!</v>
      </c>
      <c r="L21" s="265" t="e">
        <f>Секц.2!U21</f>
        <v>#VALUE!</v>
      </c>
      <c r="M21" s="294" t="e">
        <f>Секц.2!AB21</f>
        <v>#VALUE!</v>
      </c>
      <c r="N21" s="265" t="e">
        <f>Секц.2!AA21</f>
        <v>#VALUE!</v>
      </c>
      <c r="O21" s="294" t="e">
        <f>Секц.2!AO21</f>
        <v>#VALUE!</v>
      </c>
      <c r="P21" s="299" t="e">
        <f>Секц.2!AN21</f>
        <v>#VALUE!</v>
      </c>
      <c r="Q21" s="175" t="e">
        <f t="shared" si="1"/>
        <v>#VALUE!</v>
      </c>
      <c r="R21" s="304"/>
      <c r="S21" s="302"/>
      <c r="T21" s="294"/>
      <c r="U21" s="75"/>
      <c r="V21" s="308">
        <v>0</v>
      </c>
      <c r="W21" s="46" t="e">
        <f t="shared" ca="1" si="2"/>
        <v>#VALUE!</v>
      </c>
      <c r="Y21" s="1" t="e">
        <f ca="1">IF(W21=Секц.2!BA21,"Ок","Ошибка")</f>
        <v>#VALUE!</v>
      </c>
    </row>
    <row r="22" spans="1:25" s="1" customFormat="1" x14ac:dyDescent="0.2">
      <c r="A22" s="199">
        <f>Секц.1!A22</f>
        <v>15</v>
      </c>
      <c r="B22" s="200" t="str">
        <f>Секц.1!B22</f>
        <v>МАХОТИН Владислав</v>
      </c>
      <c r="C22" s="327" t="str">
        <f ca="1">Секц.2!H22</f>
        <v xml:space="preserve"> </v>
      </c>
      <c r="D22" s="265">
        <f>Секц.2!G22</f>
        <v>0</v>
      </c>
      <c r="E22" s="328" t="str">
        <f ca="1">Секц.2!AH22</f>
        <v>+</v>
      </c>
      <c r="F22" s="289">
        <f ca="1">Секц.2!AG22</f>
        <v>9.9999999999999645</v>
      </c>
      <c r="G22" s="294" t="str">
        <f ca="1">Секц.2!AU24</f>
        <v xml:space="preserve"> </v>
      </c>
      <c r="H22" s="265">
        <f ca="1">Секц.2!AT22</f>
        <v>0</v>
      </c>
      <c r="I22" s="75">
        <f t="shared" ca="1" si="0"/>
        <v>9.9999999999999645</v>
      </c>
      <c r="J22" s="300">
        <f>Секц.2!O22</f>
        <v>38.5</v>
      </c>
      <c r="K22" s="294" t="str">
        <f>Секц.2!V22</f>
        <v>+</v>
      </c>
      <c r="L22" s="265">
        <f>Секц.2!U22</f>
        <v>31.999999999996064</v>
      </c>
      <c r="M22" s="294" t="str">
        <f>Секц.2!AB22</f>
        <v>+</v>
      </c>
      <c r="N22" s="265">
        <f>Секц.2!AA22</f>
        <v>8.0000000000038476</v>
      </c>
      <c r="O22" s="294" t="str">
        <f>Секц.2!AO22</f>
        <v>+</v>
      </c>
      <c r="P22" s="299">
        <f>Секц.2!AN22</f>
        <v>10.000000000003762</v>
      </c>
      <c r="Q22" s="175">
        <f t="shared" si="1"/>
        <v>88.500000000003666</v>
      </c>
      <c r="R22" s="304"/>
      <c r="S22" s="302"/>
      <c r="T22" s="294"/>
      <c r="U22" s="75"/>
      <c r="V22" s="308">
        <v>0</v>
      </c>
      <c r="W22" s="46">
        <f t="shared" ca="1" si="2"/>
        <v>98.500000000003638</v>
      </c>
      <c r="Y22" s="1" t="str">
        <f ca="1">IF(W22=Секц.2!BA22,"Ок","Ошибка")</f>
        <v>Ошибка</v>
      </c>
    </row>
    <row r="23" spans="1:25" s="1" customFormat="1" hidden="1" x14ac:dyDescent="0.2">
      <c r="A23" s="199">
        <f>Секц.1!A23</f>
        <v>16</v>
      </c>
      <c r="B23" s="200" t="e">
        <f>Секц.1!B23</f>
        <v>#VALUE!</v>
      </c>
      <c r="C23" s="327" t="str">
        <f ca="1">Секц.2!H23</f>
        <v xml:space="preserve"> </v>
      </c>
      <c r="D23" s="265">
        <f>Секц.2!G23</f>
        <v>0</v>
      </c>
      <c r="E23" s="328" t="str">
        <f ca="1">Секц.2!AH23</f>
        <v>-</v>
      </c>
      <c r="F23" s="289">
        <f>Секц.2!AG23</f>
        <v>0</v>
      </c>
      <c r="G23" s="294" t="str">
        <f ca="1">Секц.2!AU25</f>
        <v xml:space="preserve"> </v>
      </c>
      <c r="H23" s="265">
        <f ca="1">Секц.2!AT23</f>
        <v>0</v>
      </c>
      <c r="I23" s="75">
        <f t="shared" ca="1" si="0"/>
        <v>0</v>
      </c>
      <c r="J23" s="300">
        <f>Секц.2!O23</f>
        <v>139.19999999999999</v>
      </c>
      <c r="K23" s="294" t="str">
        <f>Секц.2!V23</f>
        <v>+</v>
      </c>
      <c r="L23" s="265">
        <f>Секц.2!U23</f>
        <v>0</v>
      </c>
      <c r="M23" s="294" t="e">
        <f>Секц.2!#REF!</f>
        <v>#REF!</v>
      </c>
      <c r="N23" s="265" t="e">
        <f>Секц.2!#REF!</f>
        <v>#REF!</v>
      </c>
      <c r="O23" s="294" t="str">
        <f>Секц.2!AO23</f>
        <v>+</v>
      </c>
      <c r="P23" s="299">
        <f>Секц.2!AN23</f>
        <v>82.000000000005429</v>
      </c>
      <c r="Q23" s="175" t="e">
        <f t="shared" si="1"/>
        <v>#REF!</v>
      </c>
      <c r="R23" s="304"/>
      <c r="S23" s="302"/>
      <c r="T23" s="294"/>
      <c r="U23" s="75"/>
      <c r="V23" s="308">
        <v>0</v>
      </c>
      <c r="W23" s="46" t="e">
        <f t="shared" ca="1" si="2"/>
        <v>#REF!</v>
      </c>
      <c r="Y23" s="1" t="e">
        <f ca="1">IF(W23=Секц.2!BA23,"Ок","Ошибка")</f>
        <v>#REF!</v>
      </c>
    </row>
    <row r="24" spans="1:25" s="1" customFormat="1" hidden="1" x14ac:dyDescent="0.2">
      <c r="A24" s="199">
        <f>Секц.1!A24</f>
        <v>17</v>
      </c>
      <c r="B24" s="200" t="e">
        <f>Секц.1!B24</f>
        <v>#VALUE!</v>
      </c>
      <c r="C24" s="327" t="str">
        <f ca="1">Секц.2!H24</f>
        <v xml:space="preserve"> </v>
      </c>
      <c r="D24" s="265">
        <f>Секц.2!G24</f>
        <v>0</v>
      </c>
      <c r="E24" s="328" t="str">
        <f ca="1">Секц.2!AH24</f>
        <v>-</v>
      </c>
      <c r="F24" s="289">
        <f ca="1">Секц.2!AG24</f>
        <v>0</v>
      </c>
      <c r="G24" s="294" t="str">
        <f ca="1">Секц.2!AU26</f>
        <v>-</v>
      </c>
      <c r="H24" s="265">
        <f ca="1">Секц.2!AT24</f>
        <v>0</v>
      </c>
      <c r="I24" s="75">
        <f t="shared" ca="1" si="0"/>
        <v>0</v>
      </c>
      <c r="J24" s="300">
        <f>Секц.2!O24</f>
        <v>0</v>
      </c>
      <c r="K24" s="294" t="e">
        <f>Секц.2!V24</f>
        <v>#VALUE!</v>
      </c>
      <c r="L24" s="265" t="e">
        <f>Секц.2!U24</f>
        <v>#VALUE!</v>
      </c>
      <c r="M24" s="294" t="e">
        <f>Секц.2!#REF!</f>
        <v>#REF!</v>
      </c>
      <c r="N24" s="265" t="e">
        <f>Секц.2!#REF!</f>
        <v>#REF!</v>
      </c>
      <c r="O24" s="294" t="e">
        <f>Секц.2!AO24</f>
        <v>#VALUE!</v>
      </c>
      <c r="P24" s="299" t="e">
        <f>Секц.2!AN24</f>
        <v>#VALUE!</v>
      </c>
      <c r="Q24" s="175" t="e">
        <f t="shared" si="1"/>
        <v>#VALUE!</v>
      </c>
      <c r="R24" s="304"/>
      <c r="S24" s="302"/>
      <c r="T24" s="294"/>
      <c r="U24" s="75"/>
      <c r="V24" s="308">
        <v>0</v>
      </c>
      <c r="W24" s="46" t="e">
        <f t="shared" ca="1" si="2"/>
        <v>#VALUE!</v>
      </c>
      <c r="Y24" s="1" t="e">
        <f ca="1">IF(W24=Секц.2!BA24,"Ок","Ошибка")</f>
        <v>#VALUE!</v>
      </c>
    </row>
    <row r="25" spans="1:25" s="1" customFormat="1" hidden="1" x14ac:dyDescent="0.2">
      <c r="A25" s="199">
        <f>Секц.1!A25</f>
        <v>18</v>
      </c>
      <c r="B25" s="200" t="e">
        <f>Секц.1!B25</f>
        <v>#VALUE!</v>
      </c>
      <c r="C25" s="327" t="str">
        <f ca="1">Секц.2!H25</f>
        <v xml:space="preserve"> </v>
      </c>
      <c r="D25" s="265">
        <f>Секц.2!G25</f>
        <v>0</v>
      </c>
      <c r="E25" s="328" t="str">
        <f ca="1">Секц.2!AH25</f>
        <v>-</v>
      </c>
      <c r="F25" s="289">
        <f ca="1">Секц.2!AG25</f>
        <v>0</v>
      </c>
      <c r="G25" s="294" t="str">
        <f ca="1">Секц.2!AU27</f>
        <v xml:space="preserve"> </v>
      </c>
      <c r="H25" s="265">
        <f ca="1">Секц.2!AT25</f>
        <v>0</v>
      </c>
      <c r="I25" s="75">
        <f t="shared" ca="1" si="0"/>
        <v>0</v>
      </c>
      <c r="J25" s="300">
        <f>Секц.2!O25</f>
        <v>0</v>
      </c>
      <c r="K25" s="294" t="e">
        <f>Секц.2!V25</f>
        <v>#VALUE!</v>
      </c>
      <c r="L25" s="265" t="e">
        <f>Секц.2!U25</f>
        <v>#VALUE!</v>
      </c>
      <c r="M25" s="294" t="e">
        <f>Секц.2!#REF!</f>
        <v>#REF!</v>
      </c>
      <c r="N25" s="265" t="e">
        <f>Секц.2!#REF!</f>
        <v>#REF!</v>
      </c>
      <c r="O25" s="294" t="e">
        <f>Секц.2!AO25</f>
        <v>#VALUE!</v>
      </c>
      <c r="P25" s="299" t="e">
        <f>Секц.2!AN25</f>
        <v>#VALUE!</v>
      </c>
      <c r="Q25" s="175" t="e">
        <f t="shared" si="1"/>
        <v>#VALUE!</v>
      </c>
      <c r="R25" s="304"/>
      <c r="S25" s="302"/>
      <c r="T25" s="294"/>
      <c r="U25" s="75"/>
      <c r="V25" s="308">
        <v>0</v>
      </c>
      <c r="W25" s="46" t="e">
        <f t="shared" ca="1" si="2"/>
        <v>#VALUE!</v>
      </c>
      <c r="Y25" s="1" t="e">
        <f ca="1">IF(W25=Секц.2!BA25,"Ок","Ошибка")</f>
        <v>#VALUE!</v>
      </c>
    </row>
    <row r="26" spans="1:25" s="1" customFormat="1" hidden="1" x14ac:dyDescent="0.2">
      <c r="A26" s="199">
        <f>Секц.1!A26</f>
        <v>19</v>
      </c>
      <c r="B26" s="200" t="e">
        <f>Секц.1!B26</f>
        <v>#VALUE!</v>
      </c>
      <c r="C26" s="327" t="str">
        <f ca="1">Секц.2!H26</f>
        <v xml:space="preserve"> </v>
      </c>
      <c r="D26" s="265">
        <f>Секц.2!G26</f>
        <v>0</v>
      </c>
      <c r="E26" s="328" t="str">
        <f ca="1">Секц.2!AH26</f>
        <v>+</v>
      </c>
      <c r="F26" s="289">
        <f ca="1">Секц.2!AG26</f>
        <v>0</v>
      </c>
      <c r="G26" s="294" t="str">
        <f ca="1">Секц.2!AU28</f>
        <v xml:space="preserve"> </v>
      </c>
      <c r="H26" s="265">
        <f ca="1">Секц.2!AT26</f>
        <v>0</v>
      </c>
      <c r="I26" s="75">
        <f t="shared" ca="1" si="0"/>
        <v>0</v>
      </c>
      <c r="J26" s="300">
        <f>Секц.2!O26</f>
        <v>66.2</v>
      </c>
      <c r="K26" s="294" t="str">
        <f>Секц.2!V26</f>
        <v>+</v>
      </c>
      <c r="L26" s="265">
        <f>Секц.2!U26</f>
        <v>97.999999999996788</v>
      </c>
      <c r="M26" s="294" t="e">
        <f>Секц.2!#REF!</f>
        <v>#REF!</v>
      </c>
      <c r="N26" s="265" t="e">
        <f>Секц.2!#REF!</f>
        <v>#REF!</v>
      </c>
      <c r="O26" s="294" t="str">
        <f>Секц.2!AO26</f>
        <v>+</v>
      </c>
      <c r="P26" s="299">
        <f>Секц.2!AN26</f>
        <v>3.0000000000046656</v>
      </c>
      <c r="Q26" s="175" t="e">
        <f t="shared" si="1"/>
        <v>#REF!</v>
      </c>
      <c r="R26" s="304"/>
      <c r="S26" s="302"/>
      <c r="T26" s="294"/>
      <c r="U26" s="75"/>
      <c r="V26" s="308">
        <v>0</v>
      </c>
      <c r="W26" s="46" t="e">
        <f t="shared" ca="1" si="2"/>
        <v>#REF!</v>
      </c>
      <c r="Y26" s="1" t="e">
        <f ca="1">IF(W26=Секц.2!BA26,"Ок","Ошибка")</f>
        <v>#REF!</v>
      </c>
    </row>
    <row r="27" spans="1:25" s="1" customFormat="1" hidden="1" x14ac:dyDescent="0.2">
      <c r="A27" s="199">
        <f>Секц.1!A27</f>
        <v>20</v>
      </c>
      <c r="B27" s="200" t="e">
        <f>Секц.1!B27</f>
        <v>#VALUE!</v>
      </c>
      <c r="C27" s="327" t="str">
        <f ca="1">Секц.2!H27</f>
        <v xml:space="preserve"> </v>
      </c>
      <c r="D27" s="265">
        <f>Секц.2!G27</f>
        <v>0</v>
      </c>
      <c r="E27" s="328" t="str">
        <f ca="1">Секц.2!AH27</f>
        <v>-</v>
      </c>
      <c r="F27" s="289">
        <f ca="1">Секц.2!AG27</f>
        <v>0</v>
      </c>
      <c r="G27" s="294" t="str">
        <f ca="1">Секц.2!AU29</f>
        <v xml:space="preserve"> </v>
      </c>
      <c r="H27" s="265">
        <f ca="1">Секц.2!AT27</f>
        <v>0</v>
      </c>
      <c r="I27" s="75">
        <f t="shared" ca="1" si="0"/>
        <v>0</v>
      </c>
      <c r="J27" s="300">
        <f>Секц.2!O27</f>
        <v>0</v>
      </c>
      <c r="K27" s="294" t="e">
        <f>Секц.2!V27</f>
        <v>#VALUE!</v>
      </c>
      <c r="L27" s="265" t="e">
        <f>Секц.2!U27</f>
        <v>#VALUE!</v>
      </c>
      <c r="M27" s="294" t="e">
        <f>Секц.2!#REF!</f>
        <v>#REF!</v>
      </c>
      <c r="N27" s="265" t="e">
        <f>Секц.2!#REF!</f>
        <v>#REF!</v>
      </c>
      <c r="O27" s="294" t="e">
        <f>Секц.2!AO27</f>
        <v>#VALUE!</v>
      </c>
      <c r="P27" s="299" t="e">
        <f>Секц.2!AN27</f>
        <v>#VALUE!</v>
      </c>
      <c r="Q27" s="175" t="e">
        <f t="shared" si="1"/>
        <v>#VALUE!</v>
      </c>
      <c r="R27" s="304"/>
      <c r="S27" s="302"/>
      <c r="T27" s="294"/>
      <c r="U27" s="75"/>
      <c r="V27" s="308">
        <v>0</v>
      </c>
      <c r="W27" s="46" t="e">
        <f t="shared" ca="1" si="2"/>
        <v>#VALUE!</v>
      </c>
      <c r="Y27" s="1" t="e">
        <f ca="1">IF(W27=Секц.2!BA27,"Ок","Ошибка")</f>
        <v>#VALUE!</v>
      </c>
    </row>
    <row r="28" spans="1:25" s="1" customFormat="1" hidden="1" x14ac:dyDescent="0.2">
      <c r="A28" s="199">
        <f>Секц.1!A28</f>
        <v>21</v>
      </c>
      <c r="B28" s="200" t="e">
        <f>Секц.1!B28</f>
        <v>#VALUE!</v>
      </c>
      <c r="C28" s="327" t="str">
        <f ca="1">Секц.2!H28</f>
        <v xml:space="preserve"> </v>
      </c>
      <c r="D28" s="265">
        <f>Секц.2!G28</f>
        <v>0</v>
      </c>
      <c r="E28" s="328" t="str">
        <f ca="1">Секц.2!AH28</f>
        <v>-</v>
      </c>
      <c r="F28" s="289">
        <f ca="1">Секц.2!AG28</f>
        <v>0</v>
      </c>
      <c r="G28" s="294" t="str">
        <f ca="1">Секц.2!AU30</f>
        <v xml:space="preserve"> </v>
      </c>
      <c r="H28" s="265">
        <f ca="1">Секц.2!AT28</f>
        <v>0</v>
      </c>
      <c r="I28" s="75">
        <f t="shared" ca="1" si="0"/>
        <v>0</v>
      </c>
      <c r="J28" s="300">
        <f>Секц.2!O28</f>
        <v>0</v>
      </c>
      <c r="K28" s="294" t="e">
        <f>Секц.2!V28</f>
        <v>#VALUE!</v>
      </c>
      <c r="L28" s="265" t="e">
        <f>Секц.2!U28</f>
        <v>#VALUE!</v>
      </c>
      <c r="M28" s="294" t="e">
        <f>Секц.2!#REF!</f>
        <v>#REF!</v>
      </c>
      <c r="N28" s="265" t="e">
        <f>Секц.2!#REF!</f>
        <v>#REF!</v>
      </c>
      <c r="O28" s="294" t="e">
        <f>Секц.2!AO28</f>
        <v>#VALUE!</v>
      </c>
      <c r="P28" s="299" t="e">
        <f>Секц.2!AN28</f>
        <v>#VALUE!</v>
      </c>
      <c r="Q28" s="175" t="e">
        <f t="shared" si="1"/>
        <v>#VALUE!</v>
      </c>
      <c r="R28" s="304"/>
      <c r="S28" s="302"/>
      <c r="T28" s="294"/>
      <c r="U28" s="75"/>
      <c r="V28" s="308">
        <v>0</v>
      </c>
      <c r="W28" s="46" t="e">
        <f t="shared" ca="1" si="2"/>
        <v>#VALUE!</v>
      </c>
      <c r="Y28" s="1" t="e">
        <f ca="1">IF(W28=Секц.2!BA28,"Ок","Ошибка")</f>
        <v>#VALUE!</v>
      </c>
    </row>
    <row r="29" spans="1:25" s="1" customFormat="1" x14ac:dyDescent="0.2">
      <c r="A29" s="199">
        <f>Секц.1!A29</f>
        <v>22</v>
      </c>
      <c r="B29" s="200" t="str">
        <f>Секц.1!B29</f>
        <v>ПЕТУХОВ Роман</v>
      </c>
      <c r="C29" s="327" t="str">
        <f ca="1">Секц.2!H29</f>
        <v xml:space="preserve"> </v>
      </c>
      <c r="D29" s="265">
        <f>Секц.2!G29</f>
        <v>0</v>
      </c>
      <c r="E29" s="328" t="str">
        <f ca="1">Секц.2!AH29</f>
        <v>-</v>
      </c>
      <c r="F29" s="289">
        <f ca="1">Секц.2!AG29</f>
        <v>0</v>
      </c>
      <c r="G29" s="294" t="str">
        <f ca="1">Секц.2!AU31</f>
        <v xml:space="preserve"> </v>
      </c>
      <c r="H29" s="265">
        <f ca="1">Секц.2!AT29</f>
        <v>0</v>
      </c>
      <c r="I29" s="75">
        <f t="shared" ca="1" si="0"/>
        <v>0</v>
      </c>
      <c r="J29" s="300">
        <f>Секц.2!O29</f>
        <v>0</v>
      </c>
      <c r="K29" s="294"/>
      <c r="L29" s="265">
        <v>0</v>
      </c>
      <c r="M29" s="294"/>
      <c r="N29" s="265">
        <v>0</v>
      </c>
      <c r="O29" s="294"/>
      <c r="P29" s="299">
        <v>0</v>
      </c>
      <c r="Q29" s="175">
        <f t="shared" si="1"/>
        <v>0</v>
      </c>
      <c r="R29" s="304"/>
      <c r="S29" s="302"/>
      <c r="T29" s="294"/>
      <c r="U29" s="75"/>
      <c r="V29" s="308">
        <v>0</v>
      </c>
      <c r="W29" s="46" t="s">
        <v>287</v>
      </c>
      <c r="Y29" s="1" t="str">
        <f>IF(W29=Секц.2!BA29,"Ок","Ошибка")</f>
        <v>Ок</v>
      </c>
    </row>
    <row r="30" spans="1:25" s="1" customFormat="1" ht="13.5" thickBot="1" x14ac:dyDescent="0.25">
      <c r="A30" s="199">
        <f>Секц.1!A30</f>
        <v>23</v>
      </c>
      <c r="B30" s="200" t="str">
        <f>Секц.1!B30</f>
        <v>БАЖАНОВ Виктор</v>
      </c>
      <c r="C30" s="327" t="str">
        <f ca="1">Секц.2!H30</f>
        <v xml:space="preserve"> </v>
      </c>
      <c r="D30" s="265">
        <f>Секц.2!G30</f>
        <v>0</v>
      </c>
      <c r="E30" s="328" t="str">
        <f ca="1">Секц.2!AH30</f>
        <v>-</v>
      </c>
      <c r="F30" s="289">
        <f ca="1">Секц.2!AG30</f>
        <v>0</v>
      </c>
      <c r="G30" s="294" t="str">
        <f ca="1">Секц.2!AU32</f>
        <v>+</v>
      </c>
      <c r="H30" s="265">
        <f ca="1">Секц.2!AT30</f>
        <v>0</v>
      </c>
      <c r="I30" s="75">
        <f t="shared" ca="1" si="0"/>
        <v>0</v>
      </c>
      <c r="J30" s="512">
        <f>Секц.2!O30</f>
        <v>0</v>
      </c>
      <c r="K30" s="513"/>
      <c r="L30" s="514">
        <v>0</v>
      </c>
      <c r="M30" s="513"/>
      <c r="N30" s="514">
        <v>0</v>
      </c>
      <c r="O30" s="513"/>
      <c r="P30" s="515">
        <v>0</v>
      </c>
      <c r="Q30" s="175">
        <f t="shared" si="1"/>
        <v>0</v>
      </c>
      <c r="R30" s="304"/>
      <c r="S30" s="302"/>
      <c r="T30" s="294"/>
      <c r="U30" s="75"/>
      <c r="V30" s="511">
        <v>0</v>
      </c>
      <c r="W30" s="303" t="s">
        <v>287</v>
      </c>
      <c r="Y30" s="1" t="str">
        <f>IF(W30=Секц.2!BA30,"Ок","Ошибка")</f>
        <v>Ок</v>
      </c>
    </row>
    <row r="31" spans="1:25" s="1" customFormat="1" hidden="1" x14ac:dyDescent="0.2">
      <c r="A31" s="199">
        <f>Секц.1!A31</f>
        <v>24</v>
      </c>
      <c r="B31" s="200" t="e">
        <f>Секц.1!B31</f>
        <v>#VALUE!</v>
      </c>
      <c r="C31" s="327" t="str">
        <f ca="1">Секц.2!H31</f>
        <v xml:space="preserve"> </v>
      </c>
      <c r="D31" s="265">
        <f>Секц.2!G31</f>
        <v>0</v>
      </c>
      <c r="E31" s="328" t="str">
        <f ca="1">Секц.2!AH31</f>
        <v>-</v>
      </c>
      <c r="F31" s="289">
        <f ca="1">Секц.2!AG31</f>
        <v>0</v>
      </c>
      <c r="G31" s="294" t="str">
        <f ca="1">Секц.2!AU33</f>
        <v xml:space="preserve"> </v>
      </c>
      <c r="H31" s="265">
        <f ca="1">Секц.2!AT31</f>
        <v>0</v>
      </c>
      <c r="I31" s="75">
        <f t="shared" ca="1" si="0"/>
        <v>0</v>
      </c>
      <c r="J31" s="223">
        <f>Секц.2!O31</f>
        <v>0</v>
      </c>
      <c r="K31" s="295" t="e">
        <f>Секц.2!V31</f>
        <v>#VALUE!</v>
      </c>
      <c r="L31" s="167" t="e">
        <f>Секц.2!U31</f>
        <v>#VALUE!</v>
      </c>
      <c r="M31" s="295" t="e">
        <f>Секц.2!#REF!</f>
        <v>#REF!</v>
      </c>
      <c r="N31" s="167" t="e">
        <f>Секц.2!#REF!</f>
        <v>#REF!</v>
      </c>
      <c r="O31" s="295" t="e">
        <f>Секц.2!AO31</f>
        <v>#VALUE!</v>
      </c>
      <c r="P31" s="167" t="e">
        <f>Секц.2!AN31</f>
        <v>#VALUE!</v>
      </c>
      <c r="Q31" s="175" t="e">
        <f t="shared" si="1"/>
        <v>#VALUE!</v>
      </c>
      <c r="R31" s="304" t="e">
        <f ca="1">VLOOKUP(OFFSET(R31,,1-COLUMN(R31)),Секц.1!$A$8:$CS$67,106,FALSE)</f>
        <v>#REF!</v>
      </c>
      <c r="S31" s="302"/>
      <c r="T31" s="294"/>
      <c r="U31" s="75" t="e">
        <f t="shared" ref="U31:U38" ca="1" si="3">R31</f>
        <v>#REF!</v>
      </c>
      <c r="V31" s="241">
        <v>0</v>
      </c>
      <c r="W31" s="510" t="e">
        <f t="shared" ca="1" si="2"/>
        <v>#VALUE!</v>
      </c>
      <c r="Y31" s="1" t="e">
        <f ca="1">IF(W31=Секц.2!BA31,"Ок","Ошибка")</f>
        <v>#VALUE!</v>
      </c>
    </row>
    <row r="32" spans="1:25" s="1" customFormat="1" hidden="1" x14ac:dyDescent="0.2">
      <c r="A32" s="199">
        <f>Секц.1!A32</f>
        <v>25</v>
      </c>
      <c r="B32" s="200" t="e">
        <f>Секц.1!B32</f>
        <v>#VALUE!</v>
      </c>
      <c r="C32" s="327" t="str">
        <f ca="1">Секц.2!H32</f>
        <v xml:space="preserve"> </v>
      </c>
      <c r="D32" s="265">
        <f>Секц.2!G32</f>
        <v>0</v>
      </c>
      <c r="E32" s="328" t="str">
        <f ca="1">Секц.2!AH32</f>
        <v>-</v>
      </c>
      <c r="F32" s="289">
        <f>Секц.2!AG32</f>
        <v>60</v>
      </c>
      <c r="G32" s="294" t="str">
        <f ca="1">Секц.2!AU34</f>
        <v xml:space="preserve"> </v>
      </c>
      <c r="H32" s="265">
        <f ca="1">Секц.2!AT32</f>
        <v>0</v>
      </c>
      <c r="I32" s="75">
        <f t="shared" ca="1" si="0"/>
        <v>60</v>
      </c>
      <c r="J32" s="300">
        <f>Секц.2!O32</f>
        <v>72.8</v>
      </c>
      <c r="K32" s="294" t="str">
        <f>Секц.2!V32</f>
        <v>+</v>
      </c>
      <c r="L32" s="265">
        <f>Секц.2!U32</f>
        <v>30.999999999999105</v>
      </c>
      <c r="M32" s="294" t="e">
        <f>Секц.2!#REF!</f>
        <v>#REF!</v>
      </c>
      <c r="N32" s="265" t="e">
        <f>Секц.2!#REF!</f>
        <v>#REF!</v>
      </c>
      <c r="O32" s="294" t="str">
        <f>Секц.2!AO32</f>
        <v>+</v>
      </c>
      <c r="P32" s="265">
        <f>Секц.2!AN32</f>
        <v>1.0000000000011555</v>
      </c>
      <c r="Q32" s="175" t="e">
        <f t="shared" si="1"/>
        <v>#REF!</v>
      </c>
      <c r="R32" s="304" t="e">
        <f ca="1">VLOOKUP(OFFSET(R32,,1-COLUMN(R32)),Секц.1!$A$8:$CS$67,106,FALSE)</f>
        <v>#REF!</v>
      </c>
      <c r="S32" s="302"/>
      <c r="T32" s="294"/>
      <c r="U32" s="75" t="e">
        <f t="shared" ca="1" si="3"/>
        <v>#REF!</v>
      </c>
      <c r="V32" s="308">
        <v>0</v>
      </c>
      <c r="W32" s="311" t="e">
        <f t="shared" ca="1" si="2"/>
        <v>#REF!</v>
      </c>
      <c r="Y32" s="1" t="e">
        <f ca="1">IF(W32=Секц.2!BA32,"Ок","Ошибка")</f>
        <v>#REF!</v>
      </c>
    </row>
    <row r="33" spans="1:25" s="1" customFormat="1" hidden="1" x14ac:dyDescent="0.2">
      <c r="A33" s="199">
        <f>Секц.1!A33</f>
        <v>26</v>
      </c>
      <c r="B33" s="200" t="e">
        <f>Секц.1!B33</f>
        <v>#VALUE!</v>
      </c>
      <c r="C33" s="327" t="str">
        <f ca="1">Секц.2!H33</f>
        <v xml:space="preserve"> </v>
      </c>
      <c r="D33" s="265">
        <f>Секц.2!G33</f>
        <v>0</v>
      </c>
      <c r="E33" s="328" t="str">
        <f ca="1">Секц.2!AH33</f>
        <v>-</v>
      </c>
      <c r="F33" s="289">
        <f ca="1">Секц.2!AG33</f>
        <v>0</v>
      </c>
      <c r="G33" s="294" t="str">
        <f ca="1">Секц.2!AU35</f>
        <v xml:space="preserve"> </v>
      </c>
      <c r="H33" s="265">
        <f ca="1">Секц.2!AT33</f>
        <v>0</v>
      </c>
      <c r="I33" s="75">
        <f t="shared" ca="1" si="0"/>
        <v>0</v>
      </c>
      <c r="J33" s="300">
        <f>Секц.2!O33</f>
        <v>0</v>
      </c>
      <c r="K33" s="294" t="e">
        <f>Секц.2!V33</f>
        <v>#VALUE!</v>
      </c>
      <c r="L33" s="265" t="e">
        <f>Секц.2!T33</f>
        <v>#VALUE!</v>
      </c>
      <c r="M33" s="294" t="e">
        <f>Секц.2!#REF!</f>
        <v>#REF!</v>
      </c>
      <c r="N33" s="265" t="e">
        <f>Секц.2!#REF!</f>
        <v>#REF!</v>
      </c>
      <c r="O33" s="294" t="e">
        <f>Секц.2!AO33</f>
        <v>#VALUE!</v>
      </c>
      <c r="P33" s="265" t="e">
        <f>Секц.2!AM33</f>
        <v>#VALUE!</v>
      </c>
      <c r="Q33" s="175" t="e">
        <f t="shared" si="1"/>
        <v>#VALUE!</v>
      </c>
      <c r="R33" s="304" t="e">
        <f ca="1">VLOOKUP(OFFSET(R33,,1-COLUMN(R33)),Секц.1!$A$8:$CS$67,106,FALSE)</f>
        <v>#REF!</v>
      </c>
      <c r="S33" s="302"/>
      <c r="T33" s="294"/>
      <c r="U33" s="75" t="e">
        <f t="shared" ca="1" si="3"/>
        <v>#REF!</v>
      </c>
      <c r="V33" s="308">
        <v>25</v>
      </c>
      <c r="W33" s="311" t="e">
        <f t="shared" ca="1" si="2"/>
        <v>#VALUE!</v>
      </c>
      <c r="Y33" s="1" t="e">
        <f ca="1">IF(W33=Секц.2!BA33,"Ок","Ошибка")</f>
        <v>#VALUE!</v>
      </c>
    </row>
    <row r="34" spans="1:25" s="1" customFormat="1" hidden="1" x14ac:dyDescent="0.2">
      <c r="A34" s="199">
        <f>Секц.1!A34</f>
        <v>27</v>
      </c>
      <c r="B34" s="200" t="e">
        <f>Секц.1!B34</f>
        <v>#VALUE!</v>
      </c>
      <c r="C34" s="327" t="str">
        <f ca="1">Секц.2!H34</f>
        <v xml:space="preserve"> </v>
      </c>
      <c r="D34" s="265">
        <f>Секц.2!G34</f>
        <v>0</v>
      </c>
      <c r="E34" s="328" t="str">
        <f ca="1">Секц.2!AH34</f>
        <v>-</v>
      </c>
      <c r="F34" s="289">
        <f ca="1">Секц.2!AG34</f>
        <v>0</v>
      </c>
      <c r="G34" s="294" t="str">
        <f ca="1">Секц.2!AU36</f>
        <v xml:space="preserve"> </v>
      </c>
      <c r="H34" s="265">
        <f ca="1">Секц.2!AT34</f>
        <v>0</v>
      </c>
      <c r="I34" s="75">
        <f t="shared" ca="1" si="0"/>
        <v>0</v>
      </c>
      <c r="J34" s="300">
        <f>Секц.2!O34</f>
        <v>0</v>
      </c>
      <c r="K34" s="294" t="e">
        <f>Секц.2!V34</f>
        <v>#VALUE!</v>
      </c>
      <c r="L34" s="265" t="e">
        <f>Секц.2!T34</f>
        <v>#VALUE!</v>
      </c>
      <c r="M34" s="294" t="e">
        <f>Секц.2!#REF!</f>
        <v>#REF!</v>
      </c>
      <c r="N34" s="265" t="e">
        <f>Секц.2!#REF!</f>
        <v>#REF!</v>
      </c>
      <c r="O34" s="294" t="e">
        <f>Секц.2!AO34</f>
        <v>#VALUE!</v>
      </c>
      <c r="P34" s="265" t="e">
        <f>Секц.2!AM34</f>
        <v>#VALUE!</v>
      </c>
      <c r="Q34" s="175" t="e">
        <f t="shared" si="1"/>
        <v>#VALUE!</v>
      </c>
      <c r="R34" s="304" t="e">
        <f ca="1">VLOOKUP(OFFSET(R34,,1-COLUMN(R34)),Секц.1!$A$8:$CS$67,106,FALSE)</f>
        <v>#REF!</v>
      </c>
      <c r="S34" s="302"/>
      <c r="T34" s="294"/>
      <c r="U34" s="75" t="e">
        <f t="shared" ca="1" si="3"/>
        <v>#REF!</v>
      </c>
      <c r="V34" s="308">
        <v>26</v>
      </c>
      <c r="W34" s="311" t="e">
        <f t="shared" ca="1" si="2"/>
        <v>#VALUE!</v>
      </c>
      <c r="Y34" s="1" t="e">
        <f ca="1">IF(W34=Секц.2!BA34,"Ок","Ошибка")</f>
        <v>#VALUE!</v>
      </c>
    </row>
    <row r="35" spans="1:25" s="1" customFormat="1" hidden="1" x14ac:dyDescent="0.2">
      <c r="A35" s="199">
        <f>Секц.1!A35</f>
        <v>29</v>
      </c>
      <c r="B35" s="200" t="e">
        <f>Секц.1!B35</f>
        <v>#VALUE!</v>
      </c>
      <c r="C35" s="327" t="str">
        <f ca="1">Секц.2!H35</f>
        <v xml:space="preserve"> </v>
      </c>
      <c r="D35" s="265">
        <f>Секц.2!G35</f>
        <v>0</v>
      </c>
      <c r="E35" s="328" t="str">
        <f ca="1">Секц.2!AH35</f>
        <v>-</v>
      </c>
      <c r="F35" s="289">
        <f ca="1">Секц.2!AG35</f>
        <v>0</v>
      </c>
      <c r="G35" s="294" t="str">
        <f ca="1">Секц.2!AU37</f>
        <v xml:space="preserve"> </v>
      </c>
      <c r="H35" s="265">
        <f ca="1">Секц.2!AT35</f>
        <v>0</v>
      </c>
      <c r="I35" s="75">
        <f t="shared" ca="1" si="0"/>
        <v>0</v>
      </c>
      <c r="J35" s="300">
        <f>Секц.2!O35</f>
        <v>0</v>
      </c>
      <c r="K35" s="294" t="e">
        <f>Секц.2!V35</f>
        <v>#VALUE!</v>
      </c>
      <c r="L35" s="265" t="e">
        <f>Секц.2!T35</f>
        <v>#VALUE!</v>
      </c>
      <c r="M35" s="294" t="e">
        <f>Секц.2!#REF!</f>
        <v>#REF!</v>
      </c>
      <c r="N35" s="265" t="e">
        <f>Секц.2!#REF!</f>
        <v>#REF!</v>
      </c>
      <c r="O35" s="294" t="e">
        <f>Секц.2!AO35</f>
        <v>#VALUE!</v>
      </c>
      <c r="P35" s="265" t="e">
        <f>Секц.2!AM35</f>
        <v>#VALUE!</v>
      </c>
      <c r="Q35" s="175" t="e">
        <f t="shared" si="1"/>
        <v>#VALUE!</v>
      </c>
      <c r="R35" s="304" t="e">
        <f ca="1">VLOOKUP(OFFSET(R35,,1-COLUMN(R35)),Секц.1!$A$8:$CS$67,106,FALSE)</f>
        <v>#REF!</v>
      </c>
      <c r="S35" s="302"/>
      <c r="T35" s="294"/>
      <c r="U35" s="75" t="e">
        <f t="shared" ca="1" si="3"/>
        <v>#REF!</v>
      </c>
      <c r="V35" s="308">
        <v>27</v>
      </c>
      <c r="W35" s="311" t="e">
        <f t="shared" ca="1" si="2"/>
        <v>#VALUE!</v>
      </c>
      <c r="Y35" s="1" t="e">
        <f ca="1">IF(W35=Секц.2!BA35,"Ок","Ошибка")</f>
        <v>#VALUE!</v>
      </c>
    </row>
    <row r="36" spans="1:25" s="1" customFormat="1" hidden="1" x14ac:dyDescent="0.2">
      <c r="A36" s="199">
        <f>Секц.1!A36</f>
        <v>30</v>
      </c>
      <c r="B36" s="200" t="e">
        <f>Секц.1!B36</f>
        <v>#VALUE!</v>
      </c>
      <c r="C36" s="327" t="str">
        <f ca="1">Секц.2!H36</f>
        <v xml:space="preserve"> </v>
      </c>
      <c r="D36" s="265">
        <f>Секц.2!G36</f>
        <v>0</v>
      </c>
      <c r="E36" s="328" t="str">
        <f ca="1">Секц.2!AH36</f>
        <v>-</v>
      </c>
      <c r="F36" s="289">
        <f ca="1">Секц.2!AG36</f>
        <v>0</v>
      </c>
      <c r="G36" s="294">
        <f>Секц.2!AU38</f>
        <v>0</v>
      </c>
      <c r="H36" s="265">
        <f ca="1">Секц.2!AT36</f>
        <v>0</v>
      </c>
      <c r="I36" s="75">
        <f t="shared" ca="1" si="0"/>
        <v>0</v>
      </c>
      <c r="J36" s="300">
        <f>Секц.2!O36</f>
        <v>0</v>
      </c>
      <c r="K36" s="294" t="e">
        <f>Секц.2!V36</f>
        <v>#VALUE!</v>
      </c>
      <c r="L36" s="265" t="e">
        <f>Секц.2!T36</f>
        <v>#VALUE!</v>
      </c>
      <c r="M36" s="294" t="e">
        <f>Секц.2!#REF!</f>
        <v>#REF!</v>
      </c>
      <c r="N36" s="265" t="e">
        <f>Секц.2!#REF!</f>
        <v>#REF!</v>
      </c>
      <c r="O36" s="294" t="e">
        <f>Секц.2!AO36</f>
        <v>#VALUE!</v>
      </c>
      <c r="P36" s="265" t="e">
        <f>Секц.2!AM36</f>
        <v>#VALUE!</v>
      </c>
      <c r="Q36" s="175" t="e">
        <f t="shared" si="1"/>
        <v>#VALUE!</v>
      </c>
      <c r="R36" s="304" t="e">
        <f ca="1">VLOOKUP(OFFSET(R36,,1-COLUMN(R36)),Секц.1!$A$8:$CS$67,106,FALSE)</f>
        <v>#REF!</v>
      </c>
      <c r="S36" s="302"/>
      <c r="T36" s="294"/>
      <c r="U36" s="75" t="e">
        <f t="shared" ca="1" si="3"/>
        <v>#REF!</v>
      </c>
      <c r="V36" s="308">
        <v>28</v>
      </c>
      <c r="W36" s="311" t="e">
        <f t="shared" ca="1" si="2"/>
        <v>#VALUE!</v>
      </c>
      <c r="Y36" s="1" t="e">
        <f ca="1">IF(W36=Секц.2!BA36,"Ок","Ошибка")</f>
        <v>#VALUE!</v>
      </c>
    </row>
    <row r="37" spans="1:25" s="1" customFormat="1" hidden="1" x14ac:dyDescent="0.2">
      <c r="A37" s="199">
        <f>Секц.1!A37</f>
        <v>32</v>
      </c>
      <c r="B37" s="200" t="e">
        <f>Секц.1!B37</f>
        <v>#VALUE!</v>
      </c>
      <c r="C37" s="327" t="str">
        <f ca="1">Секц.2!H37</f>
        <v xml:space="preserve"> </v>
      </c>
      <c r="D37" s="265">
        <f>Секц.2!G37</f>
        <v>0</v>
      </c>
      <c r="E37" s="328" t="str">
        <f ca="1">Секц.2!AH37</f>
        <v>-</v>
      </c>
      <c r="F37" s="289">
        <f ca="1">Секц.2!AG37</f>
        <v>0</v>
      </c>
      <c r="G37" s="294">
        <f>Секц.2!AU39</f>
        <v>0</v>
      </c>
      <c r="H37" s="265">
        <f ca="1">Секц.2!AT37</f>
        <v>0</v>
      </c>
      <c r="I37" s="75">
        <f t="shared" ca="1" si="0"/>
        <v>0</v>
      </c>
      <c r="J37" s="300">
        <f>Секц.2!O37</f>
        <v>0</v>
      </c>
      <c r="K37" s="294" t="e">
        <f>Секц.2!V37</f>
        <v>#VALUE!</v>
      </c>
      <c r="L37" s="265" t="e">
        <f>Секц.2!T37</f>
        <v>#VALUE!</v>
      </c>
      <c r="M37" s="294" t="e">
        <f>Секц.2!#REF!</f>
        <v>#REF!</v>
      </c>
      <c r="N37" s="265" t="e">
        <f>Секц.2!#REF!</f>
        <v>#REF!</v>
      </c>
      <c r="O37" s="294" t="e">
        <f>Секц.2!AO37</f>
        <v>#VALUE!</v>
      </c>
      <c r="P37" s="265" t="e">
        <f>Секц.2!AM37</f>
        <v>#VALUE!</v>
      </c>
      <c r="Q37" s="175" t="e">
        <f t="shared" si="1"/>
        <v>#VALUE!</v>
      </c>
      <c r="R37" s="304" t="e">
        <f ca="1">VLOOKUP(OFFSET(R37,,1-COLUMN(R37)),Секц.1!$A$8:$CS$67,106,FALSE)</f>
        <v>#REF!</v>
      </c>
      <c r="S37" s="302"/>
      <c r="T37" s="294"/>
      <c r="U37" s="75" t="e">
        <f t="shared" ca="1" si="3"/>
        <v>#REF!</v>
      </c>
      <c r="V37" s="308">
        <v>29</v>
      </c>
      <c r="W37" s="311" t="e">
        <f t="shared" ca="1" si="2"/>
        <v>#VALUE!</v>
      </c>
      <c r="Y37" s="1" t="e">
        <f ca="1">IF(W37=Секц.2!BA37,"Ок","Ошибка")</f>
        <v>#VALUE!</v>
      </c>
    </row>
    <row r="38" spans="1:25" s="1" customFormat="1" ht="13.5" hidden="1" thickBot="1" x14ac:dyDescent="0.25">
      <c r="A38" s="297">
        <f>Секц.1!A38</f>
        <v>0</v>
      </c>
      <c r="B38" s="298" t="e">
        <f>Секц.1!B38</f>
        <v>#VALUE!</v>
      </c>
      <c r="C38" s="327" t="e">
        <f>Секц.2!H38</f>
        <v>#REF!</v>
      </c>
      <c r="D38" s="265">
        <f>Секц.2!G38</f>
        <v>0</v>
      </c>
      <c r="E38" s="328">
        <f>Секц.2!AH38</f>
        <v>0</v>
      </c>
      <c r="F38" s="289">
        <f>Секц.2!AG38</f>
        <v>0</v>
      </c>
      <c r="G38" s="294">
        <f>Секц.2!AU40</f>
        <v>0</v>
      </c>
      <c r="H38" s="265">
        <f ca="1">Секц.2!AT38</f>
        <v>0</v>
      </c>
      <c r="I38" s="75">
        <f t="shared" ca="1" si="0"/>
        <v>0</v>
      </c>
      <c r="J38" s="300">
        <f>Секц.2!O38</f>
        <v>0</v>
      </c>
      <c r="K38" s="294" t="e">
        <f>Секц.2!V38</f>
        <v>#VALUE!</v>
      </c>
      <c r="L38" s="265" t="e">
        <f>Секц.2!T38</f>
        <v>#VALUE!</v>
      </c>
      <c r="M38" s="294" t="e">
        <f>Секц.2!#REF!</f>
        <v>#REF!</v>
      </c>
      <c r="N38" s="265" t="e">
        <f>Секц.2!#REF!</f>
        <v>#REF!</v>
      </c>
      <c r="O38" s="294" t="e">
        <f>Секц.2!AO38</f>
        <v>#VALUE!</v>
      </c>
      <c r="P38" s="265" t="e">
        <f>Секц.2!AM38</f>
        <v>#VALUE!</v>
      </c>
      <c r="Q38" s="175" t="e">
        <f t="shared" si="1"/>
        <v>#VALUE!</v>
      </c>
      <c r="R38" s="304" t="e">
        <f ca="1">VLOOKUP(OFFSET(R38,,1-COLUMN(R38)),Секц.1!$A$8:$CS$67,106,FALSE)</f>
        <v>#REF!</v>
      </c>
      <c r="S38" s="302"/>
      <c r="T38" s="294"/>
      <c r="U38" s="75" t="e">
        <f t="shared" ca="1" si="3"/>
        <v>#REF!</v>
      </c>
      <c r="V38" s="308">
        <v>30</v>
      </c>
      <c r="W38" s="311" t="e">
        <f t="shared" ca="1" si="2"/>
        <v>#VALUE!</v>
      </c>
      <c r="Y38" s="1" t="e">
        <f ca="1">IF(W38=Секц.2!BA38,"Ок","Ошибка")</f>
        <v>#VALUE!</v>
      </c>
    </row>
    <row r="39" spans="1:25" s="1" customFormat="1" hidden="1" x14ac:dyDescent="0.2">
      <c r="A39" s="199"/>
      <c r="B39" s="288"/>
      <c r="C39" s="166"/>
      <c r="D39" s="167"/>
      <c r="E39" s="264"/>
      <c r="F39" s="289"/>
      <c r="G39" s="166"/>
      <c r="H39" s="167"/>
      <c r="I39" s="290"/>
      <c r="J39" s="291"/>
      <c r="K39" s="166"/>
      <c r="L39" s="167"/>
      <c r="M39" s="166"/>
      <c r="N39" s="167"/>
      <c r="O39" s="166"/>
      <c r="P39" s="167"/>
      <c r="Q39" s="293"/>
      <c r="R39" s="267"/>
      <c r="S39" s="267"/>
      <c r="T39" s="295"/>
      <c r="U39" s="290"/>
      <c r="V39" s="296"/>
      <c r="W39" s="311">
        <f t="shared" si="2"/>
        <v>0</v>
      </c>
    </row>
    <row r="40" spans="1:25" s="1" customFormat="1" hidden="1" x14ac:dyDescent="0.2">
      <c r="A40" s="199"/>
      <c r="B40" s="288"/>
      <c r="C40" s="166"/>
      <c r="D40" s="167"/>
      <c r="E40" s="264"/>
      <c r="F40" s="289"/>
      <c r="G40" s="166"/>
      <c r="H40" s="167"/>
      <c r="I40" s="290"/>
      <c r="J40" s="291"/>
      <c r="K40" s="166"/>
      <c r="L40" s="167"/>
      <c r="M40" s="166"/>
      <c r="N40" s="167"/>
      <c r="O40" s="166"/>
      <c r="P40" s="167"/>
      <c r="Q40" s="292"/>
      <c r="R40" s="188"/>
      <c r="S40" s="188"/>
      <c r="T40" s="294"/>
      <c r="U40" s="286"/>
      <c r="V40" s="296"/>
      <c r="W40" s="311">
        <f t="shared" si="2"/>
        <v>0</v>
      </c>
    </row>
    <row r="41" spans="1:25" s="1" customFormat="1" hidden="1" x14ac:dyDescent="0.2">
      <c r="A41" s="199"/>
      <c r="B41" s="288"/>
      <c r="C41" s="166"/>
      <c r="D41" s="167"/>
      <c r="E41" s="264"/>
      <c r="F41" s="289"/>
      <c r="G41" s="166"/>
      <c r="H41" s="167"/>
      <c r="I41" s="290"/>
      <c r="J41" s="291"/>
      <c r="K41" s="166"/>
      <c r="L41" s="167"/>
      <c r="M41" s="166"/>
      <c r="N41" s="167"/>
      <c r="O41" s="166"/>
      <c r="P41" s="167"/>
      <c r="Q41" s="292"/>
      <c r="R41" s="188"/>
      <c r="S41" s="188"/>
      <c r="T41" s="294"/>
      <c r="U41" s="286"/>
      <c r="V41" s="296"/>
      <c r="W41" s="311">
        <f t="shared" si="2"/>
        <v>0</v>
      </c>
    </row>
    <row r="42" spans="1:25" s="1" customFormat="1" hidden="1" x14ac:dyDescent="0.2">
      <c r="A42" s="199"/>
      <c r="B42" s="288"/>
      <c r="C42" s="166"/>
      <c r="D42" s="167"/>
      <c r="E42" s="264"/>
      <c r="F42" s="289"/>
      <c r="G42" s="166"/>
      <c r="H42" s="167"/>
      <c r="I42" s="290"/>
      <c r="J42" s="291"/>
      <c r="K42" s="166"/>
      <c r="L42" s="167"/>
      <c r="M42" s="166"/>
      <c r="N42" s="167"/>
      <c r="O42" s="166"/>
      <c r="P42" s="167"/>
      <c r="Q42" s="292"/>
      <c r="R42" s="188"/>
      <c r="S42" s="188"/>
      <c r="T42" s="294"/>
      <c r="U42" s="286"/>
      <c r="V42" s="296"/>
      <c r="W42" s="311">
        <f t="shared" si="2"/>
        <v>0</v>
      </c>
    </row>
    <row r="43" spans="1:25" s="1" customFormat="1" hidden="1" x14ac:dyDescent="0.2">
      <c r="A43" s="199"/>
      <c r="B43" s="288"/>
      <c r="C43" s="166"/>
      <c r="D43" s="167"/>
      <c r="E43" s="264"/>
      <c r="F43" s="289"/>
      <c r="G43" s="166"/>
      <c r="H43" s="167"/>
      <c r="I43" s="290"/>
      <c r="J43" s="291"/>
      <c r="K43" s="166"/>
      <c r="L43" s="167"/>
      <c r="M43" s="166"/>
      <c r="N43" s="167"/>
      <c r="O43" s="166"/>
      <c r="P43" s="167"/>
      <c r="Q43" s="292"/>
      <c r="R43" s="188"/>
      <c r="S43" s="188"/>
      <c r="T43" s="294"/>
      <c r="U43" s="286"/>
      <c r="V43" s="296"/>
      <c r="W43" s="311">
        <f t="shared" si="2"/>
        <v>0</v>
      </c>
    </row>
    <row r="44" spans="1:25" s="1" customFormat="1" hidden="1" x14ac:dyDescent="0.2">
      <c r="A44" s="199"/>
      <c r="B44" s="288"/>
      <c r="C44" s="166"/>
      <c r="D44" s="167"/>
      <c r="E44" s="264"/>
      <c r="F44" s="289"/>
      <c r="G44" s="166"/>
      <c r="H44" s="167"/>
      <c r="I44" s="290"/>
      <c r="J44" s="291"/>
      <c r="K44" s="166"/>
      <c r="L44" s="167"/>
      <c r="M44" s="166"/>
      <c r="N44" s="167"/>
      <c r="O44" s="166"/>
      <c r="P44" s="167"/>
      <c r="Q44" s="292"/>
      <c r="R44" s="188"/>
      <c r="S44" s="188"/>
      <c r="T44" s="294"/>
      <c r="U44" s="286"/>
      <c r="V44" s="296"/>
      <c r="W44" s="311">
        <f t="shared" si="2"/>
        <v>0</v>
      </c>
    </row>
    <row r="45" spans="1:25" s="1" customFormat="1" hidden="1" x14ac:dyDescent="0.2">
      <c r="A45" s="199"/>
      <c r="B45" s="288"/>
      <c r="C45" s="166"/>
      <c r="D45" s="167"/>
      <c r="E45" s="264"/>
      <c r="F45" s="289"/>
      <c r="G45" s="166"/>
      <c r="H45" s="167"/>
      <c r="I45" s="290"/>
      <c r="J45" s="291"/>
      <c r="K45" s="166"/>
      <c r="L45" s="167"/>
      <c r="M45" s="166"/>
      <c r="N45" s="167"/>
      <c r="O45" s="166"/>
      <c r="P45" s="167"/>
      <c r="Q45" s="292"/>
      <c r="R45" s="188"/>
      <c r="S45" s="188"/>
      <c r="T45" s="294"/>
      <c r="U45" s="286"/>
      <c r="V45" s="296"/>
      <c r="W45" s="311">
        <f t="shared" si="2"/>
        <v>0</v>
      </c>
    </row>
    <row r="46" spans="1:25" s="1" customFormat="1" hidden="1" x14ac:dyDescent="0.2">
      <c r="A46" s="199"/>
      <c r="B46" s="288"/>
      <c r="C46" s="166"/>
      <c r="D46" s="167"/>
      <c r="E46" s="264"/>
      <c r="F46" s="289"/>
      <c r="G46" s="166"/>
      <c r="H46" s="167"/>
      <c r="I46" s="290"/>
      <c r="J46" s="291"/>
      <c r="K46" s="166"/>
      <c r="L46" s="167"/>
      <c r="M46" s="166"/>
      <c r="N46" s="167"/>
      <c r="O46" s="166"/>
      <c r="P46" s="167"/>
      <c r="Q46" s="292"/>
      <c r="R46" s="188"/>
      <c r="S46" s="188"/>
      <c r="T46" s="294"/>
      <c r="U46" s="286"/>
      <c r="V46" s="296"/>
      <c r="W46" s="311">
        <f t="shared" si="2"/>
        <v>0</v>
      </c>
    </row>
    <row r="47" spans="1:25" s="1" customFormat="1" hidden="1" x14ac:dyDescent="0.2">
      <c r="A47" s="199"/>
      <c r="B47" s="288"/>
      <c r="C47" s="166"/>
      <c r="D47" s="167"/>
      <c r="E47" s="264"/>
      <c r="F47" s="289"/>
      <c r="G47" s="166"/>
      <c r="H47" s="167"/>
      <c r="I47" s="290"/>
      <c r="J47" s="291"/>
      <c r="K47" s="166"/>
      <c r="L47" s="167"/>
      <c r="M47" s="166"/>
      <c r="N47" s="167"/>
      <c r="O47" s="166"/>
      <c r="P47" s="167"/>
      <c r="Q47" s="292"/>
      <c r="R47" s="188"/>
      <c r="S47" s="188"/>
      <c r="T47" s="294"/>
      <c r="U47" s="286"/>
      <c r="V47" s="296"/>
      <c r="W47" s="311">
        <f t="shared" si="2"/>
        <v>0</v>
      </c>
    </row>
    <row r="48" spans="1:25" s="1" customFormat="1" hidden="1" x14ac:dyDescent="0.2">
      <c r="A48" s="199"/>
      <c r="B48" s="288"/>
      <c r="C48" s="166"/>
      <c r="D48" s="167"/>
      <c r="E48" s="264"/>
      <c r="F48" s="289"/>
      <c r="G48" s="166"/>
      <c r="H48" s="167"/>
      <c r="I48" s="290"/>
      <c r="J48" s="291"/>
      <c r="K48" s="166"/>
      <c r="L48" s="167"/>
      <c r="M48" s="166"/>
      <c r="N48" s="167"/>
      <c r="O48" s="166"/>
      <c r="P48" s="167"/>
      <c r="Q48" s="292"/>
      <c r="R48" s="188"/>
      <c r="S48" s="188"/>
      <c r="T48" s="294"/>
      <c r="U48" s="286"/>
      <c r="V48" s="296"/>
      <c r="W48" s="311">
        <f t="shared" si="2"/>
        <v>0</v>
      </c>
    </row>
    <row r="49" spans="1:23" s="1" customFormat="1" hidden="1" x14ac:dyDescent="0.2">
      <c r="A49" s="199"/>
      <c r="B49" s="288"/>
      <c r="C49" s="166"/>
      <c r="D49" s="167"/>
      <c r="E49" s="264"/>
      <c r="F49" s="289"/>
      <c r="G49" s="166"/>
      <c r="H49" s="167"/>
      <c r="I49" s="290"/>
      <c r="J49" s="291"/>
      <c r="K49" s="166"/>
      <c r="L49" s="167"/>
      <c r="M49" s="166"/>
      <c r="N49" s="167"/>
      <c r="O49" s="166"/>
      <c r="P49" s="167"/>
      <c r="Q49" s="292"/>
      <c r="R49" s="188"/>
      <c r="S49" s="188"/>
      <c r="T49" s="294"/>
      <c r="U49" s="286"/>
      <c r="V49" s="296"/>
      <c r="W49" s="311">
        <f t="shared" si="2"/>
        <v>0</v>
      </c>
    </row>
    <row r="50" spans="1:23" s="1" customFormat="1" hidden="1" x14ac:dyDescent="0.2">
      <c r="A50" s="199"/>
      <c r="B50" s="288"/>
      <c r="C50" s="166"/>
      <c r="D50" s="167"/>
      <c r="E50" s="264"/>
      <c r="F50" s="289"/>
      <c r="G50" s="166"/>
      <c r="H50" s="167"/>
      <c r="I50" s="290"/>
      <c r="J50" s="291"/>
      <c r="K50" s="166"/>
      <c r="L50" s="167"/>
      <c r="M50" s="166"/>
      <c r="N50" s="167"/>
      <c r="O50" s="166"/>
      <c r="P50" s="167"/>
      <c r="Q50" s="292"/>
      <c r="R50" s="188"/>
      <c r="S50" s="188"/>
      <c r="T50" s="294"/>
      <c r="U50" s="286"/>
      <c r="V50" s="296"/>
      <c r="W50" s="311">
        <f t="shared" si="2"/>
        <v>0</v>
      </c>
    </row>
    <row r="51" spans="1:23" s="1" customFormat="1" hidden="1" x14ac:dyDescent="0.2">
      <c r="A51" s="199"/>
      <c r="B51" s="288"/>
      <c r="C51" s="166"/>
      <c r="D51" s="167"/>
      <c r="E51" s="264"/>
      <c r="F51" s="289"/>
      <c r="G51" s="166"/>
      <c r="H51" s="167"/>
      <c r="I51" s="290"/>
      <c r="J51" s="291"/>
      <c r="K51" s="166"/>
      <c r="L51" s="167"/>
      <c r="M51" s="166"/>
      <c r="N51" s="167"/>
      <c r="O51" s="166"/>
      <c r="P51" s="167"/>
      <c r="Q51" s="292"/>
      <c r="R51" s="188"/>
      <c r="S51" s="188"/>
      <c r="T51" s="294"/>
      <c r="U51" s="286"/>
      <c r="V51" s="296"/>
      <c r="W51" s="311">
        <f t="shared" si="2"/>
        <v>0</v>
      </c>
    </row>
    <row r="52" spans="1:23" s="1" customFormat="1" hidden="1" x14ac:dyDescent="0.2">
      <c r="A52" s="199"/>
      <c r="B52" s="288"/>
      <c r="C52" s="166"/>
      <c r="D52" s="167"/>
      <c r="E52" s="264"/>
      <c r="F52" s="289"/>
      <c r="G52" s="166"/>
      <c r="H52" s="167"/>
      <c r="I52" s="290"/>
      <c r="J52" s="291"/>
      <c r="K52" s="166"/>
      <c r="L52" s="167"/>
      <c r="M52" s="166"/>
      <c r="N52" s="167"/>
      <c r="O52" s="166"/>
      <c r="P52" s="167"/>
      <c r="Q52" s="292"/>
      <c r="R52" s="188"/>
      <c r="S52" s="188"/>
      <c r="T52" s="294"/>
      <c r="U52" s="286"/>
      <c r="V52" s="296"/>
      <c r="W52" s="311">
        <f t="shared" si="2"/>
        <v>0</v>
      </c>
    </row>
    <row r="53" spans="1:23" s="1" customFormat="1" hidden="1" x14ac:dyDescent="0.2">
      <c r="A53" s="199"/>
      <c r="B53" s="288"/>
      <c r="C53" s="166"/>
      <c r="D53" s="167"/>
      <c r="E53" s="264"/>
      <c r="F53" s="289"/>
      <c r="G53" s="166"/>
      <c r="H53" s="167"/>
      <c r="I53" s="290"/>
      <c r="J53" s="291"/>
      <c r="K53" s="166"/>
      <c r="L53" s="167"/>
      <c r="M53" s="166"/>
      <c r="N53" s="167"/>
      <c r="O53" s="166"/>
      <c r="P53" s="167"/>
      <c r="Q53" s="292"/>
      <c r="R53" s="188"/>
      <c r="S53" s="188"/>
      <c r="T53" s="294"/>
      <c r="U53" s="286"/>
      <c r="V53" s="296"/>
      <c r="W53" s="311">
        <f t="shared" si="2"/>
        <v>0</v>
      </c>
    </row>
    <row r="54" spans="1:23" s="1" customFormat="1" hidden="1" x14ac:dyDescent="0.2">
      <c r="A54" s="199"/>
      <c r="B54" s="288"/>
      <c r="C54" s="166"/>
      <c r="D54" s="167"/>
      <c r="E54" s="264"/>
      <c r="F54" s="289"/>
      <c r="G54" s="166"/>
      <c r="H54" s="167"/>
      <c r="I54" s="290"/>
      <c r="J54" s="291"/>
      <c r="K54" s="166"/>
      <c r="L54" s="167"/>
      <c r="M54" s="166"/>
      <c r="N54" s="167"/>
      <c r="O54" s="166"/>
      <c r="P54" s="167"/>
      <c r="Q54" s="292"/>
      <c r="R54" s="188"/>
      <c r="S54" s="188"/>
      <c r="T54" s="294"/>
      <c r="U54" s="286"/>
      <c r="V54" s="296"/>
      <c r="W54" s="311">
        <f t="shared" si="2"/>
        <v>0</v>
      </c>
    </row>
    <row r="55" spans="1:23" s="1" customFormat="1" hidden="1" x14ac:dyDescent="0.2">
      <c r="A55" s="199"/>
      <c r="B55" s="288"/>
      <c r="C55" s="166"/>
      <c r="D55" s="167"/>
      <c r="E55" s="264"/>
      <c r="F55" s="289"/>
      <c r="G55" s="166"/>
      <c r="H55" s="167"/>
      <c r="I55" s="290"/>
      <c r="J55" s="291"/>
      <c r="K55" s="166"/>
      <c r="L55" s="167"/>
      <c r="M55" s="166"/>
      <c r="N55" s="167"/>
      <c r="O55" s="166"/>
      <c r="P55" s="167"/>
      <c r="Q55" s="292"/>
      <c r="R55" s="188"/>
      <c r="S55" s="188"/>
      <c r="T55" s="294"/>
      <c r="U55" s="286"/>
      <c r="V55" s="296"/>
      <c r="W55" s="311">
        <f t="shared" si="2"/>
        <v>0</v>
      </c>
    </row>
    <row r="56" spans="1:23" s="1" customFormat="1" hidden="1" x14ac:dyDescent="0.2">
      <c r="A56" s="199"/>
      <c r="B56" s="288"/>
      <c r="C56" s="166"/>
      <c r="D56" s="167"/>
      <c r="E56" s="264"/>
      <c r="F56" s="289"/>
      <c r="G56" s="166"/>
      <c r="H56" s="167"/>
      <c r="I56" s="290"/>
      <c r="J56" s="291"/>
      <c r="K56" s="166"/>
      <c r="L56" s="167"/>
      <c r="M56" s="166"/>
      <c r="N56" s="167"/>
      <c r="O56" s="166"/>
      <c r="P56" s="167"/>
      <c r="Q56" s="292"/>
      <c r="R56" s="188"/>
      <c r="S56" s="188"/>
      <c r="T56" s="294"/>
      <c r="U56" s="286"/>
      <c r="V56" s="296"/>
      <c r="W56" s="311">
        <f t="shared" si="2"/>
        <v>0</v>
      </c>
    </row>
    <row r="57" spans="1:23" s="1" customFormat="1" hidden="1" x14ac:dyDescent="0.2">
      <c r="A57" s="199"/>
      <c r="B57" s="288"/>
      <c r="C57" s="166"/>
      <c r="D57" s="167"/>
      <c r="E57" s="264"/>
      <c r="F57" s="289"/>
      <c r="G57" s="166"/>
      <c r="H57" s="167"/>
      <c r="I57" s="290"/>
      <c r="J57" s="291"/>
      <c r="K57" s="166"/>
      <c r="L57" s="167"/>
      <c r="M57" s="166"/>
      <c r="N57" s="167"/>
      <c r="O57" s="166"/>
      <c r="P57" s="167"/>
      <c r="Q57" s="292"/>
      <c r="R57" s="188"/>
      <c r="S57" s="188"/>
      <c r="T57" s="294"/>
      <c r="U57" s="286"/>
      <c r="V57" s="296"/>
      <c r="W57" s="311">
        <f t="shared" si="2"/>
        <v>0</v>
      </c>
    </row>
    <row r="58" spans="1:23" s="1" customFormat="1" hidden="1" x14ac:dyDescent="0.2">
      <c r="A58" s="199"/>
      <c r="B58" s="288"/>
      <c r="C58" s="166"/>
      <c r="D58" s="167"/>
      <c r="E58" s="264"/>
      <c r="F58" s="289"/>
      <c r="G58" s="166"/>
      <c r="H58" s="167"/>
      <c r="I58" s="290"/>
      <c r="J58" s="291"/>
      <c r="K58" s="166"/>
      <c r="L58" s="167"/>
      <c r="M58" s="166"/>
      <c r="N58" s="167"/>
      <c r="O58" s="166"/>
      <c r="P58" s="167"/>
      <c r="Q58" s="292"/>
      <c r="R58" s="188"/>
      <c r="S58" s="188"/>
      <c r="T58" s="294"/>
      <c r="U58" s="286"/>
      <c r="V58" s="296"/>
      <c r="W58" s="311">
        <f t="shared" si="2"/>
        <v>0</v>
      </c>
    </row>
    <row r="59" spans="1:23" s="1" customFormat="1" hidden="1" x14ac:dyDescent="0.2">
      <c r="A59" s="199"/>
      <c r="B59" s="288"/>
      <c r="C59" s="166"/>
      <c r="D59" s="167"/>
      <c r="E59" s="264"/>
      <c r="F59" s="289"/>
      <c r="G59" s="166"/>
      <c r="H59" s="167"/>
      <c r="I59" s="290"/>
      <c r="J59" s="291"/>
      <c r="K59" s="166"/>
      <c r="L59" s="167"/>
      <c r="M59" s="166"/>
      <c r="N59" s="167"/>
      <c r="O59" s="166"/>
      <c r="P59" s="167"/>
      <c r="Q59" s="292"/>
      <c r="R59" s="188"/>
      <c r="S59" s="188"/>
      <c r="T59" s="294"/>
      <c r="U59" s="286"/>
      <c r="V59" s="296"/>
      <c r="W59" s="311">
        <f t="shared" si="2"/>
        <v>0</v>
      </c>
    </row>
    <row r="60" spans="1:23" s="1" customFormat="1" hidden="1" x14ac:dyDescent="0.2">
      <c r="A60" s="199"/>
      <c r="B60" s="288"/>
      <c r="C60" s="166"/>
      <c r="D60" s="167"/>
      <c r="E60" s="264"/>
      <c r="F60" s="289"/>
      <c r="G60" s="166"/>
      <c r="H60" s="167"/>
      <c r="I60" s="290"/>
      <c r="J60" s="291"/>
      <c r="K60" s="166"/>
      <c r="L60" s="167"/>
      <c r="M60" s="166"/>
      <c r="N60" s="167"/>
      <c r="O60" s="166"/>
      <c r="P60" s="167"/>
      <c r="Q60" s="292"/>
      <c r="R60" s="188"/>
      <c r="S60" s="188"/>
      <c r="T60" s="294"/>
      <c r="U60" s="286"/>
      <c r="V60" s="296"/>
      <c r="W60" s="311">
        <f t="shared" si="2"/>
        <v>0</v>
      </c>
    </row>
    <row r="61" spans="1:23" s="1" customFormat="1" hidden="1" x14ac:dyDescent="0.2">
      <c r="A61" s="199"/>
      <c r="B61" s="288"/>
      <c r="C61" s="166"/>
      <c r="D61" s="167"/>
      <c r="E61" s="264"/>
      <c r="F61" s="289"/>
      <c r="G61" s="166"/>
      <c r="H61" s="167"/>
      <c r="I61" s="290"/>
      <c r="J61" s="291"/>
      <c r="K61" s="166"/>
      <c r="L61" s="167"/>
      <c r="M61" s="166"/>
      <c r="N61" s="167"/>
      <c r="O61" s="166"/>
      <c r="P61" s="167"/>
      <c r="Q61" s="292"/>
      <c r="R61" s="188"/>
      <c r="S61" s="188"/>
      <c r="T61" s="294"/>
      <c r="U61" s="286"/>
      <c r="V61" s="296"/>
      <c r="W61" s="311">
        <f t="shared" si="2"/>
        <v>0</v>
      </c>
    </row>
    <row r="62" spans="1:23" s="1" customFormat="1" hidden="1" x14ac:dyDescent="0.2">
      <c r="A62" s="199"/>
      <c r="B62" s="288"/>
      <c r="C62" s="166"/>
      <c r="D62" s="167"/>
      <c r="E62" s="264"/>
      <c r="F62" s="289"/>
      <c r="G62" s="166"/>
      <c r="H62" s="167"/>
      <c r="I62" s="290"/>
      <c r="J62" s="291"/>
      <c r="K62" s="166"/>
      <c r="L62" s="167"/>
      <c r="M62" s="166"/>
      <c r="N62" s="167"/>
      <c r="O62" s="166"/>
      <c r="P62" s="167"/>
      <c r="Q62" s="292"/>
      <c r="R62" s="188"/>
      <c r="S62" s="188"/>
      <c r="T62" s="294"/>
      <c r="U62" s="286"/>
      <c r="V62" s="296"/>
      <c r="W62" s="311">
        <f t="shared" si="2"/>
        <v>0</v>
      </c>
    </row>
    <row r="63" spans="1:23" s="1" customFormat="1" hidden="1" x14ac:dyDescent="0.2">
      <c r="A63" s="199"/>
      <c r="B63" s="288"/>
      <c r="C63" s="166"/>
      <c r="D63" s="167"/>
      <c r="E63" s="264"/>
      <c r="F63" s="289"/>
      <c r="G63" s="166"/>
      <c r="H63" s="167"/>
      <c r="I63" s="290"/>
      <c r="J63" s="291"/>
      <c r="K63" s="166"/>
      <c r="L63" s="167"/>
      <c r="M63" s="166"/>
      <c r="N63" s="167"/>
      <c r="O63" s="166"/>
      <c r="P63" s="167"/>
      <c r="Q63" s="292"/>
      <c r="R63" s="188"/>
      <c r="S63" s="188"/>
      <c r="T63" s="294"/>
      <c r="U63" s="286"/>
      <c r="V63" s="296"/>
      <c r="W63" s="311">
        <f t="shared" si="2"/>
        <v>0</v>
      </c>
    </row>
    <row r="64" spans="1:23" s="1" customFormat="1" hidden="1" x14ac:dyDescent="0.2">
      <c r="A64" s="199"/>
      <c r="B64" s="288"/>
      <c r="C64" s="166"/>
      <c r="D64" s="167"/>
      <c r="E64" s="264"/>
      <c r="F64" s="289"/>
      <c r="G64" s="166"/>
      <c r="H64" s="167"/>
      <c r="I64" s="290"/>
      <c r="J64" s="291"/>
      <c r="K64" s="166"/>
      <c r="L64" s="167"/>
      <c r="M64" s="166"/>
      <c r="N64" s="167"/>
      <c r="O64" s="166"/>
      <c r="P64" s="167"/>
      <c r="Q64" s="292"/>
      <c r="R64" s="188"/>
      <c r="S64" s="188"/>
      <c r="T64" s="294"/>
      <c r="U64" s="286"/>
      <c r="V64" s="296"/>
      <c r="W64" s="311">
        <f t="shared" si="2"/>
        <v>0</v>
      </c>
    </row>
    <row r="65" spans="1:23" s="1" customFormat="1" hidden="1" x14ac:dyDescent="0.2">
      <c r="A65" s="199"/>
      <c r="B65" s="288"/>
      <c r="C65" s="166"/>
      <c r="D65" s="167"/>
      <c r="E65" s="264"/>
      <c r="F65" s="289"/>
      <c r="G65" s="166"/>
      <c r="H65" s="167"/>
      <c r="I65" s="290"/>
      <c r="J65" s="291"/>
      <c r="K65" s="166"/>
      <c r="L65" s="167"/>
      <c r="M65" s="166"/>
      <c r="N65" s="167"/>
      <c r="O65" s="166"/>
      <c r="P65" s="167"/>
      <c r="Q65" s="292"/>
      <c r="R65" s="188"/>
      <c r="S65" s="188"/>
      <c r="T65" s="294"/>
      <c r="U65" s="286"/>
      <c r="V65" s="296"/>
      <c r="W65" s="311">
        <f t="shared" si="2"/>
        <v>0</v>
      </c>
    </row>
    <row r="66" spans="1:23" s="1" customFormat="1" hidden="1" x14ac:dyDescent="0.2">
      <c r="A66" s="199"/>
      <c r="B66" s="288"/>
      <c r="C66" s="166"/>
      <c r="D66" s="167"/>
      <c r="E66" s="264"/>
      <c r="F66" s="289"/>
      <c r="G66" s="166"/>
      <c r="H66" s="167"/>
      <c r="I66" s="290"/>
      <c r="J66" s="291"/>
      <c r="K66" s="166"/>
      <c r="L66" s="167"/>
      <c r="M66" s="166"/>
      <c r="N66" s="167"/>
      <c r="O66" s="166"/>
      <c r="P66" s="167"/>
      <c r="Q66" s="292"/>
      <c r="R66" s="188"/>
      <c r="S66" s="188"/>
      <c r="T66" s="294"/>
      <c r="U66" s="286"/>
      <c r="V66" s="296"/>
      <c r="W66" s="311">
        <f t="shared" si="2"/>
        <v>0</v>
      </c>
    </row>
    <row r="67" spans="1:23" s="1" customFormat="1" hidden="1" x14ac:dyDescent="0.2">
      <c r="A67" s="199"/>
      <c r="B67" s="288"/>
      <c r="C67" s="166"/>
      <c r="D67" s="167"/>
      <c r="E67" s="264"/>
      <c r="F67" s="289"/>
      <c r="G67" s="166"/>
      <c r="H67" s="167"/>
      <c r="I67" s="290"/>
      <c r="J67" s="291"/>
      <c r="K67" s="166"/>
      <c r="L67" s="167"/>
      <c r="M67" s="166"/>
      <c r="N67" s="167"/>
      <c r="O67" s="166"/>
      <c r="P67" s="167"/>
      <c r="Q67" s="292"/>
      <c r="R67" s="188"/>
      <c r="S67" s="188"/>
      <c r="T67" s="294"/>
      <c r="U67" s="286"/>
      <c r="V67" s="296"/>
      <c r="W67" s="311">
        <f t="shared" si="2"/>
        <v>0</v>
      </c>
    </row>
    <row r="69" spans="1:23" ht="18" x14ac:dyDescent="0.25">
      <c r="B69" s="14" t="s">
        <v>62</v>
      </c>
      <c r="C69" s="14"/>
      <c r="D69" s="1"/>
      <c r="E69" s="14"/>
      <c r="F69" s="1"/>
      <c r="G69" s="14"/>
      <c r="H69" s="1"/>
      <c r="I69" t="s">
        <v>162</v>
      </c>
    </row>
    <row r="71" spans="1:23" ht="18" x14ac:dyDescent="0.25">
      <c r="B71" s="48" t="s">
        <v>20</v>
      </c>
      <c r="C71" s="48"/>
      <c r="E71" s="48"/>
      <c r="G71" s="48"/>
      <c r="I71" t="s">
        <v>286</v>
      </c>
    </row>
  </sheetData>
  <mergeCells count="7">
    <mergeCell ref="O7:P7"/>
    <mergeCell ref="D5:E5"/>
    <mergeCell ref="C7:D7"/>
    <mergeCell ref="E7:F7"/>
    <mergeCell ref="G7:H7"/>
    <mergeCell ref="K7:L7"/>
    <mergeCell ref="M7:N7"/>
  </mergeCells>
  <pageMargins left="0.19685039370078741" right="0.39370078740157483" top="0.19685039370078741" bottom="0.19685039370078741" header="0.51181102362204722" footer="0.51181102362204722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O68"/>
  <sheetViews>
    <sheetView workbookViewId="0">
      <pane xSplit="1" ySplit="7" topLeftCell="AO9" activePane="bottomRight" state="frozen"/>
      <selection pane="topRight" activeCell="B1" sqref="B1"/>
      <selection pane="bottomLeft" activeCell="A8" sqref="A8"/>
      <selection pane="bottomRight" activeCell="I18" sqref="I18"/>
    </sheetView>
  </sheetViews>
  <sheetFormatPr defaultRowHeight="12.75" x14ac:dyDescent="0.2"/>
  <cols>
    <col min="1" max="1" width="7.140625" style="20" customWidth="1"/>
    <col min="2" max="2" width="23.7109375" customWidth="1"/>
    <col min="3" max="3" width="5.7109375" customWidth="1"/>
    <col min="4" max="4" width="6.7109375" customWidth="1"/>
    <col min="5" max="5" width="5.7109375" customWidth="1"/>
    <col min="6" max="6" width="6.7109375" customWidth="1"/>
    <col min="7" max="7" width="5.7109375" customWidth="1"/>
    <col min="8" max="8" width="2.28515625" customWidth="1"/>
    <col min="9" max="9" width="5.7109375" customWidth="1"/>
    <col min="10" max="10" width="6.7109375" customWidth="1"/>
    <col min="11" max="11" width="5.7109375" customWidth="1"/>
    <col min="12" max="13" width="6.7109375" customWidth="1"/>
    <col min="14" max="14" width="5.7109375" customWidth="1"/>
    <col min="15" max="15" width="2.28515625" customWidth="1"/>
    <col min="16" max="16" width="5.7109375" customWidth="1"/>
    <col min="17" max="17" width="6.7109375" customWidth="1"/>
    <col min="18" max="18" width="5.7109375" customWidth="1"/>
    <col min="19" max="19" width="6.7109375" customWidth="1"/>
    <col min="20" max="21" width="7.7109375" customWidth="1"/>
    <col min="22" max="22" width="8.85546875" customWidth="1"/>
    <col min="23" max="23" width="8.28515625" customWidth="1"/>
    <col min="24" max="24" width="6.42578125" customWidth="1"/>
    <col min="25" max="25" width="2.28515625" customWidth="1"/>
    <col min="26" max="27" width="7.7109375" customWidth="1"/>
    <col min="28" max="29" width="8.28515625" customWidth="1"/>
    <col min="30" max="30" width="6.42578125" customWidth="1"/>
    <col min="31" max="31" width="2.28515625" customWidth="1"/>
    <col min="32" max="32" width="5.85546875" customWidth="1"/>
    <col min="33" max="33" width="6.28515625" customWidth="1"/>
    <col min="34" max="36" width="6.7109375" customWidth="1"/>
    <col min="37" max="37" width="6.7109375" style="22" customWidth="1"/>
    <col min="38" max="38" width="5.7109375" style="22" customWidth="1"/>
    <col min="39" max="39" width="8.42578125" style="22" customWidth="1"/>
    <col min="40" max="40" width="6.140625" style="22" customWidth="1"/>
    <col min="41" max="41" width="6.7109375" customWidth="1"/>
    <col min="42" max="42" width="5.7109375" customWidth="1"/>
    <col min="43" max="44" width="6.7109375" customWidth="1"/>
    <col min="45" max="45" width="5.7109375" customWidth="1"/>
    <col min="46" max="46" width="2.28515625" customWidth="1"/>
    <col min="47" max="47" width="5.7109375" customWidth="1"/>
    <col min="48" max="48" width="6.7109375" style="22" customWidth="1"/>
    <col min="49" max="49" width="5.7109375" style="22" customWidth="1"/>
    <col min="50" max="50" width="7.7109375" style="22" customWidth="1"/>
    <col min="51" max="52" width="5.7109375" style="22" customWidth="1"/>
    <col min="53" max="53" width="6.7109375" style="22" customWidth="1"/>
    <col min="54" max="54" width="5.7109375" style="22" customWidth="1"/>
    <col min="55" max="55" width="5.85546875" style="22" customWidth="1"/>
    <col min="56" max="56" width="5.7109375" style="22" customWidth="1"/>
    <col min="57" max="57" width="6.7109375" style="22" customWidth="1"/>
    <col min="58" max="58" width="5.7109375" style="22" customWidth="1"/>
    <col min="59" max="59" width="5.85546875" style="22" customWidth="1"/>
    <col min="60" max="60" width="6.7109375" style="22" customWidth="1"/>
    <col min="61" max="61" width="5.7109375" style="22" customWidth="1"/>
    <col min="62" max="62" width="7.7109375" style="22" customWidth="1"/>
    <col min="63" max="63" width="5.85546875" customWidth="1"/>
    <col min="64" max="64" width="12.140625" bestFit="1" customWidth="1"/>
  </cols>
  <sheetData>
    <row r="1" spans="1:67" x14ac:dyDescent="0.2">
      <c r="A1" s="12">
        <v>1</v>
      </c>
      <c r="B1">
        <f>1+A1</f>
        <v>2</v>
      </c>
      <c r="C1">
        <f t="shared" ref="C1:Y1" si="0">1+B1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f t="shared" si="0"/>
        <v>7</v>
      </c>
      <c r="H1">
        <f t="shared" si="0"/>
        <v>8</v>
      </c>
      <c r="I1">
        <f t="shared" si="0"/>
        <v>9</v>
      </c>
      <c r="J1">
        <f t="shared" ref="J1" si="1">1+I1</f>
        <v>10</v>
      </c>
      <c r="K1">
        <f t="shared" ref="K1" si="2">1+J1</f>
        <v>11</v>
      </c>
      <c r="L1">
        <f t="shared" ref="L1" si="3">1+K1</f>
        <v>12</v>
      </c>
      <c r="M1">
        <f t="shared" ref="M1" si="4">1+L1</f>
        <v>13</v>
      </c>
      <c r="N1">
        <f t="shared" ref="N1" si="5">1+M1</f>
        <v>14</v>
      </c>
      <c r="O1">
        <f t="shared" ref="O1" si="6">1+N1</f>
        <v>15</v>
      </c>
      <c r="P1">
        <f t="shared" ref="P1:S1" si="7">1+O1</f>
        <v>16</v>
      </c>
      <c r="Q1">
        <f t="shared" si="7"/>
        <v>17</v>
      </c>
      <c r="R1">
        <f t="shared" si="7"/>
        <v>18</v>
      </c>
      <c r="S1">
        <f t="shared" si="7"/>
        <v>19</v>
      </c>
      <c r="T1">
        <f t="shared" ref="T1" si="8">1+S1</f>
        <v>20</v>
      </c>
      <c r="U1">
        <f t="shared" ref="U1" si="9">1+T1</f>
        <v>21</v>
      </c>
      <c r="V1">
        <f t="shared" ref="V1" si="10">1+U1</f>
        <v>22</v>
      </c>
      <c r="W1">
        <f t="shared" ref="W1" si="11">1+V1</f>
        <v>23</v>
      </c>
      <c r="X1">
        <f t="shared" ref="X1" si="12">1+W1</f>
        <v>24</v>
      </c>
      <c r="Y1">
        <f t="shared" ref="Y1" si="13">1+X1</f>
        <v>25</v>
      </c>
      <c r="Z1">
        <f t="shared" ref="Z1" si="14">1+Y1</f>
        <v>26</v>
      </c>
      <c r="AA1">
        <f t="shared" ref="AA1" si="15">1+Z1</f>
        <v>27</v>
      </c>
      <c r="AB1">
        <f t="shared" ref="AB1" si="16">1+AA1</f>
        <v>28</v>
      </c>
      <c r="AC1">
        <f t="shared" ref="AC1" si="17">1+AB1</f>
        <v>29</v>
      </c>
      <c r="AD1">
        <f t="shared" ref="AD1" si="18">1+AC1</f>
        <v>30</v>
      </c>
      <c r="AE1">
        <f t="shared" ref="AE1" si="19">1+AD1</f>
        <v>31</v>
      </c>
      <c r="AF1">
        <f t="shared" ref="AF1" si="20">1+AE1</f>
        <v>32</v>
      </c>
      <c r="AG1">
        <f t="shared" ref="AG1" si="21">1+AF1</f>
        <v>33</v>
      </c>
      <c r="AH1">
        <f t="shared" ref="AH1" si="22">1+AG1</f>
        <v>34</v>
      </c>
      <c r="AI1">
        <f t="shared" ref="AI1" si="23">1+AH1</f>
        <v>35</v>
      </c>
      <c r="AJ1">
        <f t="shared" ref="AJ1" si="24">1+AI1</f>
        <v>36</v>
      </c>
      <c r="AK1">
        <f t="shared" ref="AK1" si="25">1+AJ1</f>
        <v>37</v>
      </c>
      <c r="AL1">
        <f t="shared" ref="AL1" si="26">1+AK1</f>
        <v>38</v>
      </c>
      <c r="AM1">
        <f t="shared" ref="AM1" si="27">1+AL1</f>
        <v>39</v>
      </c>
      <c r="AN1">
        <f t="shared" ref="AN1" si="28">1+AM1</f>
        <v>40</v>
      </c>
      <c r="AO1">
        <f t="shared" ref="AO1" si="29">1+AN1</f>
        <v>41</v>
      </c>
      <c r="AP1">
        <f t="shared" ref="AP1" si="30">1+AO1</f>
        <v>42</v>
      </c>
      <c r="AQ1">
        <f t="shared" ref="AQ1" si="31">1+AP1</f>
        <v>43</v>
      </c>
      <c r="AR1">
        <f t="shared" ref="AR1" si="32">1+AQ1</f>
        <v>44</v>
      </c>
      <c r="AS1">
        <f t="shared" ref="AS1" si="33">1+AR1</f>
        <v>45</v>
      </c>
      <c r="AT1">
        <f t="shared" ref="AT1" si="34">1+AS1</f>
        <v>46</v>
      </c>
      <c r="AU1">
        <f t="shared" ref="AU1" si="35">1+AT1</f>
        <v>47</v>
      </c>
      <c r="AV1">
        <f t="shared" ref="AV1" si="36">1+AU1</f>
        <v>48</v>
      </c>
      <c r="AW1">
        <f t="shared" ref="AW1" si="37">1+AV1</f>
        <v>49</v>
      </c>
      <c r="AX1">
        <f t="shared" ref="AX1" si="38">1+AW1</f>
        <v>50</v>
      </c>
      <c r="AY1">
        <f t="shared" ref="AY1" si="39">1+AX1</f>
        <v>51</v>
      </c>
      <c r="AZ1">
        <f t="shared" ref="AZ1" si="40">1+AY1</f>
        <v>52</v>
      </c>
      <c r="BA1">
        <f t="shared" ref="BA1" si="41">1+AZ1</f>
        <v>53</v>
      </c>
      <c r="BB1">
        <f t="shared" ref="BB1" si="42">1+BA1</f>
        <v>54</v>
      </c>
      <c r="BC1">
        <f t="shared" ref="BC1" si="43">1+BB1</f>
        <v>55</v>
      </c>
      <c r="BD1">
        <f t="shared" ref="BD1" si="44">1+BC1</f>
        <v>56</v>
      </c>
      <c r="BE1">
        <f t="shared" ref="BE1" si="45">1+BD1</f>
        <v>57</v>
      </c>
      <c r="BF1">
        <f t="shared" ref="BF1" si="46">1+BE1</f>
        <v>58</v>
      </c>
      <c r="BG1">
        <f t="shared" ref="BG1" si="47">1+BF1</f>
        <v>59</v>
      </c>
      <c r="BH1">
        <f t="shared" ref="BH1" si="48">1+BG1</f>
        <v>60</v>
      </c>
      <c r="BI1">
        <f t="shared" ref="BI1" si="49">1+BH1</f>
        <v>61</v>
      </c>
      <c r="BJ1">
        <f t="shared" ref="BJ1" si="50">1+BI1</f>
        <v>62</v>
      </c>
      <c r="BK1">
        <f t="shared" ref="BK1" si="51">1+BJ1</f>
        <v>63</v>
      </c>
      <c r="BL1">
        <f t="shared" ref="BL1" si="52">1+BK1</f>
        <v>64</v>
      </c>
    </row>
    <row r="2" spans="1:67" ht="20.25" x14ac:dyDescent="0.3">
      <c r="A2" s="23" t="s">
        <v>385</v>
      </c>
      <c r="C2" s="2"/>
      <c r="D2" s="2"/>
      <c r="E2" s="2"/>
      <c r="J2" s="2"/>
      <c r="K2" s="2"/>
      <c r="AO2" s="2"/>
      <c r="AP2" s="2"/>
    </row>
    <row r="3" spans="1:67" ht="18" x14ac:dyDescent="0.25">
      <c r="A3" s="14" t="s">
        <v>172</v>
      </c>
      <c r="C3" s="2"/>
      <c r="D3" s="1"/>
      <c r="E3" s="2"/>
      <c r="J3" s="1"/>
      <c r="K3" s="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O3" s="1"/>
      <c r="AP3" s="2"/>
    </row>
    <row r="4" spans="1:67" ht="13.5" thickBot="1" x14ac:dyDescent="0.25">
      <c r="C4" s="2"/>
      <c r="D4" s="2"/>
      <c r="E4" s="2"/>
      <c r="J4" s="2"/>
      <c r="K4" s="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O4" s="2"/>
      <c r="AP4" s="2"/>
    </row>
    <row r="5" spans="1:67" ht="12.75" customHeight="1" x14ac:dyDescent="0.2">
      <c r="C5" s="452" t="s">
        <v>145</v>
      </c>
      <c r="D5" s="453"/>
      <c r="E5" s="453"/>
      <c r="F5" s="453"/>
      <c r="G5" s="453"/>
      <c r="H5" s="453"/>
      <c r="I5" s="454"/>
      <c r="J5" s="452" t="s">
        <v>146</v>
      </c>
      <c r="K5" s="453"/>
      <c r="L5" s="453"/>
      <c r="M5" s="453"/>
      <c r="N5" s="453"/>
      <c r="O5" s="453"/>
      <c r="P5" s="454"/>
      <c r="Q5" s="363"/>
      <c r="R5" s="363"/>
      <c r="S5" s="363"/>
      <c r="T5" s="453"/>
      <c r="U5" s="453"/>
      <c r="V5" s="453"/>
      <c r="W5" s="453"/>
      <c r="X5" s="453"/>
      <c r="Y5" s="453"/>
      <c r="Z5" s="453"/>
      <c r="AA5" s="453"/>
      <c r="AB5" s="453"/>
      <c r="AC5" s="453"/>
      <c r="AD5" s="453"/>
      <c r="AE5" s="453"/>
      <c r="AF5" s="454"/>
      <c r="AG5" s="452" t="s">
        <v>171</v>
      </c>
      <c r="AH5" s="453"/>
      <c r="AI5" s="453"/>
      <c r="AJ5" s="453"/>
      <c r="AK5" s="453"/>
      <c r="AL5" s="453"/>
      <c r="AM5" s="453"/>
      <c r="AN5" s="454"/>
      <c r="AO5" s="452" t="s">
        <v>278</v>
      </c>
      <c r="AP5" s="453"/>
      <c r="AQ5" s="453"/>
      <c r="AR5" s="453"/>
      <c r="AS5" s="453"/>
      <c r="AT5" s="453"/>
      <c r="AU5" s="454"/>
      <c r="AV5" s="453"/>
      <c r="AW5" s="453"/>
      <c r="AX5" s="453"/>
      <c r="AY5" s="454"/>
      <c r="AZ5" s="455" t="s">
        <v>176</v>
      </c>
      <c r="BA5" s="456"/>
      <c r="BB5" s="456"/>
      <c r="BC5" s="457"/>
      <c r="BD5" s="455" t="s">
        <v>78</v>
      </c>
      <c r="BE5" s="456"/>
      <c r="BF5" s="456"/>
      <c r="BG5" s="457"/>
      <c r="BH5" s="456" t="s">
        <v>296</v>
      </c>
      <c r="BI5" s="456"/>
      <c r="BJ5" s="456"/>
      <c r="BK5" s="457"/>
      <c r="BL5" s="458" t="s">
        <v>29</v>
      </c>
    </row>
    <row r="6" spans="1:67" ht="13.5" thickBot="1" x14ac:dyDescent="0.25">
      <c r="C6" s="24"/>
      <c r="D6" s="59">
        <v>2.013888888888889E-2</v>
      </c>
      <c r="E6" s="25"/>
      <c r="F6" s="25"/>
      <c r="G6" s="25"/>
      <c r="H6" s="25"/>
      <c r="I6" s="26"/>
      <c r="J6" s="198">
        <v>2.7083333333333334E-2</v>
      </c>
      <c r="K6" s="25"/>
      <c r="L6" s="25"/>
      <c r="M6" s="25"/>
      <c r="N6" s="25"/>
      <c r="O6" s="25"/>
      <c r="P6" s="26"/>
      <c r="Q6" s="31">
        <v>2.0833333333333333E-3</v>
      </c>
      <c r="R6" s="59"/>
      <c r="S6" s="59"/>
      <c r="T6" s="59"/>
      <c r="U6" s="59"/>
      <c r="V6" s="82"/>
      <c r="W6" s="331">
        <v>1.3310185185185187E-2</v>
      </c>
      <c r="X6" s="61"/>
      <c r="Y6" s="219"/>
      <c r="Z6" s="59"/>
      <c r="AA6" s="59"/>
      <c r="AB6" s="82"/>
      <c r="AC6" s="331">
        <v>1.8969907407407408E-2</v>
      </c>
      <c r="AD6" s="61"/>
      <c r="AE6" s="219"/>
      <c r="AF6" s="26"/>
      <c r="AG6" s="24"/>
      <c r="AH6" s="59"/>
      <c r="AI6" s="59"/>
      <c r="AJ6" s="25"/>
      <c r="AK6" s="27"/>
      <c r="AL6" s="27"/>
      <c r="AM6" s="27"/>
      <c r="AN6" s="28"/>
      <c r="AO6" s="198">
        <v>6.5972222222222224E-2</v>
      </c>
      <c r="AP6" s="25"/>
      <c r="AQ6" s="25"/>
      <c r="AR6" s="25"/>
      <c r="AS6" s="25"/>
      <c r="AT6" s="25"/>
      <c r="AU6" s="26"/>
      <c r="AV6" s="27"/>
      <c r="AW6" s="27"/>
      <c r="AX6" s="27"/>
      <c r="AY6" s="28"/>
      <c r="AZ6" s="187">
        <v>1.5972222222222224E-2</v>
      </c>
      <c r="BA6" s="29"/>
      <c r="BB6" s="30"/>
      <c r="BC6" s="30"/>
      <c r="BD6" s="187">
        <v>4.8611111111111112E-2</v>
      </c>
      <c r="BE6" s="29"/>
      <c r="BF6" s="30"/>
      <c r="BG6" s="30"/>
      <c r="BH6" s="27"/>
      <c r="BI6" s="27"/>
      <c r="BJ6" s="27"/>
      <c r="BK6" s="26"/>
      <c r="BL6" s="459"/>
    </row>
    <row r="7" spans="1:67" ht="45" x14ac:dyDescent="0.2">
      <c r="A7" s="64" t="s">
        <v>22</v>
      </c>
      <c r="B7" s="49" t="s">
        <v>21</v>
      </c>
      <c r="C7" s="171" t="s">
        <v>23</v>
      </c>
      <c r="D7" s="32" t="s">
        <v>24</v>
      </c>
      <c r="E7" s="32" t="s">
        <v>23</v>
      </c>
      <c r="F7" s="32" t="s">
        <v>15</v>
      </c>
      <c r="G7" s="33" t="s">
        <v>16</v>
      </c>
      <c r="H7" s="33"/>
      <c r="I7" s="34" t="s">
        <v>17</v>
      </c>
      <c r="J7" s="51" t="s">
        <v>24</v>
      </c>
      <c r="K7" s="52" t="s">
        <v>23</v>
      </c>
      <c r="L7" s="52" t="s">
        <v>15</v>
      </c>
      <c r="M7" s="52" t="s">
        <v>110</v>
      </c>
      <c r="N7" s="53" t="s">
        <v>16</v>
      </c>
      <c r="O7" s="163"/>
      <c r="P7" s="54" t="s">
        <v>17</v>
      </c>
      <c r="Q7" s="65" t="s">
        <v>25</v>
      </c>
      <c r="R7" s="32" t="s">
        <v>23</v>
      </c>
      <c r="S7" s="66" t="s">
        <v>26</v>
      </c>
      <c r="T7" s="33" t="s">
        <v>105</v>
      </c>
      <c r="U7" s="33" t="s">
        <v>106</v>
      </c>
      <c r="V7" s="33" t="s">
        <v>107</v>
      </c>
      <c r="W7" s="33" t="s">
        <v>108</v>
      </c>
      <c r="X7" s="33" t="s">
        <v>109</v>
      </c>
      <c r="Y7" s="33"/>
      <c r="Z7" s="33" t="s">
        <v>167</v>
      </c>
      <c r="AA7" s="33" t="s">
        <v>168</v>
      </c>
      <c r="AB7" s="33" t="s">
        <v>169</v>
      </c>
      <c r="AC7" s="33" t="s">
        <v>170</v>
      </c>
      <c r="AD7" s="33" t="s">
        <v>109</v>
      </c>
      <c r="AE7" s="33"/>
      <c r="AF7" s="34" t="s">
        <v>17</v>
      </c>
      <c r="AG7" s="220" t="s">
        <v>82</v>
      </c>
      <c r="AH7" s="52" t="s">
        <v>83</v>
      </c>
      <c r="AI7" s="134" t="s">
        <v>26</v>
      </c>
      <c r="AJ7" s="52" t="s">
        <v>110</v>
      </c>
      <c r="AK7" s="135" t="s">
        <v>47</v>
      </c>
      <c r="AL7" s="136" t="s">
        <v>16</v>
      </c>
      <c r="AM7" s="136" t="s">
        <v>18</v>
      </c>
      <c r="AN7" s="218" t="s">
        <v>17</v>
      </c>
      <c r="AO7" s="51" t="s">
        <v>24</v>
      </c>
      <c r="AP7" s="52" t="s">
        <v>23</v>
      </c>
      <c r="AQ7" s="52" t="s">
        <v>15</v>
      </c>
      <c r="AR7" s="52" t="s">
        <v>110</v>
      </c>
      <c r="AS7" s="53" t="s">
        <v>16</v>
      </c>
      <c r="AT7" s="163"/>
      <c r="AU7" s="54" t="s">
        <v>17</v>
      </c>
      <c r="AV7" s="135" t="s">
        <v>47</v>
      </c>
      <c r="AW7" s="136" t="s">
        <v>16</v>
      </c>
      <c r="AX7" s="136" t="s">
        <v>18</v>
      </c>
      <c r="AY7" s="136" t="s">
        <v>17</v>
      </c>
      <c r="AZ7" s="35" t="s">
        <v>28</v>
      </c>
      <c r="BA7" s="55" t="s">
        <v>27</v>
      </c>
      <c r="BB7" s="36" t="s">
        <v>16</v>
      </c>
      <c r="BC7" s="37" t="s">
        <v>17</v>
      </c>
      <c r="BD7" s="35" t="s">
        <v>28</v>
      </c>
      <c r="BE7" s="55" t="s">
        <v>27</v>
      </c>
      <c r="BF7" s="36" t="s">
        <v>16</v>
      </c>
      <c r="BG7" s="37" t="s">
        <v>17</v>
      </c>
      <c r="BH7" s="135" t="s">
        <v>47</v>
      </c>
      <c r="BI7" s="136" t="s">
        <v>16</v>
      </c>
      <c r="BJ7" s="136" t="s">
        <v>18</v>
      </c>
      <c r="BK7" s="34" t="s">
        <v>17</v>
      </c>
      <c r="BL7" s="63" t="s">
        <v>17</v>
      </c>
    </row>
    <row r="8" spans="1:67" ht="15" hidden="1" x14ac:dyDescent="0.25">
      <c r="A8" s="50">
        <f>'Уч-ки СТ'!B8</f>
        <v>1</v>
      </c>
      <c r="B8" s="38" t="e">
        <f>VLOOKUP(A8,'Уч-ки СТ'!$B$8:$H$67,2,FALSE)</f>
        <v>#VALUE!</v>
      </c>
      <c r="C8" s="62"/>
      <c r="D8" s="217">
        <f ca="1">IF(ISBLANK(C8),Секц.2!AR8+OFFSET(D8,6-ROW(C8),),TIME(LEFT(C8,2),RIGHT(C8,2),0))</f>
        <v>0.63124999999999998</v>
      </c>
      <c r="E8" s="57"/>
      <c r="F8" s="86">
        <f ca="1">IF(ISBLANK(E8),D8,TIME(LEFT(E8,2),RIGHT(E8,2),0))</f>
        <v>0.63124999999999998</v>
      </c>
      <c r="G8" s="39">
        <f t="shared" ref="G8:G17" si="53">IF(E8=C8,0,IF((E8-C8)&lt;0,ABS(E8-C8)*1440*0,IF((E8-C8-F8)&lt;=0,0,ABS(E8-C8-F8)*1440*10)))</f>
        <v>0</v>
      </c>
      <c r="H8" s="164" t="str">
        <f ca="1">IF(F8=D8," ",IF((F8-D8)&lt;0,"-",IF((F8-D8)&lt;=0," ","+")))</f>
        <v xml:space="preserve"> </v>
      </c>
      <c r="I8" s="42"/>
      <c r="J8" s="56" t="e">
        <f ca="1">#REF!+OFFSET(J8,6-ROW(J8),)</f>
        <v>#REF!</v>
      </c>
      <c r="K8" s="57" t="s">
        <v>233</v>
      </c>
      <c r="L8" s="86">
        <f>IF(ISBLANK(K8),J8,TIME(LEFT(K8,2),RIGHT(K8,2),0))</f>
        <v>0.73958333333333337</v>
      </c>
      <c r="M8" s="86" t="e">
        <f t="shared" ref="M8" si="54">#REF!</f>
        <v>#REF!</v>
      </c>
      <c r="N8" s="39" t="e">
        <f ca="1">IF(L8=J8,0,IF((L8-J8)&lt;0,ABS(L8-J8)*1440*0,IF((L8-J8-M8)&lt;=0,0,ABS(L8-J8-M8)*1440*10)))</f>
        <v>#REF!</v>
      </c>
      <c r="O8" s="164" t="e">
        <f ca="1">IF(L8=J8," ",IF((L8-J8)&lt;0,"-",IF((L8-J8)&lt;=0," ","+")))</f>
        <v>#REF!</v>
      </c>
      <c r="P8" s="40"/>
      <c r="Q8" s="56" t="e">
        <f t="shared" ref="Q8:Q38" ca="1" si="55">M8+OFFSET(Q8,6-ROW(Q8),)</f>
        <v>#REF!</v>
      </c>
      <c r="R8" s="57" t="s">
        <v>189</v>
      </c>
      <c r="S8" s="58">
        <f>IF(ISBLANK(R8),Q8,TIME(LEFT(R8,2),RIGHT(R8,2),0))</f>
        <v>0.42638888888888887</v>
      </c>
      <c r="T8" s="263">
        <v>162746</v>
      </c>
      <c r="U8" s="263">
        <v>162746</v>
      </c>
      <c r="V8" s="43" t="e">
        <f>TIME(LEFT(T8,2),MID(T8,3,2),RIGHT(T8,2))-#REF!</f>
        <v>#REF!</v>
      </c>
      <c r="W8" s="43" t="e">
        <f>TIME(LEFT(U8,2),MID(U8,3,2),RIGHT(U8,2))-#REF!</f>
        <v>#REF!</v>
      </c>
      <c r="X8" s="60" t="e">
        <f ca="1">MIN(ABS(OFFSET(X8,6-ROW(X8),-1)-V8),ABS(OFFSET(X8,6-ROW(X8),-1)-W8))*1440*60</f>
        <v>#REF!</v>
      </c>
      <c r="Y8" s="165" t="e">
        <f ca="1">IF(INT(X8*1000)/1000=0,"",IF(ABS(OFFSET(X8,6-ROW(X8),-1)-V8)*1440*60=X8,IF((OFFSET(X8,6-ROW(X8),-1)-V8)&lt;0,"+","-"),IF((OFFSET(X8,6-ROW(X8),-1)-W8)&lt;0,"+","-")))</f>
        <v>#REF!</v>
      </c>
      <c r="Z8" s="263">
        <v>163552</v>
      </c>
      <c r="AA8" s="263">
        <v>163552</v>
      </c>
      <c r="AB8" s="43">
        <f>TIME(LEFT(Z8,2),MID(Z8,3,2),RIGHT(Z8,2))-TIME(LEFT(T8,2),MID(T8,3,2),RIGHT(T8,2))</f>
        <v>5.6250000000001021E-3</v>
      </c>
      <c r="AC8" s="43">
        <f>TIME(LEFT(AA8,2),MID(AA8,3,2),RIGHT(AA8,2))-TIME(LEFT(U8,2),MID(U8,3,2),RIGHT(U8,2))</f>
        <v>5.6250000000001021E-3</v>
      </c>
      <c r="AD8" s="60">
        <f ca="1">MIN(ABS(OFFSET(AD8,6-ROW(AD8),-1)-AB8),ABS(OFFSET(AD8,6-ROW(AD8),-1)-AC8))*1440*60</f>
        <v>1152.9999999999911</v>
      </c>
      <c r="AE8" s="165" t="str">
        <f ca="1">IF(INT(AD8*1000)/1000=0,"",IF(ABS(OFFSET(AD8,6-ROW(AD8),-1)-AB8)*1440*60=AD8,IF((OFFSET(AD8,6-ROW(AD8),-1)-AB8)&lt;0,"+","-"),IF((OFFSET(AD8,6-ROW(AD8),-1)-AC8)&lt;0,"+","-")))</f>
        <v>-</v>
      </c>
      <c r="AF8" s="42"/>
      <c r="AG8" s="221"/>
      <c r="AH8" s="57"/>
      <c r="AI8" s="58">
        <v>0.7368055555555556</v>
      </c>
      <c r="AJ8" s="86">
        <v>6.9444444444444447E-4</v>
      </c>
      <c r="AK8" s="57"/>
      <c r="AL8" s="80"/>
      <c r="AM8" s="78">
        <v>14</v>
      </c>
      <c r="AN8" s="40"/>
      <c r="AO8" s="56" t="e">
        <f ca="1">#REF!+OFFSET(AO8,6-ROW(AO8),)</f>
        <v>#REF!</v>
      </c>
      <c r="AP8" s="57" t="s">
        <v>233</v>
      </c>
      <c r="AQ8" s="86">
        <f>IF(ISBLANK(AP8),AO8,TIME(LEFT(AP8,2),RIGHT(AP8,2),0))</f>
        <v>0.73958333333333337</v>
      </c>
      <c r="AR8" s="86">
        <f t="shared" ref="AR8:AR38" si="56">AH8</f>
        <v>0</v>
      </c>
      <c r="AS8" s="39" t="e">
        <f ca="1">IF(AQ8=AO8,0,IF((AQ8-AO8)&lt;0,ABS(AQ8-AO8)*1440*0,IF((AQ8-AO8-AR8)&lt;=0,0,ABS(AQ8-AO8-AR8)*1440*10)))</f>
        <v>#REF!</v>
      </c>
      <c r="AT8" s="164" t="e">
        <f ca="1">IF(AQ8=AO8," ",IF((AQ8-AO8)&lt;0,"-",IF((AQ8-AO8)&lt;=0," ","+")))</f>
        <v>#REF!</v>
      </c>
      <c r="AU8" s="40"/>
      <c r="AV8" s="77">
        <v>84.4</v>
      </c>
      <c r="AW8" s="80"/>
      <c r="AX8" s="78">
        <f>AV8+AW8</f>
        <v>84.4</v>
      </c>
      <c r="AY8" s="40"/>
      <c r="AZ8" s="62" t="s">
        <v>227</v>
      </c>
      <c r="BA8" s="58">
        <f>TIME(LEFT(AZ8,2),RIGHT(AZ8,2),0)</f>
        <v>0.71805555555555556</v>
      </c>
      <c r="BB8" s="41" t="e">
        <f>IF(($AZ$6+#REF!)&gt;BA8,ABS((BA8-#REF!-$AZ$6)*1440*60),0)</f>
        <v>#REF!</v>
      </c>
      <c r="BC8" s="42"/>
      <c r="BD8" s="62" t="s">
        <v>228</v>
      </c>
      <c r="BE8" s="58">
        <f>TIME(LEFT(BD8,2),RIGHT(BD8,2),0)</f>
        <v>0.7270833333333333</v>
      </c>
      <c r="BF8" s="41" t="e">
        <f>IF(($BD$6+#REF!)&gt;BE8,ABS((BE8-#REF!-$BD$6)*1440*60),0)</f>
        <v>#REF!</v>
      </c>
      <c r="BG8" s="42"/>
      <c r="BH8" s="77">
        <v>55.4</v>
      </c>
      <c r="BI8" s="80"/>
      <c r="BJ8" s="78">
        <f>BH8+BI8</f>
        <v>55.4</v>
      </c>
      <c r="BK8" s="42"/>
      <c r="BL8" s="46" t="e">
        <f ca="1">G8+#REF!+X8+AD8+AM8+AX8+AS8+BB8+BF8</f>
        <v>#REF!</v>
      </c>
      <c r="BM8" s="268"/>
      <c r="BN8" s="269"/>
    </row>
    <row r="9" spans="1:67" ht="15" x14ac:dyDescent="0.25">
      <c r="A9" s="50">
        <f>'Уч-ки СТ'!B9</f>
        <v>2</v>
      </c>
      <c r="B9" s="38" t="str">
        <f>VLOOKUP(A9,'Уч-ки СТ'!$B$8:$H$67,2,FALSE)</f>
        <v>ЛЕГЕЙДА Дмитрий</v>
      </c>
      <c r="C9" s="62" t="s">
        <v>225</v>
      </c>
      <c r="D9" s="217">
        <f ca="1">IF(ISBLANK(C9),Секц.2!AR9+OFFSET(D9,6-ROW(C9),),TIME(LEFT(C9,2),RIGHT(C9,2),0))</f>
        <v>0.6694444444444444</v>
      </c>
      <c r="E9" s="57"/>
      <c r="F9" s="86">
        <f t="shared" ref="F9:F67" ca="1" si="57">IF(ISBLANK(E9),D9,TIME(LEFT(E9,2),RIGHT(E9,2),0))</f>
        <v>0.6694444444444444</v>
      </c>
      <c r="G9" s="39">
        <f t="shared" si="53"/>
        <v>0</v>
      </c>
      <c r="H9" s="164" t="str">
        <f t="shared" ref="H9:H67" ca="1" si="58">IF(F9=D9," ",IF((F9-D9)&lt;0,"-",IF((F9-D9)&lt;=0," ","+")))</f>
        <v xml:space="preserve"> </v>
      </c>
      <c r="I9" s="42"/>
      <c r="J9" s="56">
        <f ca="1">F9+OFFSET(J9,6-ROW(J9),)</f>
        <v>0.69652777777777775</v>
      </c>
      <c r="K9" s="57"/>
      <c r="L9" s="86">
        <f t="shared" ref="L9:L37" ca="1" si="59">IF(ISBLANK(K9),J9,TIME(LEFT(K9,2),RIGHT(K9,2),0))</f>
        <v>0.69652777777777775</v>
      </c>
      <c r="M9" s="86"/>
      <c r="N9" s="39">
        <f t="shared" ref="N9:N61" ca="1" si="60">IF(L9=J9,0,IF((L9-J9)&lt;0,ABS(L9-J9)*1440*0,IF((L9-J9-M9)&lt;=0,0,ABS(L9-J9-M9)*1440*10)))</f>
        <v>0</v>
      </c>
      <c r="O9" s="164" t="str">
        <f t="shared" ref="O9:O37" ca="1" si="61">IF(L9=J9," ",IF((L9-J9)&lt;0,"-",IF((L9-J9)&lt;=0," ","+")))</f>
        <v xml:space="preserve"> </v>
      </c>
      <c r="P9" s="40"/>
      <c r="Q9" s="56">
        <f ca="1">L9+OFFSET(Q9,6-ROW(Q9),)</f>
        <v>0.69861111111111107</v>
      </c>
      <c r="R9" s="57"/>
      <c r="S9" s="58">
        <f t="shared" ref="S9:S38" ca="1" si="62">IF(ISBLANK(R9),Q9,TIME(LEFT(R9,2),RIGHT(R9,2),0))</f>
        <v>0.69861111111111107</v>
      </c>
      <c r="T9" s="263">
        <v>170539</v>
      </c>
      <c r="U9" s="263">
        <v>170540</v>
      </c>
      <c r="V9" s="43">
        <f ca="1">TIME(LEFT(T9,2),MID(T9,3,2),RIGHT(T9,2))-S9</f>
        <v>1.3645833333333357E-2</v>
      </c>
      <c r="W9" s="43">
        <f ca="1">TIME(LEFT(U9,2),MID(U9,3,2),RIGHT(U9,2))-S9</f>
        <v>1.3657407407407507E-2</v>
      </c>
      <c r="X9" s="60">
        <f t="shared" ref="X9" ca="1" si="63">MIN(ABS(OFFSET(X9,6-ROW(X9),-1)-V9),ABS(OFFSET(X9,6-ROW(X9),-1)-W9))*1440*60</f>
        <v>29.000000000001886</v>
      </c>
      <c r="Y9" s="165" t="str">
        <f t="shared" ref="Y9:Y37" ca="1" si="64">IF(INT(X9*1000)/1000=0,"",IF(ABS(OFFSET(X9,6-ROW(X9),-1)-V9)*1440*60=X9,IF((OFFSET(X9,6-ROW(X9),-1)-V9)&lt;0,"+","-"),IF((OFFSET(X9,6-ROW(X9),-1)-W9)&lt;0,"+","-")))</f>
        <v>+</v>
      </c>
      <c r="Z9" s="263">
        <v>171347</v>
      </c>
      <c r="AA9" s="263">
        <v>171347</v>
      </c>
      <c r="AB9" s="43">
        <f ca="1">TIME(LEFT(Z9,2),MID(Z9,3,2),RIGHT(Z9,2))-S9</f>
        <v>1.9293981481481537E-2</v>
      </c>
      <c r="AC9" s="43">
        <f ca="1">TIME(LEFT(AA9,2),MID(AA9,3,2),RIGHT(AA9,2))-S9</f>
        <v>1.9293981481481537E-2</v>
      </c>
      <c r="AD9" s="60">
        <f t="shared" ref="AD9:AD37" ca="1" si="65">MIN(ABS(OFFSET(AD9,6-ROW(AD9),-1)-AB9),ABS(OFFSET(AD9,6-ROW(AD9),-1)-AC9))*1440*60</f>
        <v>28.000000000004775</v>
      </c>
      <c r="AE9" s="165" t="str">
        <f t="shared" ref="AE9:AE37" ca="1" si="66">IF(INT(AD9*1000)/1000=0,"",IF(ABS(OFFSET(AD9,6-ROW(AD9),-1)-AB9)*1440*60=AD9,IF((OFFSET(AD9,6-ROW(AD9),-1)-AB9)&lt;0,"+","-"),IF((OFFSET(AD9,6-ROW(AD9),-1)-AC9)&lt;0,"+","-")))</f>
        <v>+</v>
      </c>
      <c r="AF9" s="42"/>
      <c r="AG9" s="221"/>
      <c r="AH9" s="57" t="s">
        <v>238</v>
      </c>
      <c r="AI9" s="58">
        <f t="shared" ref="AI9:AI67" si="67">TIME(LEFT(AH9,2),RIGHT(AH9,2),0)</f>
        <v>0.7597222222222223</v>
      </c>
      <c r="AJ9" s="86">
        <f t="shared" ref="AJ9:AJ67" si="68">IF(OR(ISBLANK(AG9),ISBLANK(AH9)),0,TIME(HOUR(AI9),MINUTE(AI9),0)-TIME(LEFT(AG9,2),RIGHT(AG9,2),0))</f>
        <v>0</v>
      </c>
      <c r="AK9" s="57"/>
      <c r="AL9" s="80"/>
      <c r="AM9" s="78">
        <v>18</v>
      </c>
      <c r="AN9" s="40"/>
      <c r="AO9" s="56">
        <f ca="1">S9+OFFSET(AO9,6-ROW(AO9),)</f>
        <v>0.76458333333333328</v>
      </c>
      <c r="AP9" s="57"/>
      <c r="AQ9" s="86">
        <f t="shared" ref="AQ9:AQ37" ca="1" si="69">IF(ISBLANK(AP9),AO9,TIME(LEFT(AP9,2),RIGHT(AP9,2),0))</f>
        <v>0.76458333333333328</v>
      </c>
      <c r="AR9" s="86" t="str">
        <f t="shared" si="56"/>
        <v>1814</v>
      </c>
      <c r="AS9" s="39">
        <f t="shared" ref="AS9:AS10" ca="1" si="70">IF(AQ9=AO9,0,IF((AQ9-AO9)&lt;0,ABS(AQ9-AO9)*1440*0,IF((AQ9-AO9-AR9)&lt;=0,0,ABS(AQ9-AO9-AR9)*1440*10)))</f>
        <v>0</v>
      </c>
      <c r="AT9" s="164" t="str">
        <f t="shared" ref="AT9:AT37" ca="1" si="71">IF(AQ9=AO9," ",IF((AQ9-AO9)&lt;0,"-",IF((AQ9-AO9)&lt;=0," ","+")))</f>
        <v xml:space="preserve"> </v>
      </c>
      <c r="AU9" s="40"/>
      <c r="AV9" s="77"/>
      <c r="AW9" s="80"/>
      <c r="AX9" s="78">
        <f t="shared" ref="AX9:AX67" si="72">AV9+AW9</f>
        <v>0</v>
      </c>
      <c r="AY9" s="40"/>
      <c r="AZ9" s="62"/>
      <c r="BA9" s="58"/>
      <c r="BB9" s="41"/>
      <c r="BC9" s="42"/>
      <c r="BD9" s="62" t="s">
        <v>373</v>
      </c>
      <c r="BE9" s="58">
        <f t="shared" ref="BE9:BE67" si="73">TIME(LEFT(BD9,2),RIGHT(BD9,2),0)</f>
        <v>0.74930555555555556</v>
      </c>
      <c r="BF9" s="41"/>
      <c r="BG9" s="42"/>
      <c r="BH9" s="77">
        <v>87.9</v>
      </c>
      <c r="BI9" s="80">
        <v>10</v>
      </c>
      <c r="BJ9" s="78">
        <v>87.9</v>
      </c>
      <c r="BK9" s="42"/>
      <c r="BL9" s="46">
        <f ca="1">G9+BJ9+X9+AD9+AM9+AX9+AS9+BB9+BF9+N9+Секц.2!AY9</f>
        <v>297.90000000000668</v>
      </c>
      <c r="BM9" s="268"/>
      <c r="BN9" s="269">
        <v>77.290000000000006</v>
      </c>
    </row>
    <row r="10" spans="1:67" ht="15" x14ac:dyDescent="0.25">
      <c r="A10" s="50">
        <f>'Уч-ки СТ'!B10</f>
        <v>3</v>
      </c>
      <c r="B10" s="38" t="str">
        <f>VLOOKUP(A10,'Уч-ки СТ'!$B$8:$H$67,2,FALSE)</f>
        <v>КАНАНАДЗЕ Сергей</v>
      </c>
      <c r="C10" s="62" t="s">
        <v>360</v>
      </c>
      <c r="D10" s="217">
        <f ca="1">IF(ISBLANK(C10),Секц.2!AR10+OFFSET(D10,6-ROW(C10),),TIME(LEFT(C10,2),RIGHT(C10,2),0))</f>
        <v>0.67013888888888884</v>
      </c>
      <c r="E10" s="57"/>
      <c r="F10" s="86">
        <f t="shared" ca="1" si="57"/>
        <v>0.67013888888888884</v>
      </c>
      <c r="G10" s="39">
        <f t="shared" si="53"/>
        <v>0</v>
      </c>
      <c r="H10" s="164" t="str">
        <f t="shared" ca="1" si="58"/>
        <v xml:space="preserve"> </v>
      </c>
      <c r="I10" s="42"/>
      <c r="J10" s="56">
        <f t="shared" ref="J10:J67" ca="1" si="74">F10+OFFSET(J10,6-ROW(J10),)</f>
        <v>0.69722222222222219</v>
      </c>
      <c r="K10" s="57"/>
      <c r="L10" s="86">
        <f t="shared" ca="1" si="59"/>
        <v>0.69722222222222219</v>
      </c>
      <c r="M10" s="86"/>
      <c r="N10" s="39">
        <f t="shared" ca="1" si="60"/>
        <v>0</v>
      </c>
      <c r="O10" s="164" t="str">
        <f t="shared" ca="1" si="61"/>
        <v xml:space="preserve"> </v>
      </c>
      <c r="P10" s="40"/>
      <c r="Q10" s="56">
        <f t="shared" ref="Q10:Q30" ca="1" si="75">L10+OFFSET(Q10,6-ROW(Q10),)</f>
        <v>0.69930555555555551</v>
      </c>
      <c r="R10" s="57"/>
      <c r="S10" s="58">
        <f t="shared" ca="1" si="62"/>
        <v>0.69930555555555551</v>
      </c>
      <c r="T10" s="263">
        <v>170607</v>
      </c>
      <c r="U10" s="263">
        <v>170608</v>
      </c>
      <c r="V10" s="43">
        <f t="shared" ref="V10:V22" ca="1" si="76">TIME(LEFT(T10,2),MID(T10,3,2),RIGHT(T10,2))-S10</f>
        <v>1.3275462962963003E-2</v>
      </c>
      <c r="W10" s="43">
        <f t="shared" ref="W10:W22" ca="1" si="77">TIME(LEFT(U10,2),MID(U10,3,2),RIGHT(U10,2))-S10</f>
        <v>1.3287037037037153E-2</v>
      </c>
      <c r="X10" s="60">
        <f t="shared" ref="X10:X37" ca="1" si="78">MIN(ABS(OFFSET(X10,6-ROW(X10),-1)-V10),ABS(OFFSET(X10,6-ROW(X10),-1)-W10))*1440*60</f>
        <v>1.9999999999901708</v>
      </c>
      <c r="Y10" s="165" t="str">
        <f t="shared" ca="1" si="64"/>
        <v>-</v>
      </c>
      <c r="Z10" s="263">
        <v>171415</v>
      </c>
      <c r="AA10" s="263">
        <v>171415</v>
      </c>
      <c r="AB10" s="43">
        <f t="shared" ref="AB10:AB30" ca="1" si="79">TIME(LEFT(Z10,2),MID(Z10,3,2),RIGHT(Z10,2))-S10</f>
        <v>1.8923611111111183E-2</v>
      </c>
      <c r="AC10" s="43">
        <f t="shared" ref="AC10:AC30" ca="1" si="80">TIME(LEFT(AA10,2),MID(AA10,3,2),RIGHT(AA10,2))-S10</f>
        <v>1.8923611111111183E-2</v>
      </c>
      <c r="AD10" s="60">
        <f t="shared" ca="1" si="65"/>
        <v>3.9999999999938307</v>
      </c>
      <c r="AE10" s="165" t="str">
        <f t="shared" ca="1" si="66"/>
        <v>-</v>
      </c>
      <c r="AF10" s="42"/>
      <c r="AG10" s="221"/>
      <c r="AH10" s="57" t="s">
        <v>369</v>
      </c>
      <c r="AI10" s="58">
        <f t="shared" si="67"/>
        <v>0.76180555555555562</v>
      </c>
      <c r="AJ10" s="86">
        <f t="shared" si="68"/>
        <v>0</v>
      </c>
      <c r="AK10" s="57"/>
      <c r="AL10" s="80"/>
      <c r="AM10" s="78">
        <v>18</v>
      </c>
      <c r="AN10" s="40"/>
      <c r="AO10" s="56">
        <f t="shared" ref="AO10:AO30" ca="1" si="81">S10+OFFSET(AO10,6-ROW(AO10),)</f>
        <v>0.76527777777777772</v>
      </c>
      <c r="AP10" s="57"/>
      <c r="AQ10" s="86">
        <f t="shared" ca="1" si="69"/>
        <v>0.76527777777777772</v>
      </c>
      <c r="AR10" s="86" t="str">
        <f t="shared" si="56"/>
        <v>1817</v>
      </c>
      <c r="AS10" s="39">
        <f t="shared" ca="1" si="70"/>
        <v>0</v>
      </c>
      <c r="AT10" s="164" t="str">
        <f t="shared" ca="1" si="71"/>
        <v xml:space="preserve"> </v>
      </c>
      <c r="AU10" s="40"/>
      <c r="AV10" s="77"/>
      <c r="AW10" s="80"/>
      <c r="AX10" s="78">
        <f t="shared" si="72"/>
        <v>0</v>
      </c>
      <c r="AY10" s="40"/>
      <c r="AZ10" s="62"/>
      <c r="BA10" s="58"/>
      <c r="BB10" s="41"/>
      <c r="BC10" s="42"/>
      <c r="BD10" s="62" t="s">
        <v>374</v>
      </c>
      <c r="BE10" s="58">
        <f t="shared" si="73"/>
        <v>0.75069444444444444</v>
      </c>
      <c r="BF10" s="41"/>
      <c r="BG10" s="42"/>
      <c r="BH10" s="77">
        <v>63</v>
      </c>
      <c r="BI10" s="80">
        <v>10</v>
      </c>
      <c r="BJ10" s="78">
        <f t="shared" ref="BJ10:BJ38" si="82">BH10+BI10</f>
        <v>73</v>
      </c>
      <c r="BK10" s="42"/>
      <c r="BL10" s="46">
        <f ca="1">G10+BJ10+X10+AD10+AM10+AX10+AS10+BB10+BF10+N10+Секц.2!AY10</f>
        <v>196.999999999984</v>
      </c>
      <c r="BM10" s="268"/>
      <c r="BN10" s="269">
        <v>69.05</v>
      </c>
      <c r="BO10" s="269">
        <f>BN9-BN10</f>
        <v>8.2400000000000091</v>
      </c>
    </row>
    <row r="11" spans="1:67" ht="15" hidden="1" x14ac:dyDescent="0.25">
      <c r="A11" s="50">
        <f>'Уч-ки СТ'!B11</f>
        <v>4</v>
      </c>
      <c r="B11" s="38" t="e">
        <f>VLOOKUP(A11,'Уч-ки СТ'!$B$8:$H$67,2,FALSE)</f>
        <v>#VALUE!</v>
      </c>
      <c r="C11" s="62"/>
      <c r="D11" s="217">
        <f ca="1">IF(ISBLANK(C11),Секц.2!AR11+OFFSET(D11,6-ROW(C11),),TIME(LEFT(C11,2),RIGHT(C11,2),0))</f>
        <v>0.12083333333333333</v>
      </c>
      <c r="E11" s="57"/>
      <c r="F11" s="86">
        <f t="shared" ca="1" si="57"/>
        <v>0.12083333333333333</v>
      </c>
      <c r="G11" s="39">
        <f t="shared" si="53"/>
        <v>0</v>
      </c>
      <c r="H11" s="164" t="str">
        <f t="shared" ca="1" si="58"/>
        <v xml:space="preserve"> </v>
      </c>
      <c r="I11" s="42"/>
      <c r="J11" s="56">
        <f t="shared" ca="1" si="74"/>
        <v>0.14791666666666667</v>
      </c>
      <c r="K11" s="57"/>
      <c r="L11" s="86">
        <f t="shared" ca="1" si="59"/>
        <v>0.14791666666666667</v>
      </c>
      <c r="M11" s="86"/>
      <c r="N11" s="39">
        <f t="shared" ca="1" si="60"/>
        <v>0</v>
      </c>
      <c r="O11" s="164" t="str">
        <f t="shared" ca="1" si="61"/>
        <v xml:space="preserve"> </v>
      </c>
      <c r="P11" s="40"/>
      <c r="Q11" s="56">
        <f t="shared" ca="1" si="75"/>
        <v>0.15</v>
      </c>
      <c r="R11" s="57"/>
      <c r="S11" s="58">
        <f t="shared" ca="1" si="62"/>
        <v>0.15</v>
      </c>
      <c r="T11" s="263"/>
      <c r="U11" s="263"/>
      <c r="V11" s="43" t="e">
        <f t="shared" ca="1" si="76"/>
        <v>#VALUE!</v>
      </c>
      <c r="W11" s="43" t="e">
        <f t="shared" ca="1" si="77"/>
        <v>#VALUE!</v>
      </c>
      <c r="X11" s="60" t="e">
        <f t="shared" ca="1" si="78"/>
        <v>#VALUE!</v>
      </c>
      <c r="Y11" s="165" t="e">
        <f t="shared" ca="1" si="64"/>
        <v>#VALUE!</v>
      </c>
      <c r="Z11" s="263"/>
      <c r="AA11" s="263"/>
      <c r="AB11" s="43" t="e">
        <f t="shared" ca="1" si="79"/>
        <v>#VALUE!</v>
      </c>
      <c r="AC11" s="43" t="e">
        <f t="shared" ca="1" si="80"/>
        <v>#VALUE!</v>
      </c>
      <c r="AD11" s="60" t="e">
        <f t="shared" ca="1" si="65"/>
        <v>#VALUE!</v>
      </c>
      <c r="AE11" s="165" t="e">
        <f t="shared" ca="1" si="66"/>
        <v>#VALUE!</v>
      </c>
      <c r="AF11" s="42"/>
      <c r="AG11" s="221"/>
      <c r="AH11" s="57"/>
      <c r="AI11" s="58" t="e">
        <f t="shared" si="67"/>
        <v>#VALUE!</v>
      </c>
      <c r="AJ11" s="86">
        <f t="shared" si="68"/>
        <v>0</v>
      </c>
      <c r="AK11" s="57"/>
      <c r="AL11" s="80"/>
      <c r="AM11" s="78">
        <f t="shared" ref="AM11:AM67" si="83">AK11+AL11</f>
        <v>0</v>
      </c>
      <c r="AN11" s="40"/>
      <c r="AO11" s="56">
        <f t="shared" ca="1" si="81"/>
        <v>0.21597222222222223</v>
      </c>
      <c r="AP11" s="57"/>
      <c r="AQ11" s="86">
        <f t="shared" ca="1" si="69"/>
        <v>0.21597222222222223</v>
      </c>
      <c r="AR11" s="86">
        <f t="shared" si="56"/>
        <v>0</v>
      </c>
      <c r="AS11" s="39">
        <f t="shared" ref="AS11:AS61" ca="1" si="84">IF(AQ11=AO11,0,IF((AQ11-AO11)&lt;0,ABS(AQ11-AO11)*1440*0,IF((AQ11-AO11-AR11)&lt;=0,0,ABS(AQ11-AO11-AR11)*1440*10)))</f>
        <v>0</v>
      </c>
      <c r="AT11" s="164" t="str">
        <f t="shared" ca="1" si="71"/>
        <v xml:space="preserve"> </v>
      </c>
      <c r="AU11" s="40"/>
      <c r="AV11" s="77"/>
      <c r="AW11" s="80"/>
      <c r="AX11" s="78">
        <f t="shared" si="72"/>
        <v>0</v>
      </c>
      <c r="AY11" s="40"/>
      <c r="AZ11" s="62"/>
      <c r="BA11" s="58"/>
      <c r="BB11" s="41"/>
      <c r="BC11" s="42"/>
      <c r="BD11" s="62"/>
      <c r="BE11" s="58" t="e">
        <f t="shared" si="73"/>
        <v>#VALUE!</v>
      </c>
      <c r="BF11" s="41"/>
      <c r="BG11" s="42"/>
      <c r="BH11" s="77"/>
      <c r="BI11" s="280"/>
      <c r="BJ11" s="78">
        <f t="shared" si="82"/>
        <v>0</v>
      </c>
      <c r="BK11" s="42"/>
      <c r="BL11" s="46" t="e">
        <f ca="1">G11+BJ11+X11+AD11+AM11+AX11+AS11+BB11+BF11+N11+Секц.2!AY11</f>
        <v>#VALUE!</v>
      </c>
      <c r="BM11" s="268"/>
      <c r="BN11" s="269"/>
    </row>
    <row r="12" spans="1:67" ht="15" hidden="1" x14ac:dyDescent="0.25">
      <c r="A12" s="50">
        <f>'Уч-ки СТ'!B12</f>
        <v>5</v>
      </c>
      <c r="B12" s="38" t="e">
        <f>VLOOKUP(A12,'Уч-ки СТ'!$B$8:$H$67,2,FALSE)</f>
        <v>#VALUE!</v>
      </c>
      <c r="C12" s="62"/>
      <c r="D12" s="217">
        <f ca="1">IF(ISBLANK(C12),Секц.2!AR12+OFFSET(D12,6-ROW(C12),),TIME(LEFT(C12,2),RIGHT(C12,2),0))</f>
        <v>0.13055555555555556</v>
      </c>
      <c r="E12" s="57"/>
      <c r="F12" s="86">
        <f t="shared" ca="1" si="57"/>
        <v>0.13055555555555556</v>
      </c>
      <c r="G12" s="39">
        <f t="shared" si="53"/>
        <v>0</v>
      </c>
      <c r="H12" s="164" t="str">
        <f t="shared" ca="1" si="58"/>
        <v xml:space="preserve"> </v>
      </c>
      <c r="I12" s="42"/>
      <c r="J12" s="56">
        <f t="shared" ca="1" si="74"/>
        <v>0.15763888888888888</v>
      </c>
      <c r="K12" s="57"/>
      <c r="L12" s="86">
        <f t="shared" ca="1" si="59"/>
        <v>0.15763888888888888</v>
      </c>
      <c r="M12" s="86"/>
      <c r="N12" s="39">
        <f t="shared" ca="1" si="60"/>
        <v>0</v>
      </c>
      <c r="O12" s="164" t="str">
        <f t="shared" ca="1" si="61"/>
        <v xml:space="preserve"> </v>
      </c>
      <c r="P12" s="40"/>
      <c r="Q12" s="56">
        <f t="shared" ca="1" si="75"/>
        <v>0.15972222222222221</v>
      </c>
      <c r="R12" s="57"/>
      <c r="S12" s="58">
        <f t="shared" ca="1" si="62"/>
        <v>0.15972222222222221</v>
      </c>
      <c r="T12" s="263"/>
      <c r="U12" s="263"/>
      <c r="V12" s="43" t="e">
        <f t="shared" ca="1" si="76"/>
        <v>#VALUE!</v>
      </c>
      <c r="W12" s="43" t="e">
        <f t="shared" ca="1" si="77"/>
        <v>#VALUE!</v>
      </c>
      <c r="X12" s="60" t="e">
        <f t="shared" ca="1" si="78"/>
        <v>#VALUE!</v>
      </c>
      <c r="Y12" s="165" t="e">
        <f t="shared" ca="1" si="64"/>
        <v>#VALUE!</v>
      </c>
      <c r="Z12" s="263"/>
      <c r="AA12" s="263"/>
      <c r="AB12" s="43" t="e">
        <f t="shared" ca="1" si="79"/>
        <v>#VALUE!</v>
      </c>
      <c r="AC12" s="43" t="e">
        <f t="shared" ca="1" si="80"/>
        <v>#VALUE!</v>
      </c>
      <c r="AD12" s="60" t="e">
        <f t="shared" ca="1" si="65"/>
        <v>#VALUE!</v>
      </c>
      <c r="AE12" s="165" t="e">
        <f t="shared" ca="1" si="66"/>
        <v>#VALUE!</v>
      </c>
      <c r="AF12" s="42"/>
      <c r="AG12" s="221"/>
      <c r="AH12" s="57"/>
      <c r="AI12" s="58" t="e">
        <f t="shared" si="67"/>
        <v>#VALUE!</v>
      </c>
      <c r="AJ12" s="86">
        <f t="shared" si="68"/>
        <v>0</v>
      </c>
      <c r="AK12" s="57"/>
      <c r="AL12" s="80"/>
      <c r="AM12" s="78">
        <f t="shared" si="83"/>
        <v>0</v>
      </c>
      <c r="AN12" s="40"/>
      <c r="AO12" s="56">
        <f t="shared" ca="1" si="81"/>
        <v>0.22569444444444442</v>
      </c>
      <c r="AP12" s="57"/>
      <c r="AQ12" s="86">
        <f t="shared" ca="1" si="69"/>
        <v>0.22569444444444442</v>
      </c>
      <c r="AR12" s="86">
        <f t="shared" si="56"/>
        <v>0</v>
      </c>
      <c r="AS12" s="39">
        <f t="shared" ca="1" si="84"/>
        <v>0</v>
      </c>
      <c r="AT12" s="164" t="str">
        <f t="shared" ca="1" si="71"/>
        <v xml:space="preserve"> </v>
      </c>
      <c r="AU12" s="40"/>
      <c r="AV12" s="77"/>
      <c r="AW12" s="80"/>
      <c r="AX12" s="78">
        <f t="shared" si="72"/>
        <v>0</v>
      </c>
      <c r="AY12" s="40"/>
      <c r="AZ12" s="62"/>
      <c r="BA12" s="58"/>
      <c r="BB12" s="41"/>
      <c r="BC12" s="42"/>
      <c r="BD12" s="62"/>
      <c r="BE12" s="58" t="e">
        <f t="shared" si="73"/>
        <v>#VALUE!</v>
      </c>
      <c r="BF12" s="41"/>
      <c r="BG12" s="42"/>
      <c r="BH12" s="77"/>
      <c r="BI12" s="80"/>
      <c r="BJ12" s="78">
        <f t="shared" si="82"/>
        <v>0</v>
      </c>
      <c r="BK12" s="42"/>
      <c r="BL12" s="46" t="e">
        <f ca="1">G12+BJ12+X12+AD12+AM12+AX12+AS12+BB12+BF12+N12+Секц.2!AY12</f>
        <v>#VALUE!</v>
      </c>
      <c r="BM12" s="268"/>
      <c r="BN12" s="269"/>
    </row>
    <row r="13" spans="1:67" ht="15" x14ac:dyDescent="0.25">
      <c r="A13" s="50">
        <f>'Уч-ки СТ'!B13</f>
        <v>6</v>
      </c>
      <c r="B13" s="38" t="str">
        <f>VLOOKUP(A13,'Уч-ки СТ'!$B$8:$H$67,2,FALSE)</f>
        <v>БЕЛЬЧЕНКО Юрий</v>
      </c>
      <c r="C13" s="62" t="s">
        <v>361</v>
      </c>
      <c r="D13" s="217">
        <f ca="1">IF(ISBLANK(C13),Секц.2!AR13+OFFSET(D13,6-ROW(C13),),TIME(LEFT(C13,2),RIGHT(C13,2),0))</f>
        <v>0.66875000000000007</v>
      </c>
      <c r="E13" s="57"/>
      <c r="F13" s="86">
        <f t="shared" ca="1" si="57"/>
        <v>0.66875000000000007</v>
      </c>
      <c r="G13" s="39">
        <f t="shared" si="53"/>
        <v>0</v>
      </c>
      <c r="H13" s="164" t="str">
        <f t="shared" ca="1" si="58"/>
        <v xml:space="preserve"> </v>
      </c>
      <c r="I13" s="42"/>
      <c r="J13" s="56">
        <f t="shared" ca="1" si="74"/>
        <v>0.69583333333333341</v>
      </c>
      <c r="K13" s="57"/>
      <c r="L13" s="86">
        <f t="shared" ca="1" si="59"/>
        <v>0.69583333333333341</v>
      </c>
      <c r="M13" s="86"/>
      <c r="N13" s="39">
        <f t="shared" ca="1" si="60"/>
        <v>0</v>
      </c>
      <c r="O13" s="164" t="str">
        <f t="shared" ca="1" si="61"/>
        <v xml:space="preserve"> </v>
      </c>
      <c r="P13" s="40"/>
      <c r="Q13" s="56">
        <f t="shared" ca="1" si="75"/>
        <v>0.69791666666666674</v>
      </c>
      <c r="R13" s="57" t="s">
        <v>367</v>
      </c>
      <c r="S13" s="58">
        <f t="shared" si="62"/>
        <v>0.6972222222222223</v>
      </c>
      <c r="T13" s="263">
        <v>170303</v>
      </c>
      <c r="U13" s="263">
        <v>170303</v>
      </c>
      <c r="V13" s="43">
        <f t="shared" si="76"/>
        <v>1.3229166666666625E-2</v>
      </c>
      <c r="W13" s="43">
        <f t="shared" si="77"/>
        <v>1.3229166666666625E-2</v>
      </c>
      <c r="X13" s="60">
        <f t="shared" ca="1" si="78"/>
        <v>7.0000000000037419</v>
      </c>
      <c r="Y13" s="165" t="str">
        <f t="shared" ca="1" si="64"/>
        <v>-</v>
      </c>
      <c r="Z13" s="263">
        <v>171103</v>
      </c>
      <c r="AA13" s="263">
        <v>171103</v>
      </c>
      <c r="AB13" s="43">
        <f t="shared" si="79"/>
        <v>1.8784722222222161E-2</v>
      </c>
      <c r="AC13" s="43">
        <f t="shared" si="80"/>
        <v>1.8784722222222161E-2</v>
      </c>
      <c r="AD13" s="60">
        <f t="shared" ca="1" si="65"/>
        <v>16.000000000005301</v>
      </c>
      <c r="AE13" s="165" t="str">
        <f t="shared" ca="1" si="66"/>
        <v>-</v>
      </c>
      <c r="AF13" s="42"/>
      <c r="AG13" s="221"/>
      <c r="AH13" s="57" t="s">
        <v>370</v>
      </c>
      <c r="AI13" s="58">
        <f t="shared" si="67"/>
        <v>0.75902777777777775</v>
      </c>
      <c r="AJ13" s="86">
        <f t="shared" si="68"/>
        <v>0</v>
      </c>
      <c r="AK13" s="57"/>
      <c r="AL13" s="80"/>
      <c r="AM13" s="78">
        <v>22</v>
      </c>
      <c r="AN13" s="40"/>
      <c r="AO13" s="56">
        <f t="shared" ca="1" si="81"/>
        <v>0.76319444444444451</v>
      </c>
      <c r="AP13" s="57"/>
      <c r="AQ13" s="86">
        <f t="shared" ca="1" si="69"/>
        <v>0.76319444444444451</v>
      </c>
      <c r="AR13" s="86" t="str">
        <f t="shared" si="56"/>
        <v>1813</v>
      </c>
      <c r="AS13" s="39">
        <f t="shared" ca="1" si="84"/>
        <v>0</v>
      </c>
      <c r="AT13" s="164" t="str">
        <f t="shared" ca="1" si="71"/>
        <v xml:space="preserve"> </v>
      </c>
      <c r="AU13" s="40"/>
      <c r="AV13" s="77"/>
      <c r="AW13" s="80"/>
      <c r="AX13" s="78">
        <f t="shared" si="72"/>
        <v>0</v>
      </c>
      <c r="AY13" s="40"/>
      <c r="AZ13" s="62"/>
      <c r="BA13" s="58"/>
      <c r="BB13" s="41"/>
      <c r="BC13" s="42"/>
      <c r="BD13" s="62" t="s">
        <v>375</v>
      </c>
      <c r="BE13" s="58">
        <f t="shared" si="73"/>
        <v>0.74861111111111101</v>
      </c>
      <c r="BF13" s="41"/>
      <c r="BG13" s="42"/>
      <c r="BH13" s="77">
        <v>46.7</v>
      </c>
      <c r="BI13" s="80"/>
      <c r="BJ13" s="78">
        <f t="shared" si="82"/>
        <v>46.7</v>
      </c>
      <c r="BK13" s="42"/>
      <c r="BL13" s="46">
        <f ca="1">G13+BJ13+X13+AD13+AM13+AX13+AS13+BB13+BF13+N13+Секц.2!AY13</f>
        <v>246.70000000000906</v>
      </c>
      <c r="BM13" s="268"/>
      <c r="BN13" s="269"/>
    </row>
    <row r="14" spans="1:67" ht="15" x14ac:dyDescent="0.25">
      <c r="A14" s="50">
        <f>'Уч-ки СТ'!B14</f>
        <v>7</v>
      </c>
      <c r="B14" s="38" t="str">
        <f>VLOOKUP(A14,'Уч-ки СТ'!$B$8:$H$67,2,FALSE)</f>
        <v>ЕРШОВ Сергей</v>
      </c>
      <c r="C14" s="62" t="s">
        <v>362</v>
      </c>
      <c r="D14" s="217">
        <f ca="1">IF(ISBLANK(C14),Секц.2!AR14+OFFSET(D14,6-ROW(C14),),TIME(LEFT(C14,2),RIGHT(C14,2),0))</f>
        <v>0.67083333333333339</v>
      </c>
      <c r="E14" s="57"/>
      <c r="F14" s="86">
        <f t="shared" ca="1" si="57"/>
        <v>0.67083333333333339</v>
      </c>
      <c r="G14" s="39">
        <f t="shared" si="53"/>
        <v>0</v>
      </c>
      <c r="H14" s="164" t="str">
        <f t="shared" ca="1" si="58"/>
        <v xml:space="preserve"> </v>
      </c>
      <c r="I14" s="42"/>
      <c r="J14" s="56">
        <f t="shared" ca="1" si="74"/>
        <v>0.69791666666666674</v>
      </c>
      <c r="K14" s="57"/>
      <c r="L14" s="86">
        <f t="shared" ca="1" si="59"/>
        <v>0.69791666666666674</v>
      </c>
      <c r="M14" s="86"/>
      <c r="N14" s="39">
        <f t="shared" ca="1" si="60"/>
        <v>0</v>
      </c>
      <c r="O14" s="164" t="str">
        <f t="shared" ca="1" si="61"/>
        <v xml:space="preserve"> </v>
      </c>
      <c r="P14" s="40"/>
      <c r="Q14" s="56">
        <f t="shared" ca="1" si="75"/>
        <v>0.70000000000000007</v>
      </c>
      <c r="R14" s="57"/>
      <c r="S14" s="58">
        <f t="shared" ca="1" si="62"/>
        <v>0.70000000000000007</v>
      </c>
      <c r="T14" s="263">
        <v>170734</v>
      </c>
      <c r="U14" s="263">
        <v>170734</v>
      </c>
      <c r="V14" s="43">
        <f t="shared" ca="1" si="76"/>
        <v>1.3587962962962941E-2</v>
      </c>
      <c r="W14" s="43">
        <f t="shared" ca="1" si="77"/>
        <v>1.3587962962962941E-2</v>
      </c>
      <c r="X14" s="60">
        <f t="shared" ca="1" si="78"/>
        <v>23.999999999997907</v>
      </c>
      <c r="Y14" s="165" t="str">
        <f t="shared" ca="1" si="64"/>
        <v>+</v>
      </c>
      <c r="Z14" s="263">
        <v>171531</v>
      </c>
      <c r="AA14" s="263">
        <v>171531</v>
      </c>
      <c r="AB14" s="43">
        <f t="shared" ca="1" si="79"/>
        <v>1.9108796296296249E-2</v>
      </c>
      <c r="AC14" s="43">
        <f t="shared" ca="1" si="80"/>
        <v>1.9108796296296249E-2</v>
      </c>
      <c r="AD14" s="60">
        <f t="shared" ca="1" si="65"/>
        <v>11.999999999995881</v>
      </c>
      <c r="AE14" s="165" t="str">
        <f t="shared" ca="1" si="66"/>
        <v>+</v>
      </c>
      <c r="AF14" s="42"/>
      <c r="AG14" s="221"/>
      <c r="AH14" s="57" t="s">
        <v>371</v>
      </c>
      <c r="AI14" s="58">
        <f t="shared" si="67"/>
        <v>0.76041666666666663</v>
      </c>
      <c r="AJ14" s="86">
        <f t="shared" si="68"/>
        <v>0</v>
      </c>
      <c r="AK14" s="57"/>
      <c r="AL14" s="80"/>
      <c r="AM14" s="78">
        <v>20</v>
      </c>
      <c r="AN14" s="40"/>
      <c r="AO14" s="56">
        <f t="shared" ca="1" si="81"/>
        <v>0.76597222222222228</v>
      </c>
      <c r="AP14" s="57"/>
      <c r="AQ14" s="86">
        <f t="shared" ca="1" si="69"/>
        <v>0.76597222222222228</v>
      </c>
      <c r="AR14" s="86" t="str">
        <f t="shared" si="56"/>
        <v>1815</v>
      </c>
      <c r="AS14" s="39">
        <f t="shared" ca="1" si="84"/>
        <v>0</v>
      </c>
      <c r="AT14" s="164" t="str">
        <f t="shared" ca="1" si="71"/>
        <v xml:space="preserve"> </v>
      </c>
      <c r="AU14" s="40"/>
      <c r="AV14" s="77"/>
      <c r="AW14" s="80"/>
      <c r="AX14" s="78">
        <f t="shared" si="72"/>
        <v>0</v>
      </c>
      <c r="AY14" s="40"/>
      <c r="AZ14" s="62"/>
      <c r="BA14" s="58"/>
      <c r="BB14" s="41"/>
      <c r="BC14" s="42"/>
      <c r="BD14" s="62" t="s">
        <v>236</v>
      </c>
      <c r="BE14" s="58">
        <f t="shared" si="73"/>
        <v>0.75138888888888899</v>
      </c>
      <c r="BF14" s="41"/>
      <c r="BG14" s="42"/>
      <c r="BH14" s="77">
        <v>55.5</v>
      </c>
      <c r="BI14" s="80"/>
      <c r="BJ14" s="78">
        <f t="shared" si="82"/>
        <v>55.5</v>
      </c>
      <c r="BK14" s="42"/>
      <c r="BL14" s="46">
        <f ca="1">G14+BJ14+X14+AD14+AM14+AX14+AS14+BB14+BF14+N14+Секц.2!AY14</f>
        <v>266.4999999999938</v>
      </c>
      <c r="BM14" s="268"/>
      <c r="BN14" s="269"/>
    </row>
    <row r="15" spans="1:67" ht="15" x14ac:dyDescent="0.25">
      <c r="A15" s="50">
        <f>'Уч-ки СТ'!B15</f>
        <v>8</v>
      </c>
      <c r="B15" s="38" t="str">
        <f>VLOOKUP(A15,'Уч-ки СТ'!$B$8:$H$67,2,FALSE)</f>
        <v>МОТЫЛЕВ Михаил</v>
      </c>
      <c r="C15" s="62" t="s">
        <v>363</v>
      </c>
      <c r="D15" s="217">
        <f ca="1">IF(ISBLANK(C15),Секц.2!AR15+OFFSET(D15,6-ROW(C15),),TIME(LEFT(C15,2),RIGHT(C15,2),0))</f>
        <v>0.67152777777777783</v>
      </c>
      <c r="E15" s="57"/>
      <c r="F15" s="86">
        <f t="shared" ca="1" si="57"/>
        <v>0.67152777777777783</v>
      </c>
      <c r="G15" s="39">
        <f t="shared" si="53"/>
        <v>0</v>
      </c>
      <c r="H15" s="164" t="str">
        <f t="shared" ca="1" si="58"/>
        <v xml:space="preserve"> </v>
      </c>
      <c r="I15" s="42"/>
      <c r="J15" s="56">
        <f t="shared" ca="1" si="74"/>
        <v>0.69861111111111118</v>
      </c>
      <c r="K15" s="57"/>
      <c r="L15" s="86">
        <f t="shared" ca="1" si="59"/>
        <v>0.69861111111111118</v>
      </c>
      <c r="M15" s="86"/>
      <c r="N15" s="39">
        <f t="shared" ca="1" si="60"/>
        <v>0</v>
      </c>
      <c r="O15" s="164" t="str">
        <f t="shared" ca="1" si="61"/>
        <v xml:space="preserve"> </v>
      </c>
      <c r="P15" s="40"/>
      <c r="Q15" s="56">
        <f t="shared" ca="1" si="75"/>
        <v>0.70069444444444451</v>
      </c>
      <c r="R15" s="57"/>
      <c r="S15" s="58">
        <f t="shared" ca="1" si="62"/>
        <v>0.70069444444444451</v>
      </c>
      <c r="T15" s="263">
        <v>170833</v>
      </c>
      <c r="U15" s="263">
        <v>170833</v>
      </c>
      <c r="V15" s="43">
        <f t="shared" ca="1" si="76"/>
        <v>1.3576388888888791E-2</v>
      </c>
      <c r="W15" s="43">
        <f t="shared" ca="1" si="77"/>
        <v>1.3576388888888791E-2</v>
      </c>
      <c r="X15" s="60">
        <f t="shared" ca="1" si="78"/>
        <v>22.999999999991356</v>
      </c>
      <c r="Y15" s="165" t="str">
        <f t="shared" ca="1" si="64"/>
        <v>+</v>
      </c>
      <c r="Z15" s="263">
        <v>171610</v>
      </c>
      <c r="AA15" s="263">
        <v>171610</v>
      </c>
      <c r="AB15" s="43">
        <f t="shared" ca="1" si="79"/>
        <v>1.8865740740740766E-2</v>
      </c>
      <c r="AC15" s="43">
        <f t="shared" ca="1" si="80"/>
        <v>1.8865740740740766E-2</v>
      </c>
      <c r="AD15" s="60">
        <f t="shared" ca="1" si="65"/>
        <v>8.9999999999978098</v>
      </c>
      <c r="AE15" s="165" t="str">
        <f t="shared" ca="1" si="66"/>
        <v>-</v>
      </c>
      <c r="AF15" s="42"/>
      <c r="AG15" s="221"/>
      <c r="AH15" s="57" t="s">
        <v>372</v>
      </c>
      <c r="AI15" s="58">
        <f t="shared" si="67"/>
        <v>0.76250000000000007</v>
      </c>
      <c r="AJ15" s="86">
        <f t="shared" si="68"/>
        <v>0</v>
      </c>
      <c r="AK15" s="57"/>
      <c r="AL15" s="80"/>
      <c r="AM15" s="78">
        <v>23</v>
      </c>
      <c r="AN15" s="40"/>
      <c r="AO15" s="56">
        <f t="shared" ca="1" si="81"/>
        <v>0.76666666666666672</v>
      </c>
      <c r="AP15" s="57"/>
      <c r="AQ15" s="86">
        <f t="shared" ca="1" si="69"/>
        <v>0.76666666666666672</v>
      </c>
      <c r="AR15" s="86" t="str">
        <f t="shared" si="56"/>
        <v>1818</v>
      </c>
      <c r="AS15" s="39">
        <f t="shared" ca="1" si="84"/>
        <v>0</v>
      </c>
      <c r="AT15" s="164" t="str">
        <f t="shared" ca="1" si="71"/>
        <v xml:space="preserve"> </v>
      </c>
      <c r="AU15" s="40"/>
      <c r="AV15" s="77"/>
      <c r="AW15" s="80"/>
      <c r="AX15" s="78">
        <f t="shared" si="72"/>
        <v>0</v>
      </c>
      <c r="AY15" s="40"/>
      <c r="AZ15" s="361"/>
      <c r="BA15" s="58"/>
      <c r="BB15" s="41"/>
      <c r="BC15" s="42"/>
      <c r="BD15" s="361" t="s">
        <v>232</v>
      </c>
      <c r="BE15" s="58">
        <f t="shared" si="73"/>
        <v>0.75208333333333333</v>
      </c>
      <c r="BF15" s="41"/>
      <c r="BG15" s="42"/>
      <c r="BH15" s="77">
        <v>53</v>
      </c>
      <c r="BI15" s="80">
        <v>10</v>
      </c>
      <c r="BJ15" s="78">
        <f t="shared" si="82"/>
        <v>63</v>
      </c>
      <c r="BK15" s="42"/>
      <c r="BL15" s="46">
        <f ca="1">G15+BJ15+X15+AD15+AM15+AX15+AS15+BB15+BF15+N15+Секц.2!AY15</f>
        <v>173.89999999998918</v>
      </c>
      <c r="BM15" s="268"/>
      <c r="BN15" s="269"/>
    </row>
    <row r="16" spans="1:67" ht="15" hidden="1" x14ac:dyDescent="0.25">
      <c r="A16" s="50">
        <f>'Уч-ки СТ'!B16</f>
        <v>9</v>
      </c>
      <c r="B16" s="38" t="e">
        <f>VLOOKUP(A16,'Уч-ки СТ'!$B$8:$H$67,2,FALSE)</f>
        <v>#VALUE!</v>
      </c>
      <c r="C16" s="62"/>
      <c r="D16" s="217">
        <f ca="1">IF(ISBLANK(C16),Секц.2!AR16+OFFSET(D16,6-ROW(C16),),TIME(LEFT(C16,2),RIGHT(C16,2),0))</f>
        <v>0.13055555555555556</v>
      </c>
      <c r="E16" s="57"/>
      <c r="F16" s="86">
        <f t="shared" ca="1" si="57"/>
        <v>0.13055555555555556</v>
      </c>
      <c r="G16" s="39">
        <f t="shared" si="53"/>
        <v>0</v>
      </c>
      <c r="H16" s="164" t="str">
        <f t="shared" ca="1" si="58"/>
        <v xml:space="preserve"> </v>
      </c>
      <c r="I16" s="42"/>
      <c r="J16" s="56">
        <f t="shared" ca="1" si="74"/>
        <v>0.15763888888888888</v>
      </c>
      <c r="K16" s="57"/>
      <c r="L16" s="86">
        <f t="shared" ca="1" si="59"/>
        <v>0.15763888888888888</v>
      </c>
      <c r="M16" s="86"/>
      <c r="N16" s="39">
        <f t="shared" ca="1" si="60"/>
        <v>0</v>
      </c>
      <c r="O16" s="164" t="str">
        <f t="shared" ca="1" si="61"/>
        <v xml:space="preserve"> </v>
      </c>
      <c r="P16" s="40"/>
      <c r="Q16" s="56">
        <f t="shared" ca="1" si="75"/>
        <v>0.15972222222222221</v>
      </c>
      <c r="R16" s="57" t="s">
        <v>177</v>
      </c>
      <c r="S16" s="58">
        <f t="shared" si="62"/>
        <v>0.43263888888888885</v>
      </c>
      <c r="T16" s="263">
        <v>164317</v>
      </c>
      <c r="U16" s="263">
        <v>164317</v>
      </c>
      <c r="V16" s="43">
        <f t="shared" si="76"/>
        <v>0.26408564814814822</v>
      </c>
      <c r="W16" s="43">
        <f t="shared" si="77"/>
        <v>0.26408564814814822</v>
      </c>
      <c r="X16" s="60">
        <f t="shared" ca="1" si="78"/>
        <v>21667.000000000007</v>
      </c>
      <c r="Y16" s="165" t="str">
        <f t="shared" ca="1" si="64"/>
        <v>+</v>
      </c>
      <c r="Z16" s="263">
        <v>165129</v>
      </c>
      <c r="AA16" s="263">
        <v>165129</v>
      </c>
      <c r="AB16" s="43">
        <f t="shared" si="79"/>
        <v>0.26978009259259267</v>
      </c>
      <c r="AC16" s="43">
        <f t="shared" si="80"/>
        <v>0.26978009259259267</v>
      </c>
      <c r="AD16" s="60">
        <f t="shared" ca="1" si="65"/>
        <v>21670.000000000007</v>
      </c>
      <c r="AE16" s="165" t="str">
        <f t="shared" ca="1" si="66"/>
        <v>+</v>
      </c>
      <c r="AF16" s="42"/>
      <c r="AG16" s="221"/>
      <c r="AH16" s="57"/>
      <c r="AI16" s="58" t="e">
        <f t="shared" si="67"/>
        <v>#VALUE!</v>
      </c>
      <c r="AJ16" s="86">
        <f t="shared" si="68"/>
        <v>0</v>
      </c>
      <c r="AK16" s="57"/>
      <c r="AL16" s="80"/>
      <c r="AM16" s="78">
        <f t="shared" si="83"/>
        <v>0</v>
      </c>
      <c r="AN16" s="40"/>
      <c r="AO16" s="56">
        <f t="shared" ca="1" si="81"/>
        <v>0.49861111111111106</v>
      </c>
      <c r="AP16" s="57"/>
      <c r="AQ16" s="86">
        <f t="shared" ca="1" si="69"/>
        <v>0.49861111111111106</v>
      </c>
      <c r="AR16" s="86">
        <f t="shared" si="56"/>
        <v>0</v>
      </c>
      <c r="AS16" s="39">
        <f t="shared" ca="1" si="84"/>
        <v>0</v>
      </c>
      <c r="AT16" s="164" t="str">
        <f t="shared" ca="1" si="71"/>
        <v xml:space="preserve"> </v>
      </c>
      <c r="AU16" s="40"/>
      <c r="AV16" s="77"/>
      <c r="AW16" s="80"/>
      <c r="AX16" s="78">
        <f t="shared" si="72"/>
        <v>0</v>
      </c>
      <c r="AY16" s="40"/>
      <c r="AZ16" s="62"/>
      <c r="BA16" s="58" t="e">
        <f t="shared" ref="BA16:BA67" si="85">TIME(LEFT(AZ16,2),RIGHT(AZ16,2),0)</f>
        <v>#VALUE!</v>
      </c>
      <c r="BB16" s="41" t="e">
        <f t="shared" ref="BB16:BB30" ca="1" si="86">IF(($AZ$6+L16)&gt;BA16,ABS((BA16-L16-$AZ$6)*1440*60),0)</f>
        <v>#VALUE!</v>
      </c>
      <c r="BC16" s="42"/>
      <c r="BD16" s="62" t="s">
        <v>233</v>
      </c>
      <c r="BE16" s="58">
        <f t="shared" si="73"/>
        <v>0.73958333333333337</v>
      </c>
      <c r="BF16" s="41">
        <f t="shared" ref="BF16:BF30" ca="1" si="87">IF(($BD$6+AQ16)&gt;BE16,ABS((BE16-AQ16-$BD$6)*1440*60),0)</f>
        <v>0</v>
      </c>
      <c r="BG16" s="42"/>
      <c r="BH16" s="77">
        <v>60.2</v>
      </c>
      <c r="BI16" s="80"/>
      <c r="BJ16" s="78">
        <f t="shared" si="82"/>
        <v>60.2</v>
      </c>
      <c r="BK16" s="42"/>
      <c r="BL16" s="46" t="e">
        <f ca="1">G16+BJ16+X16+AD16+AM16+AX16+AS16+BB16+BF16+N16+Секц.2!AY16</f>
        <v>#VALUE!</v>
      </c>
      <c r="BM16" s="268"/>
      <c r="BN16" s="269"/>
    </row>
    <row r="17" spans="1:66" ht="15" hidden="1" x14ac:dyDescent="0.25">
      <c r="A17" s="50">
        <f>'Уч-ки СТ'!B17</f>
        <v>10</v>
      </c>
      <c r="B17" s="38" t="e">
        <f>VLOOKUP(A17,'Уч-ки СТ'!$B$8:$H$67,2,FALSE)</f>
        <v>#VALUE!</v>
      </c>
      <c r="C17" s="62"/>
      <c r="D17" s="217">
        <f ca="1">IF(ISBLANK(C17),Секц.2!AR17+OFFSET(D17,6-ROW(C17),),TIME(LEFT(C17,2),RIGHT(C17,2),0))</f>
        <v>0.63541666666666663</v>
      </c>
      <c r="E17" s="57"/>
      <c r="F17" s="86">
        <f t="shared" ca="1" si="57"/>
        <v>0.63541666666666663</v>
      </c>
      <c r="G17" s="39">
        <f t="shared" si="53"/>
        <v>0</v>
      </c>
      <c r="H17" s="164" t="str">
        <f t="shared" ca="1" si="58"/>
        <v xml:space="preserve"> </v>
      </c>
      <c r="I17" s="42"/>
      <c r="J17" s="56">
        <f t="shared" ca="1" si="74"/>
        <v>0.66249999999999998</v>
      </c>
      <c r="K17" s="57"/>
      <c r="L17" s="86">
        <f t="shared" ca="1" si="59"/>
        <v>0.66249999999999998</v>
      </c>
      <c r="M17" s="86"/>
      <c r="N17" s="39">
        <f t="shared" ca="1" si="60"/>
        <v>0</v>
      </c>
      <c r="O17" s="164" t="str">
        <f t="shared" ca="1" si="61"/>
        <v xml:space="preserve"> </v>
      </c>
      <c r="P17" s="40"/>
      <c r="Q17" s="56">
        <f t="shared" ca="1" si="75"/>
        <v>0.6645833333333333</v>
      </c>
      <c r="R17" s="57" t="s">
        <v>178</v>
      </c>
      <c r="S17" s="58">
        <f t="shared" si="62"/>
        <v>0.43333333333333335</v>
      </c>
      <c r="T17" s="263">
        <v>162654</v>
      </c>
      <c r="U17" s="263">
        <v>162654</v>
      </c>
      <c r="V17" s="43">
        <f t="shared" si="76"/>
        <v>0.25201388888888887</v>
      </c>
      <c r="W17" s="43">
        <f t="shared" si="77"/>
        <v>0.25201388888888887</v>
      </c>
      <c r="X17" s="60">
        <f t="shared" ca="1" si="78"/>
        <v>20624</v>
      </c>
      <c r="Y17" s="165" t="str">
        <f t="shared" ca="1" si="64"/>
        <v>+</v>
      </c>
      <c r="Z17" s="263">
        <v>163449</v>
      </c>
      <c r="AA17" s="263">
        <v>163449</v>
      </c>
      <c r="AB17" s="43">
        <f t="shared" si="79"/>
        <v>0.25751157407407399</v>
      </c>
      <c r="AC17" s="43">
        <f t="shared" si="80"/>
        <v>0.25751157407407399</v>
      </c>
      <c r="AD17" s="60">
        <f t="shared" ca="1" si="65"/>
        <v>20609.999999999993</v>
      </c>
      <c r="AE17" s="165" t="str">
        <f t="shared" ca="1" si="66"/>
        <v>+</v>
      </c>
      <c r="AF17" s="42"/>
      <c r="AG17" s="221"/>
      <c r="AH17" s="57"/>
      <c r="AI17" s="58" t="e">
        <f t="shared" si="67"/>
        <v>#VALUE!</v>
      </c>
      <c r="AJ17" s="86">
        <f t="shared" si="68"/>
        <v>0</v>
      </c>
      <c r="AK17" s="57"/>
      <c r="AL17" s="80"/>
      <c r="AM17" s="78">
        <f t="shared" si="83"/>
        <v>0</v>
      </c>
      <c r="AN17" s="40"/>
      <c r="AO17" s="56">
        <f t="shared" ca="1" si="81"/>
        <v>0.49930555555555556</v>
      </c>
      <c r="AP17" s="57"/>
      <c r="AQ17" s="86">
        <f t="shared" ca="1" si="69"/>
        <v>0.49930555555555556</v>
      </c>
      <c r="AR17" s="86">
        <f t="shared" si="56"/>
        <v>0</v>
      </c>
      <c r="AS17" s="39">
        <f t="shared" ca="1" si="84"/>
        <v>0</v>
      </c>
      <c r="AT17" s="164" t="str">
        <f t="shared" ca="1" si="71"/>
        <v xml:space="preserve"> </v>
      </c>
      <c r="AU17" s="40"/>
      <c r="AV17" s="77"/>
      <c r="AW17" s="80"/>
      <c r="AX17" s="78">
        <f t="shared" si="72"/>
        <v>0</v>
      </c>
      <c r="AY17" s="40"/>
      <c r="AZ17" s="361"/>
      <c r="BA17" s="58" t="e">
        <f t="shared" si="85"/>
        <v>#VALUE!</v>
      </c>
      <c r="BB17" s="41" t="e">
        <f t="shared" ca="1" si="86"/>
        <v>#VALUE!</v>
      </c>
      <c r="BC17" s="42"/>
      <c r="BD17" s="62" t="s">
        <v>233</v>
      </c>
      <c r="BE17" s="58">
        <f t="shared" si="73"/>
        <v>0.73958333333333337</v>
      </c>
      <c r="BF17" s="41">
        <f t="shared" ca="1" si="87"/>
        <v>0</v>
      </c>
      <c r="BG17" s="42"/>
      <c r="BH17" s="77">
        <v>60.7</v>
      </c>
      <c r="BI17" s="80">
        <v>30</v>
      </c>
      <c r="BJ17" s="78">
        <f t="shared" si="82"/>
        <v>90.7</v>
      </c>
      <c r="BK17" s="42"/>
      <c r="BL17" s="46" t="e">
        <f ca="1">G17+BJ17+X17+AD17+AM17+AX17+AS17+BB17+BF17+N17+Секц.2!AY17</f>
        <v>#VALUE!</v>
      </c>
      <c r="BM17" s="268"/>
      <c r="BN17" s="269"/>
    </row>
    <row r="18" spans="1:66" ht="15" x14ac:dyDescent="0.25">
      <c r="A18" s="50">
        <f>'Уч-ки СТ'!B18</f>
        <v>11</v>
      </c>
      <c r="B18" s="38" t="str">
        <f>VLOOKUP(A18,'Уч-ки СТ'!$B$8:$H$67,2,FALSE)</f>
        <v>ДЕМЕНТЬЕВ Петр</v>
      </c>
      <c r="C18" s="62" t="s">
        <v>364</v>
      </c>
      <c r="D18" s="217">
        <f ca="1">IF(ISBLANK(C18),Секц.2!AR18+OFFSET(D18,6-ROW(C18),),TIME(LEFT(C18,2),RIGHT(C18,2),0))</f>
        <v>0.67291666666666661</v>
      </c>
      <c r="E18" s="57"/>
      <c r="F18" s="86">
        <f t="shared" ca="1" si="57"/>
        <v>0.67291666666666661</v>
      </c>
      <c r="G18" s="39">
        <f t="shared" ref="G18:G37" si="88">IF(E18=C18,0,IF((E18-C18)&lt;0,ABS(E18-C18)*1440*0,IF((E18-C18-F18)&lt;=0,0,ABS(E18-C18-F18)*1440*10)))</f>
        <v>0</v>
      </c>
      <c r="H18" s="164" t="str">
        <f t="shared" ca="1" si="58"/>
        <v xml:space="preserve"> </v>
      </c>
      <c r="I18" s="42"/>
      <c r="J18" s="56">
        <f t="shared" ca="1" si="74"/>
        <v>0.7</v>
      </c>
      <c r="K18" s="57"/>
      <c r="L18" s="86">
        <f t="shared" ca="1" si="59"/>
        <v>0.7</v>
      </c>
      <c r="M18" s="86"/>
      <c r="N18" s="39">
        <f t="shared" ca="1" si="60"/>
        <v>0</v>
      </c>
      <c r="O18" s="164" t="str">
        <f t="shared" ca="1" si="61"/>
        <v xml:space="preserve"> </v>
      </c>
      <c r="P18" s="40"/>
      <c r="Q18" s="56">
        <f t="shared" ca="1" si="75"/>
        <v>0.70208333333333328</v>
      </c>
      <c r="R18" s="57"/>
      <c r="S18" s="58">
        <f t="shared" ca="1" si="62"/>
        <v>0.70208333333333328</v>
      </c>
      <c r="T18" s="263">
        <v>171037</v>
      </c>
      <c r="U18" s="263">
        <v>171037</v>
      </c>
      <c r="V18" s="43">
        <f t="shared" ca="1" si="76"/>
        <v>1.3622685185185279E-2</v>
      </c>
      <c r="W18" s="43">
        <f t="shared" ca="1" si="77"/>
        <v>1.3622685185185279E-2</v>
      </c>
      <c r="X18" s="60">
        <f t="shared" ca="1" si="78"/>
        <v>27.000000000007969</v>
      </c>
      <c r="Y18" s="165" t="str">
        <f t="shared" ca="1" si="64"/>
        <v>+</v>
      </c>
      <c r="Z18" s="263">
        <v>171820</v>
      </c>
      <c r="AA18" s="263">
        <v>171820</v>
      </c>
      <c r="AB18" s="43">
        <f t="shared" ca="1" si="79"/>
        <v>1.8981481481481599E-2</v>
      </c>
      <c r="AC18" s="43">
        <f t="shared" ca="1" si="80"/>
        <v>1.8981481481481599E-2</v>
      </c>
      <c r="AD18" s="60">
        <f t="shared" ca="1" si="65"/>
        <v>1.0000000000101483</v>
      </c>
      <c r="AE18" s="165" t="str">
        <f t="shared" ca="1" si="66"/>
        <v>+</v>
      </c>
      <c r="AF18" s="42"/>
      <c r="AG18" s="221"/>
      <c r="AH18" s="57" t="s">
        <v>376</v>
      </c>
      <c r="AI18" s="58">
        <f t="shared" si="67"/>
        <v>0.76458333333333339</v>
      </c>
      <c r="AJ18" s="86">
        <f t="shared" si="68"/>
        <v>0</v>
      </c>
      <c r="AK18" s="57"/>
      <c r="AL18" s="80"/>
      <c r="AM18" s="78">
        <v>19</v>
      </c>
      <c r="AN18" s="40"/>
      <c r="AO18" s="56">
        <f t="shared" ca="1" si="81"/>
        <v>0.76805555555555549</v>
      </c>
      <c r="AP18" s="57"/>
      <c r="AQ18" s="86">
        <f t="shared" ca="1" si="69"/>
        <v>0.76805555555555549</v>
      </c>
      <c r="AR18" s="86" t="str">
        <f t="shared" si="56"/>
        <v>1821</v>
      </c>
      <c r="AS18" s="39">
        <f t="shared" ca="1" si="84"/>
        <v>0</v>
      </c>
      <c r="AT18" s="164" t="str">
        <f t="shared" ca="1" si="71"/>
        <v xml:space="preserve"> </v>
      </c>
      <c r="AU18" s="40"/>
      <c r="AV18" s="77"/>
      <c r="AW18" s="80"/>
      <c r="AX18" s="78">
        <f t="shared" si="72"/>
        <v>0</v>
      </c>
      <c r="AY18" s="40"/>
      <c r="AZ18" s="62"/>
      <c r="BA18" s="58"/>
      <c r="BB18" s="41"/>
      <c r="BC18" s="42"/>
      <c r="BD18" s="62"/>
      <c r="BE18" s="58" t="e">
        <f t="shared" si="73"/>
        <v>#VALUE!</v>
      </c>
      <c r="BF18" s="41"/>
      <c r="BG18" s="42"/>
      <c r="BH18" s="77">
        <v>54.2</v>
      </c>
      <c r="BI18" s="80">
        <v>10</v>
      </c>
      <c r="BJ18" s="78">
        <f t="shared" si="82"/>
        <v>64.2</v>
      </c>
      <c r="BK18" s="42"/>
      <c r="BL18" s="46">
        <f ca="1">G18+BJ18+X18+AD18+AM18+AX18+AS18+BB18+BF18+N18+Секц.2!AY18</f>
        <v>175.20000000001812</v>
      </c>
      <c r="BM18" s="268"/>
      <c r="BN18" s="269"/>
    </row>
    <row r="19" spans="1:66" ht="15" x14ac:dyDescent="0.25">
      <c r="A19" s="50">
        <f>'Уч-ки СТ'!B19</f>
        <v>12</v>
      </c>
      <c r="B19" s="38" t="str">
        <f>VLOOKUP(A19,'Уч-ки СТ'!$B$8:$H$67,2,FALSE)</f>
        <v>БУРЕ Надежда</v>
      </c>
      <c r="C19" s="62" t="s">
        <v>224</v>
      </c>
      <c r="D19" s="217">
        <f ca="1">IF(ISBLANK(C19),Секц.2!AR19+OFFSET(D19,6-ROW(C19),),TIME(LEFT(C19,2),RIGHT(C19,2),0))</f>
        <v>0.67222222222222217</v>
      </c>
      <c r="E19" s="57"/>
      <c r="F19" s="86">
        <f t="shared" ca="1" si="57"/>
        <v>0.67222222222222217</v>
      </c>
      <c r="G19" s="39">
        <f t="shared" si="88"/>
        <v>0</v>
      </c>
      <c r="H19" s="164" t="str">
        <f t="shared" ca="1" si="58"/>
        <v xml:space="preserve"> </v>
      </c>
      <c r="I19" s="42"/>
      <c r="J19" s="56">
        <f t="shared" ca="1" si="74"/>
        <v>0.69930555555555551</v>
      </c>
      <c r="K19" s="57" t="s">
        <v>366</v>
      </c>
      <c r="L19" s="86">
        <f t="shared" si="59"/>
        <v>0.70624999999999993</v>
      </c>
      <c r="M19" s="86"/>
      <c r="N19" s="39">
        <f t="shared" ca="1" si="60"/>
        <v>99.999999999999645</v>
      </c>
      <c r="O19" s="164" t="str">
        <f t="shared" ca="1" si="61"/>
        <v>+</v>
      </c>
      <c r="P19" s="40"/>
      <c r="Q19" s="56">
        <f t="shared" ca="1" si="75"/>
        <v>0.70833333333333326</v>
      </c>
      <c r="R19" s="57"/>
      <c r="S19" s="58">
        <f t="shared" ca="1" si="62"/>
        <v>0.70833333333333326</v>
      </c>
      <c r="T19" s="263">
        <v>172159</v>
      </c>
      <c r="U19" s="263">
        <v>172159</v>
      </c>
      <c r="V19" s="43">
        <f t="shared" ca="1" si="76"/>
        <v>1.5266203703703796E-2</v>
      </c>
      <c r="W19" s="43">
        <f t="shared" ca="1" si="77"/>
        <v>1.5266203703703796E-2</v>
      </c>
      <c r="X19" s="60">
        <f t="shared" ca="1" si="78"/>
        <v>169.00000000000779</v>
      </c>
      <c r="Y19" s="165" t="str">
        <f t="shared" ca="1" si="64"/>
        <v>+</v>
      </c>
      <c r="Z19" s="263">
        <v>172858</v>
      </c>
      <c r="AA19" s="263">
        <v>172858</v>
      </c>
      <c r="AB19" s="43">
        <f t="shared" ca="1" si="79"/>
        <v>2.011574074074074E-2</v>
      </c>
      <c r="AC19" s="43">
        <f t="shared" ca="1" si="80"/>
        <v>2.011574074074074E-2</v>
      </c>
      <c r="AD19" s="60">
        <f t="shared" ca="1" si="65"/>
        <v>98.999999999999886</v>
      </c>
      <c r="AE19" s="165" t="str">
        <f t="shared" ca="1" si="66"/>
        <v>+</v>
      </c>
      <c r="AF19" s="42"/>
      <c r="AG19" s="221"/>
      <c r="AH19" s="57" t="s">
        <v>377</v>
      </c>
      <c r="AI19" s="58">
        <f t="shared" si="67"/>
        <v>0.78472222222222221</v>
      </c>
      <c r="AJ19" s="86">
        <f t="shared" si="68"/>
        <v>0</v>
      </c>
      <c r="AK19" s="57"/>
      <c r="AL19" s="80"/>
      <c r="AM19" s="78">
        <v>28</v>
      </c>
      <c r="AN19" s="40"/>
      <c r="AO19" s="56">
        <f t="shared" ca="1" si="81"/>
        <v>0.77430555555555547</v>
      </c>
      <c r="AP19" s="57"/>
      <c r="AQ19" s="86">
        <f t="shared" ca="1" si="69"/>
        <v>0.77430555555555547</v>
      </c>
      <c r="AR19" s="86" t="str">
        <f t="shared" si="56"/>
        <v>1850</v>
      </c>
      <c r="AS19" s="39">
        <v>150</v>
      </c>
      <c r="AT19" s="164" t="str">
        <f t="shared" ca="1" si="71"/>
        <v xml:space="preserve"> </v>
      </c>
      <c r="AU19" s="40"/>
      <c r="AV19" s="77"/>
      <c r="AW19" s="80"/>
      <c r="AX19" s="78">
        <f t="shared" si="72"/>
        <v>0</v>
      </c>
      <c r="AY19" s="40"/>
      <c r="AZ19" s="62"/>
      <c r="BA19" s="58"/>
      <c r="BB19" s="41"/>
      <c r="BC19" s="42"/>
      <c r="BD19" s="62"/>
      <c r="BE19" s="58" t="e">
        <f t="shared" si="73"/>
        <v>#VALUE!</v>
      </c>
      <c r="BF19" s="41"/>
      <c r="BG19" s="42"/>
      <c r="BH19" s="77">
        <v>164</v>
      </c>
      <c r="BI19" s="80"/>
      <c r="BJ19" s="78">
        <f t="shared" si="82"/>
        <v>164</v>
      </c>
      <c r="BK19" s="42"/>
      <c r="BL19" s="46">
        <f ca="1">G19+BJ19+X19+AD19+AM19+AX19+AS19+BB19+BF19+N19+Секц.2!AY19</f>
        <v>865.00000000000739</v>
      </c>
      <c r="BM19" s="268"/>
      <c r="BN19" s="269"/>
    </row>
    <row r="20" spans="1:66" ht="15" hidden="1" x14ac:dyDescent="0.25">
      <c r="A20" s="50">
        <f>'Уч-ки СТ'!B20</f>
        <v>13</v>
      </c>
      <c r="B20" s="38" t="e">
        <f>VLOOKUP(A20,'Уч-ки СТ'!$B$8:$H$67,2,FALSE)</f>
        <v>#VALUE!</v>
      </c>
      <c r="C20" s="62"/>
      <c r="D20" s="217">
        <f ca="1">IF(ISBLANK(C20),Секц.2!AR20+OFFSET(D20,6-ROW(C20),),TIME(LEFT(C20,2),RIGHT(C20,2),0))</f>
        <v>0.64236111111111116</v>
      </c>
      <c r="E20" s="57"/>
      <c r="F20" s="86">
        <f t="shared" ca="1" si="57"/>
        <v>0.64236111111111116</v>
      </c>
      <c r="G20" s="39">
        <f t="shared" si="88"/>
        <v>0</v>
      </c>
      <c r="H20" s="164" t="str">
        <f t="shared" ca="1" si="58"/>
        <v xml:space="preserve"> </v>
      </c>
      <c r="I20" s="42"/>
      <c r="J20" s="56">
        <f t="shared" ca="1" si="74"/>
        <v>0.66944444444444451</v>
      </c>
      <c r="K20" s="57" t="s">
        <v>238</v>
      </c>
      <c r="L20" s="86">
        <f t="shared" si="59"/>
        <v>0.7597222222222223</v>
      </c>
      <c r="M20" s="86"/>
      <c r="N20" s="39">
        <f t="shared" ca="1" si="60"/>
        <v>1300.0000000000002</v>
      </c>
      <c r="O20" s="164" t="str">
        <f t="shared" ca="1" si="61"/>
        <v>+</v>
      </c>
      <c r="P20" s="40"/>
      <c r="Q20" s="56">
        <f t="shared" ca="1" si="75"/>
        <v>0.76180555555555562</v>
      </c>
      <c r="R20" s="57" t="s">
        <v>179</v>
      </c>
      <c r="S20" s="58">
        <f t="shared" si="62"/>
        <v>0.43402777777777773</v>
      </c>
      <c r="T20" s="263">
        <v>165150</v>
      </c>
      <c r="U20" s="263">
        <v>165150</v>
      </c>
      <c r="V20" s="43">
        <f t="shared" si="76"/>
        <v>0.26863425925925927</v>
      </c>
      <c r="W20" s="43">
        <f t="shared" si="77"/>
        <v>0.26863425925925927</v>
      </c>
      <c r="X20" s="60">
        <f t="shared" ca="1" si="78"/>
        <v>22060</v>
      </c>
      <c r="Y20" s="165" t="str">
        <f t="shared" ca="1" si="64"/>
        <v>+</v>
      </c>
      <c r="Z20" s="263">
        <v>170007</v>
      </c>
      <c r="AA20" s="263">
        <v>170007</v>
      </c>
      <c r="AB20" s="43">
        <f t="shared" si="79"/>
        <v>0.27438657407407413</v>
      </c>
      <c r="AC20" s="43">
        <f t="shared" si="80"/>
        <v>0.27438657407407413</v>
      </c>
      <c r="AD20" s="60">
        <f t="shared" ca="1" si="65"/>
        <v>22068.000000000007</v>
      </c>
      <c r="AE20" s="165" t="str">
        <f t="shared" ca="1" si="66"/>
        <v>+</v>
      </c>
      <c r="AF20" s="42"/>
      <c r="AG20" s="221"/>
      <c r="AH20" s="57"/>
      <c r="AI20" s="58">
        <v>0.75763888888888886</v>
      </c>
      <c r="AJ20" s="86">
        <f t="shared" si="68"/>
        <v>0</v>
      </c>
      <c r="AK20" s="57"/>
      <c r="AL20" s="80"/>
      <c r="AM20" s="78">
        <f t="shared" si="83"/>
        <v>0</v>
      </c>
      <c r="AN20" s="40"/>
      <c r="AO20" s="56">
        <f t="shared" ca="1" si="81"/>
        <v>0.49999999999999994</v>
      </c>
      <c r="AP20" s="57" t="s">
        <v>238</v>
      </c>
      <c r="AQ20" s="86">
        <f t="shared" si="69"/>
        <v>0.7597222222222223</v>
      </c>
      <c r="AR20" s="86">
        <f t="shared" si="56"/>
        <v>0</v>
      </c>
      <c r="AS20" s="39">
        <f t="shared" ca="1" si="84"/>
        <v>3740.0000000000018</v>
      </c>
      <c r="AT20" s="164" t="str">
        <f t="shared" ca="1" si="71"/>
        <v>+</v>
      </c>
      <c r="AU20" s="40"/>
      <c r="AV20" s="77">
        <v>101.2</v>
      </c>
      <c r="AW20" s="80"/>
      <c r="AX20" s="78">
        <f t="shared" si="72"/>
        <v>101.2</v>
      </c>
      <c r="AY20" s="40"/>
      <c r="AZ20" s="62" t="s">
        <v>229</v>
      </c>
      <c r="BA20" s="58"/>
      <c r="BB20" s="41"/>
      <c r="BC20" s="42"/>
      <c r="BD20" s="62" t="s">
        <v>234</v>
      </c>
      <c r="BE20" s="58">
        <f t="shared" si="73"/>
        <v>0.74444444444444446</v>
      </c>
      <c r="BF20" s="41"/>
      <c r="BG20" s="42"/>
      <c r="BH20" s="77">
        <v>56.8</v>
      </c>
      <c r="BI20" s="80"/>
      <c r="BJ20" s="78">
        <f t="shared" si="82"/>
        <v>56.8</v>
      </c>
      <c r="BK20" s="42"/>
      <c r="BL20" s="46">
        <f ca="1">G20+BJ20+X20+AD20+AM20+AX20+AS20+BB20+BF20+N20+Секц.2!AY20</f>
        <v>49382.8</v>
      </c>
      <c r="BM20" s="268"/>
      <c r="BN20" s="269"/>
    </row>
    <row r="21" spans="1:66" ht="15" hidden="1" x14ac:dyDescent="0.25">
      <c r="A21" s="50">
        <f>'Уч-ки СТ'!B21</f>
        <v>14</v>
      </c>
      <c r="B21" s="38" t="e">
        <f>VLOOKUP(A21,'Уч-ки СТ'!$B$8:$H$67,2,FALSE)</f>
        <v>#VALUE!</v>
      </c>
      <c r="C21" s="62"/>
      <c r="D21" s="217">
        <f ca="1">IF(ISBLANK(C21),Секц.2!AR21+OFFSET(D21,6-ROW(C21),),TIME(LEFT(C21,2),RIGHT(C21,2),0))</f>
        <v>0.13055555555555556</v>
      </c>
      <c r="E21" s="57"/>
      <c r="F21" s="86">
        <f t="shared" ca="1" si="57"/>
        <v>0.13055555555555556</v>
      </c>
      <c r="G21" s="39">
        <f t="shared" si="88"/>
        <v>0</v>
      </c>
      <c r="H21" s="164" t="str">
        <f t="shared" ca="1" si="58"/>
        <v xml:space="preserve"> </v>
      </c>
      <c r="I21" s="42"/>
      <c r="J21" s="56">
        <f t="shared" ca="1" si="74"/>
        <v>0.15763888888888888</v>
      </c>
      <c r="K21" s="57"/>
      <c r="L21" s="86">
        <f t="shared" ca="1" si="59"/>
        <v>0.15763888888888888</v>
      </c>
      <c r="M21" s="86"/>
      <c r="N21" s="39">
        <f t="shared" ca="1" si="60"/>
        <v>0</v>
      </c>
      <c r="O21" s="164" t="str">
        <f t="shared" ca="1" si="61"/>
        <v xml:space="preserve"> </v>
      </c>
      <c r="P21" s="40"/>
      <c r="Q21" s="56">
        <f t="shared" ca="1" si="75"/>
        <v>0.15972222222222221</v>
      </c>
      <c r="R21" s="57"/>
      <c r="S21" s="58">
        <f t="shared" ca="1" si="62"/>
        <v>0.15972222222222221</v>
      </c>
      <c r="T21" s="263"/>
      <c r="U21" s="263"/>
      <c r="V21" s="43" t="e">
        <f t="shared" ca="1" si="76"/>
        <v>#VALUE!</v>
      </c>
      <c r="W21" s="43" t="e">
        <f t="shared" ca="1" si="77"/>
        <v>#VALUE!</v>
      </c>
      <c r="X21" s="60" t="e">
        <f t="shared" ca="1" si="78"/>
        <v>#VALUE!</v>
      </c>
      <c r="Y21" s="165" t="e">
        <f t="shared" ca="1" si="64"/>
        <v>#VALUE!</v>
      </c>
      <c r="Z21" s="263"/>
      <c r="AA21" s="263"/>
      <c r="AB21" s="43" t="e">
        <f t="shared" ca="1" si="79"/>
        <v>#VALUE!</v>
      </c>
      <c r="AC21" s="43" t="e">
        <f t="shared" ca="1" si="80"/>
        <v>#VALUE!</v>
      </c>
      <c r="AD21" s="60" t="e">
        <f t="shared" ca="1" si="65"/>
        <v>#VALUE!</v>
      </c>
      <c r="AE21" s="165" t="e">
        <f t="shared" ca="1" si="66"/>
        <v>#VALUE!</v>
      </c>
      <c r="AF21" s="42"/>
      <c r="AG21" s="221"/>
      <c r="AH21" s="57"/>
      <c r="AI21" s="58" t="e">
        <f t="shared" si="67"/>
        <v>#VALUE!</v>
      </c>
      <c r="AJ21" s="86">
        <f t="shared" si="68"/>
        <v>0</v>
      </c>
      <c r="AK21" s="57"/>
      <c r="AL21" s="80"/>
      <c r="AM21" s="78">
        <f t="shared" si="83"/>
        <v>0</v>
      </c>
      <c r="AN21" s="40"/>
      <c r="AO21" s="56">
        <f t="shared" ca="1" si="81"/>
        <v>0.22569444444444442</v>
      </c>
      <c r="AP21" s="57"/>
      <c r="AQ21" s="86">
        <f t="shared" ca="1" si="69"/>
        <v>0.22569444444444442</v>
      </c>
      <c r="AR21" s="86">
        <f t="shared" si="56"/>
        <v>0</v>
      </c>
      <c r="AS21" s="39">
        <f t="shared" ca="1" si="84"/>
        <v>0</v>
      </c>
      <c r="AT21" s="164" t="str">
        <f t="shared" ca="1" si="71"/>
        <v xml:space="preserve"> </v>
      </c>
      <c r="AU21" s="40"/>
      <c r="AV21" s="77"/>
      <c r="AW21" s="80"/>
      <c r="AX21" s="78">
        <f t="shared" si="72"/>
        <v>0</v>
      </c>
      <c r="AY21" s="40"/>
      <c r="AZ21" s="62"/>
      <c r="BA21" s="58"/>
      <c r="BB21" s="41"/>
      <c r="BC21" s="42"/>
      <c r="BD21" s="62"/>
      <c r="BE21" s="58" t="e">
        <f t="shared" si="73"/>
        <v>#VALUE!</v>
      </c>
      <c r="BF21" s="41"/>
      <c r="BG21" s="42"/>
      <c r="BH21" s="77"/>
      <c r="BI21" s="80"/>
      <c r="BJ21" s="78">
        <f t="shared" si="82"/>
        <v>0</v>
      </c>
      <c r="BK21" s="42"/>
      <c r="BL21" s="46" t="e">
        <f ca="1">G21+BJ21+X21+AD21+AM21+AX21+AS21+BB21+BF21+N21+Секц.2!AY21</f>
        <v>#VALUE!</v>
      </c>
      <c r="BM21" s="268"/>
      <c r="BN21" s="269"/>
    </row>
    <row r="22" spans="1:66" ht="15" x14ac:dyDescent="0.25">
      <c r="A22" s="50">
        <f>'Уч-ки СТ'!B22</f>
        <v>15</v>
      </c>
      <c r="B22" s="38" t="str">
        <f>VLOOKUP(A22,'Уч-ки СТ'!$B$8:$H$67,2,FALSE)</f>
        <v>МАХОТИН Владислав</v>
      </c>
      <c r="C22" s="62" t="s">
        <v>365</v>
      </c>
      <c r="D22" s="217">
        <f ca="1">IF(ISBLANK(C22),Секц.2!AR22+OFFSET(D22,6-ROW(C22),),TIME(LEFT(C22,2),RIGHT(C22,2),0))</f>
        <v>0.67361111111111116</v>
      </c>
      <c r="E22" s="57"/>
      <c r="F22" s="86">
        <f t="shared" ca="1" si="57"/>
        <v>0.67361111111111116</v>
      </c>
      <c r="G22" s="39">
        <f t="shared" si="88"/>
        <v>0</v>
      </c>
      <c r="H22" s="164" t="str">
        <f t="shared" ca="1" si="58"/>
        <v xml:space="preserve"> </v>
      </c>
      <c r="I22" s="42"/>
      <c r="J22" s="56">
        <f t="shared" ca="1" si="74"/>
        <v>0.70069444444444451</v>
      </c>
      <c r="K22" s="57"/>
      <c r="L22" s="86">
        <f t="shared" ca="1" si="59"/>
        <v>0.70069444444444451</v>
      </c>
      <c r="M22" s="86"/>
      <c r="N22" s="39">
        <f t="shared" ca="1" si="60"/>
        <v>0</v>
      </c>
      <c r="O22" s="164" t="str">
        <f t="shared" ca="1" si="61"/>
        <v xml:space="preserve"> </v>
      </c>
      <c r="P22" s="40"/>
      <c r="Q22" s="56">
        <f t="shared" ca="1" si="75"/>
        <v>0.70277777777777783</v>
      </c>
      <c r="R22" s="57" t="s">
        <v>368</v>
      </c>
      <c r="S22" s="58">
        <f t="shared" si="62"/>
        <v>0.70347222222222217</v>
      </c>
      <c r="T22" s="263">
        <v>171119</v>
      </c>
      <c r="U22" s="263">
        <v>171119</v>
      </c>
      <c r="V22" s="43">
        <f t="shared" si="76"/>
        <v>1.2719907407407471E-2</v>
      </c>
      <c r="W22" s="43">
        <f t="shared" si="77"/>
        <v>1.2719907407407471E-2</v>
      </c>
      <c r="X22" s="60">
        <f t="shared" ca="1" si="78"/>
        <v>50.999999999994635</v>
      </c>
      <c r="Y22" s="165" t="str">
        <f t="shared" ca="1" si="64"/>
        <v>-</v>
      </c>
      <c r="Z22" s="263">
        <v>171859</v>
      </c>
      <c r="AA22" s="263">
        <v>171859</v>
      </c>
      <c r="AB22" s="43">
        <f t="shared" si="79"/>
        <v>1.8043981481481453E-2</v>
      </c>
      <c r="AC22" s="43">
        <f t="shared" si="80"/>
        <v>1.8043981481481453E-2</v>
      </c>
      <c r="AD22" s="60">
        <f t="shared" ca="1" si="65"/>
        <v>80.000000000002515</v>
      </c>
      <c r="AE22" s="165" t="str">
        <f t="shared" ca="1" si="66"/>
        <v>-</v>
      </c>
      <c r="AF22" s="42"/>
      <c r="AG22" s="221"/>
      <c r="AH22" s="57" t="s">
        <v>241</v>
      </c>
      <c r="AI22" s="58">
        <f t="shared" si="67"/>
        <v>0.77361111111111114</v>
      </c>
      <c r="AJ22" s="86">
        <f t="shared" si="68"/>
        <v>0</v>
      </c>
      <c r="AK22" s="57"/>
      <c r="AL22" s="80"/>
      <c r="AM22" s="78">
        <v>58</v>
      </c>
      <c r="AN22" s="40"/>
      <c r="AO22" s="56">
        <f t="shared" ca="1" si="81"/>
        <v>0.76944444444444438</v>
      </c>
      <c r="AP22" s="57"/>
      <c r="AQ22" s="86">
        <f t="shared" ca="1" si="69"/>
        <v>0.76944444444444438</v>
      </c>
      <c r="AR22" s="86" t="str">
        <f t="shared" si="56"/>
        <v>1834</v>
      </c>
      <c r="AS22" s="39">
        <f t="shared" ca="1" si="84"/>
        <v>0</v>
      </c>
      <c r="AT22" s="164" t="str">
        <f ca="1">IF(AQ22=AO22," ",IF((AQ22-AO22)&lt;0,"-",IF((AQ22-AO22)&lt;=0," ","+")))</f>
        <v xml:space="preserve"> </v>
      </c>
      <c r="AU22" s="40"/>
      <c r="AV22" s="77"/>
      <c r="AW22" s="80"/>
      <c r="AX22" s="78">
        <f t="shared" si="72"/>
        <v>0</v>
      </c>
      <c r="AY22" s="40"/>
      <c r="AZ22" s="62"/>
      <c r="BA22" s="58"/>
      <c r="BB22" s="41"/>
      <c r="BC22" s="42"/>
      <c r="BD22" s="62"/>
      <c r="BE22" s="58" t="e">
        <f t="shared" si="73"/>
        <v>#VALUE!</v>
      </c>
      <c r="BF22" s="41"/>
      <c r="BG22" s="42"/>
      <c r="BH22" s="77">
        <v>58</v>
      </c>
      <c r="BI22" s="80"/>
      <c r="BJ22" s="78">
        <f t="shared" si="82"/>
        <v>58</v>
      </c>
      <c r="BK22" s="42"/>
      <c r="BL22" s="46">
        <f ca="1">G22+BJ22+X22+AD22+AM22+AX22+AS22+BB22+BF22+N22+Секц.2!AY22</f>
        <v>298.49999999999716</v>
      </c>
      <c r="BM22" s="268"/>
      <c r="BN22" s="269"/>
    </row>
    <row r="23" spans="1:66" ht="15" hidden="1" x14ac:dyDescent="0.25">
      <c r="A23" s="50">
        <f>'Уч-ки СТ'!B23</f>
        <v>16</v>
      </c>
      <c r="B23" s="38" t="e">
        <f>VLOOKUP(A23,'Уч-ки СТ'!$B$8:$H$67,2,FALSE)</f>
        <v>#VALUE!</v>
      </c>
      <c r="C23" s="62"/>
      <c r="D23" s="217">
        <f ca="1">IF(ISBLANK(C23),Секц.2!AR23+OFFSET(D23,6-ROW(C23),),TIME(LEFT(C23,2),RIGHT(C23,2),0))</f>
        <v>0.6430555555555556</v>
      </c>
      <c r="E23" s="57"/>
      <c r="F23" s="86">
        <f t="shared" ca="1" si="57"/>
        <v>0.6430555555555556</v>
      </c>
      <c r="G23" s="39">
        <f t="shared" si="88"/>
        <v>0</v>
      </c>
      <c r="H23" s="164" t="str">
        <f t="shared" ca="1" si="58"/>
        <v xml:space="preserve"> </v>
      </c>
      <c r="I23" s="42"/>
      <c r="J23" s="56">
        <f t="shared" ca="1" si="74"/>
        <v>0.67013888888888895</v>
      </c>
      <c r="K23" s="57" t="s">
        <v>239</v>
      </c>
      <c r="L23" s="86">
        <f t="shared" si="59"/>
        <v>0.76736111111111116</v>
      </c>
      <c r="M23" s="86"/>
      <c r="N23" s="39">
        <f t="shared" ca="1" si="60"/>
        <v>1399.9999999999998</v>
      </c>
      <c r="O23" s="164" t="str">
        <f t="shared" ca="1" si="61"/>
        <v>+</v>
      </c>
      <c r="P23" s="40"/>
      <c r="Q23" s="56">
        <f t="shared" ca="1" si="75"/>
        <v>0.76944444444444449</v>
      </c>
      <c r="R23" s="57" t="s">
        <v>180</v>
      </c>
      <c r="S23" s="58">
        <f t="shared" si="62"/>
        <v>0.43541666666666662</v>
      </c>
      <c r="T23" s="263">
        <v>165736</v>
      </c>
      <c r="U23" s="263">
        <v>165736</v>
      </c>
      <c r="V23" s="43" t="e">
        <f>TIME(LEFT(T23,2),MID(T23,3,2),RIGHT(T23,2))-#REF!</f>
        <v>#REF!</v>
      </c>
      <c r="W23" s="43">
        <f t="shared" ref="W23:W28" si="89">TIME(LEFT(U23,2),MID(U23,3,2),RIGHT(U23,2))-R23</f>
        <v>-1026.2933333333333</v>
      </c>
      <c r="X23" s="60" t="e">
        <f t="shared" ca="1" si="78"/>
        <v>#REF!</v>
      </c>
      <c r="Y23" s="165" t="e">
        <f t="shared" ca="1" si="64"/>
        <v>#REF!</v>
      </c>
      <c r="Z23" s="263"/>
      <c r="AA23" s="263"/>
      <c r="AB23" s="373" t="e">
        <f t="shared" si="79"/>
        <v>#VALUE!</v>
      </c>
      <c r="AC23" s="366" t="e">
        <f t="shared" si="80"/>
        <v>#VALUE!</v>
      </c>
      <c r="AD23" s="60">
        <v>1800</v>
      </c>
      <c r="AE23" s="165" t="e">
        <f t="shared" ca="1" si="66"/>
        <v>#VALUE!</v>
      </c>
      <c r="AF23" s="42"/>
      <c r="AG23" s="221"/>
      <c r="AH23" s="57"/>
      <c r="AI23" s="58">
        <v>0.7583333333333333</v>
      </c>
      <c r="AJ23" s="86">
        <f t="shared" si="68"/>
        <v>0</v>
      </c>
      <c r="AK23" s="57"/>
      <c r="AL23" s="80"/>
      <c r="AM23" s="78">
        <f t="shared" si="83"/>
        <v>0</v>
      </c>
      <c r="AN23" s="40"/>
      <c r="AO23" s="56">
        <f t="shared" ca="1" si="81"/>
        <v>0.50138888888888888</v>
      </c>
      <c r="AP23" s="57" t="s">
        <v>239</v>
      </c>
      <c r="AQ23" s="86">
        <f t="shared" si="69"/>
        <v>0.76736111111111116</v>
      </c>
      <c r="AR23" s="86">
        <f t="shared" si="56"/>
        <v>0</v>
      </c>
      <c r="AS23" s="39">
        <f t="shared" ca="1" si="84"/>
        <v>3830.0000000000005</v>
      </c>
      <c r="AT23" s="164" t="str">
        <f t="shared" ca="1" si="71"/>
        <v>+</v>
      </c>
      <c r="AU23" s="40"/>
      <c r="AV23" s="77">
        <v>187.3</v>
      </c>
      <c r="AW23" s="80"/>
      <c r="AX23" s="78">
        <f t="shared" si="72"/>
        <v>187.3</v>
      </c>
      <c r="AY23" s="40"/>
      <c r="AZ23" s="361"/>
      <c r="BA23" s="58" t="e">
        <f t="shared" si="85"/>
        <v>#VALUE!</v>
      </c>
      <c r="BB23" s="41" t="e">
        <f t="shared" si="86"/>
        <v>#VALUE!</v>
      </c>
      <c r="BC23" s="42"/>
      <c r="BD23" s="62" t="s">
        <v>235</v>
      </c>
      <c r="BE23" s="58">
        <f t="shared" si="73"/>
        <v>0.74305555555555547</v>
      </c>
      <c r="BF23" s="41">
        <f t="shared" si="87"/>
        <v>6300.0000000000109</v>
      </c>
      <c r="BG23" s="42"/>
      <c r="BH23" s="77">
        <v>109.2</v>
      </c>
      <c r="BI23" s="80">
        <v>30</v>
      </c>
      <c r="BJ23" s="78">
        <f t="shared" si="82"/>
        <v>139.19999999999999</v>
      </c>
      <c r="BK23" s="42"/>
      <c r="BL23" s="175" t="e">
        <f t="shared" ref="BL23:BL28" ca="1" si="90">G23++X23+AD23+AM23+AX23+AS23+BB23+BF23</f>
        <v>#REF!</v>
      </c>
      <c r="BM23" s="268"/>
      <c r="BN23" s="269"/>
    </row>
    <row r="24" spans="1:66" ht="15" hidden="1" x14ac:dyDescent="0.25">
      <c r="A24" s="50">
        <f>'Уч-ки СТ'!B24</f>
        <v>17</v>
      </c>
      <c r="B24" s="38" t="e">
        <f>VLOOKUP(A24,'Уч-ки СТ'!$B$8:$H$67,2,FALSE)</f>
        <v>#VALUE!</v>
      </c>
      <c r="C24" s="62"/>
      <c r="D24" s="217">
        <f ca="1">IF(ISBLANK(C24),Секц.2!AR24+OFFSET(D24,6-ROW(C24),),TIME(LEFT(C24,2),RIGHT(C24,2),0))</f>
        <v>5.6250000000000008E-2</v>
      </c>
      <c r="E24" s="57"/>
      <c r="F24" s="86">
        <f t="shared" ca="1" si="57"/>
        <v>5.6250000000000008E-2</v>
      </c>
      <c r="G24" s="39">
        <f t="shared" si="88"/>
        <v>0</v>
      </c>
      <c r="H24" s="164" t="str">
        <f t="shared" ca="1" si="58"/>
        <v xml:space="preserve"> </v>
      </c>
      <c r="I24" s="42"/>
      <c r="J24" s="56">
        <f t="shared" ca="1" si="74"/>
        <v>8.3333333333333343E-2</v>
      </c>
      <c r="K24" s="57"/>
      <c r="L24" s="86">
        <f t="shared" ca="1" si="59"/>
        <v>8.3333333333333343E-2</v>
      </c>
      <c r="M24" s="86"/>
      <c r="N24" s="39">
        <f t="shared" ca="1" si="60"/>
        <v>0</v>
      </c>
      <c r="O24" s="164" t="str">
        <f t="shared" ca="1" si="61"/>
        <v xml:space="preserve"> </v>
      </c>
      <c r="P24" s="40"/>
      <c r="Q24" s="56">
        <f t="shared" ca="1" si="75"/>
        <v>8.5416666666666682E-2</v>
      </c>
      <c r="R24" s="57"/>
      <c r="S24" s="58">
        <f t="shared" ca="1" si="62"/>
        <v>8.5416666666666682E-2</v>
      </c>
      <c r="T24" s="263"/>
      <c r="U24" s="263"/>
      <c r="V24" s="43" t="e">
        <f>TIME(LEFT(T24,2),MID(T24,3,2),RIGHT(T24,2))-#REF!</f>
        <v>#VALUE!</v>
      </c>
      <c r="W24" s="43" t="e">
        <f t="shared" si="89"/>
        <v>#VALUE!</v>
      </c>
      <c r="X24" s="60" t="e">
        <f t="shared" ca="1" si="78"/>
        <v>#VALUE!</v>
      </c>
      <c r="Y24" s="165" t="e">
        <f t="shared" ca="1" si="64"/>
        <v>#VALUE!</v>
      </c>
      <c r="Z24" s="263"/>
      <c r="AA24" s="263"/>
      <c r="AB24" s="373" t="e">
        <f t="shared" ca="1" si="79"/>
        <v>#VALUE!</v>
      </c>
      <c r="AC24" s="366" t="e">
        <f t="shared" ca="1" si="80"/>
        <v>#VALUE!</v>
      </c>
      <c r="AD24" s="60" t="e">
        <f t="shared" ca="1" si="65"/>
        <v>#VALUE!</v>
      </c>
      <c r="AE24" s="165" t="e">
        <f t="shared" ca="1" si="66"/>
        <v>#VALUE!</v>
      </c>
      <c r="AF24" s="42"/>
      <c r="AG24" s="221"/>
      <c r="AH24" s="57"/>
      <c r="AI24" s="58" t="e">
        <f t="shared" si="67"/>
        <v>#VALUE!</v>
      </c>
      <c r="AJ24" s="86">
        <f t="shared" si="68"/>
        <v>0</v>
      </c>
      <c r="AK24" s="57"/>
      <c r="AL24" s="80"/>
      <c r="AM24" s="78">
        <f t="shared" si="83"/>
        <v>0</v>
      </c>
      <c r="AN24" s="40"/>
      <c r="AO24" s="56">
        <f t="shared" ca="1" si="81"/>
        <v>0.15138888888888891</v>
      </c>
      <c r="AP24" s="57"/>
      <c r="AQ24" s="86">
        <f t="shared" ca="1" si="69"/>
        <v>0.15138888888888891</v>
      </c>
      <c r="AR24" s="86">
        <f t="shared" si="56"/>
        <v>0</v>
      </c>
      <c r="AS24" s="39">
        <f t="shared" ca="1" si="84"/>
        <v>0</v>
      </c>
      <c r="AT24" s="164" t="str">
        <f t="shared" ca="1" si="71"/>
        <v xml:space="preserve"> </v>
      </c>
      <c r="AU24" s="40"/>
      <c r="AV24" s="77"/>
      <c r="AW24" s="80"/>
      <c r="AX24" s="78">
        <f t="shared" si="72"/>
        <v>0</v>
      </c>
      <c r="AY24" s="40"/>
      <c r="AZ24" s="62"/>
      <c r="BA24" s="58" t="e">
        <f t="shared" si="85"/>
        <v>#VALUE!</v>
      </c>
      <c r="BB24" s="41" t="e">
        <f t="shared" ca="1" si="86"/>
        <v>#VALUE!</v>
      </c>
      <c r="BC24" s="42"/>
      <c r="BD24" s="62"/>
      <c r="BE24" s="58" t="e">
        <f t="shared" si="73"/>
        <v>#VALUE!</v>
      </c>
      <c r="BF24" s="41" t="e">
        <f t="shared" ca="1" si="87"/>
        <v>#VALUE!</v>
      </c>
      <c r="BG24" s="42"/>
      <c r="BH24" s="77"/>
      <c r="BI24" s="80"/>
      <c r="BJ24" s="78">
        <f t="shared" si="82"/>
        <v>0</v>
      </c>
      <c r="BK24" s="42"/>
      <c r="BL24" s="175" t="e">
        <f t="shared" ca="1" si="90"/>
        <v>#VALUE!</v>
      </c>
      <c r="BM24" s="268"/>
      <c r="BN24" s="269"/>
    </row>
    <row r="25" spans="1:66" ht="15" hidden="1" x14ac:dyDescent="0.25">
      <c r="A25" s="50">
        <f>'Уч-ки СТ'!B25</f>
        <v>18</v>
      </c>
      <c r="B25" s="38" t="e">
        <f>VLOOKUP(A25,'Уч-ки СТ'!$B$8:$H$67,2,FALSE)</f>
        <v>#VALUE!</v>
      </c>
      <c r="C25" s="62"/>
      <c r="D25" s="217">
        <f ca="1">IF(ISBLANK(C25),Секц.2!AR25+OFFSET(D25,6-ROW(C25),),TIME(LEFT(C25,2),RIGHT(C25,2),0))</f>
        <v>5.6250000000000008E-2</v>
      </c>
      <c r="E25" s="57"/>
      <c r="F25" s="86">
        <f t="shared" ca="1" si="57"/>
        <v>5.6250000000000008E-2</v>
      </c>
      <c r="G25" s="39">
        <f t="shared" si="88"/>
        <v>0</v>
      </c>
      <c r="H25" s="164" t="str">
        <f t="shared" ca="1" si="58"/>
        <v xml:space="preserve"> </v>
      </c>
      <c r="I25" s="42"/>
      <c r="J25" s="56">
        <f t="shared" ca="1" si="74"/>
        <v>8.3333333333333343E-2</v>
      </c>
      <c r="K25" s="57"/>
      <c r="L25" s="86">
        <f t="shared" ca="1" si="59"/>
        <v>8.3333333333333343E-2</v>
      </c>
      <c r="M25" s="86"/>
      <c r="N25" s="39">
        <f t="shared" ca="1" si="60"/>
        <v>0</v>
      </c>
      <c r="O25" s="164" t="str">
        <f t="shared" ca="1" si="61"/>
        <v xml:space="preserve"> </v>
      </c>
      <c r="P25" s="40"/>
      <c r="Q25" s="56">
        <f t="shared" ca="1" si="75"/>
        <v>8.5416666666666682E-2</v>
      </c>
      <c r="R25" s="57"/>
      <c r="S25" s="58">
        <f t="shared" ca="1" si="62"/>
        <v>8.5416666666666682E-2</v>
      </c>
      <c r="T25" s="263"/>
      <c r="U25" s="263"/>
      <c r="V25" s="43" t="e">
        <f>TIME(LEFT(T25,2),MID(T25,3,2),RIGHT(T25,2))-#REF!</f>
        <v>#VALUE!</v>
      </c>
      <c r="W25" s="43" t="e">
        <f t="shared" si="89"/>
        <v>#VALUE!</v>
      </c>
      <c r="X25" s="60" t="e">
        <f t="shared" ca="1" si="78"/>
        <v>#VALUE!</v>
      </c>
      <c r="Y25" s="165" t="e">
        <f t="shared" ca="1" si="64"/>
        <v>#VALUE!</v>
      </c>
      <c r="Z25" s="263"/>
      <c r="AA25" s="263"/>
      <c r="AB25" s="373" t="e">
        <f t="shared" ca="1" si="79"/>
        <v>#VALUE!</v>
      </c>
      <c r="AC25" s="366" t="e">
        <f t="shared" ca="1" si="80"/>
        <v>#VALUE!</v>
      </c>
      <c r="AD25" s="60" t="e">
        <f t="shared" ca="1" si="65"/>
        <v>#VALUE!</v>
      </c>
      <c r="AE25" s="165" t="e">
        <f t="shared" ca="1" si="66"/>
        <v>#VALUE!</v>
      </c>
      <c r="AF25" s="42"/>
      <c r="AG25" s="221"/>
      <c r="AH25" s="57"/>
      <c r="AI25" s="58" t="e">
        <f t="shared" si="67"/>
        <v>#VALUE!</v>
      </c>
      <c r="AJ25" s="86">
        <f t="shared" si="68"/>
        <v>0</v>
      </c>
      <c r="AK25" s="57"/>
      <c r="AL25" s="80"/>
      <c r="AM25" s="78">
        <f t="shared" si="83"/>
        <v>0</v>
      </c>
      <c r="AN25" s="40"/>
      <c r="AO25" s="56">
        <f t="shared" ca="1" si="81"/>
        <v>0.15138888888888891</v>
      </c>
      <c r="AP25" s="57"/>
      <c r="AQ25" s="86">
        <f t="shared" ca="1" si="69"/>
        <v>0.15138888888888891</v>
      </c>
      <c r="AR25" s="86">
        <f t="shared" si="56"/>
        <v>0</v>
      </c>
      <c r="AS25" s="39">
        <f t="shared" ca="1" si="84"/>
        <v>0</v>
      </c>
      <c r="AT25" s="164" t="str">
        <f t="shared" ca="1" si="71"/>
        <v xml:space="preserve"> </v>
      </c>
      <c r="AU25" s="40"/>
      <c r="AV25" s="77"/>
      <c r="AW25" s="80"/>
      <c r="AX25" s="78">
        <f t="shared" si="72"/>
        <v>0</v>
      </c>
      <c r="AY25" s="40"/>
      <c r="AZ25" s="62"/>
      <c r="BA25" s="58" t="e">
        <f t="shared" si="85"/>
        <v>#VALUE!</v>
      </c>
      <c r="BB25" s="41" t="e">
        <f t="shared" ca="1" si="86"/>
        <v>#VALUE!</v>
      </c>
      <c r="BC25" s="42"/>
      <c r="BD25" s="62"/>
      <c r="BE25" s="58" t="e">
        <f t="shared" si="73"/>
        <v>#VALUE!</v>
      </c>
      <c r="BF25" s="41" t="e">
        <f t="shared" ca="1" si="87"/>
        <v>#VALUE!</v>
      </c>
      <c r="BG25" s="42"/>
      <c r="BH25" s="77"/>
      <c r="BI25" s="80"/>
      <c r="BJ25" s="78">
        <f t="shared" si="82"/>
        <v>0</v>
      </c>
      <c r="BK25" s="42"/>
      <c r="BL25" s="175" t="e">
        <f t="shared" ca="1" si="90"/>
        <v>#VALUE!</v>
      </c>
      <c r="BM25" s="268"/>
      <c r="BN25" s="269"/>
    </row>
    <row r="26" spans="1:66" ht="15" hidden="1" x14ac:dyDescent="0.25">
      <c r="A26" s="50">
        <f>'Уч-ки СТ'!B26</f>
        <v>19</v>
      </c>
      <c r="B26" s="38" t="e">
        <f>VLOOKUP(A26,'Уч-ки СТ'!$B$8:$H$67,2,FALSE)</f>
        <v>#VALUE!</v>
      </c>
      <c r="C26" s="62"/>
      <c r="D26" s="217">
        <f ca="1">IF(ISBLANK(C26),Секц.2!AR26+OFFSET(D26,6-ROW(C26),),TIME(LEFT(C26,2),RIGHT(C26,2),0))</f>
        <v>0.64861111111111114</v>
      </c>
      <c r="E26" s="57"/>
      <c r="F26" s="86">
        <f t="shared" ca="1" si="57"/>
        <v>0.64861111111111114</v>
      </c>
      <c r="G26" s="39">
        <f t="shared" si="88"/>
        <v>0</v>
      </c>
      <c r="H26" s="164" t="str">
        <f t="shared" ca="1" si="58"/>
        <v xml:space="preserve"> </v>
      </c>
      <c r="I26" s="42"/>
      <c r="J26" s="56">
        <f t="shared" ca="1" si="74"/>
        <v>0.67569444444444449</v>
      </c>
      <c r="K26" s="57" t="s">
        <v>240</v>
      </c>
      <c r="L26" s="86">
        <f t="shared" si="59"/>
        <v>0.7680555555555556</v>
      </c>
      <c r="M26" s="86"/>
      <c r="N26" s="39">
        <f t="shared" ca="1" si="60"/>
        <v>1330</v>
      </c>
      <c r="O26" s="164" t="str">
        <f t="shared" ca="1" si="61"/>
        <v>+</v>
      </c>
      <c r="P26" s="40"/>
      <c r="Q26" s="56">
        <f t="shared" ca="1" si="75"/>
        <v>0.77013888888888893</v>
      </c>
      <c r="R26" s="57" t="s">
        <v>181</v>
      </c>
      <c r="S26" s="58">
        <f t="shared" si="62"/>
        <v>0.43611111111111112</v>
      </c>
      <c r="T26" s="263">
        <v>165448</v>
      </c>
      <c r="U26" s="263">
        <v>165448</v>
      </c>
      <c r="V26" s="43" t="e">
        <f>TIME(LEFT(T26,2),MID(T26,3,2),RIGHT(T26,2))-#REF!</f>
        <v>#REF!</v>
      </c>
      <c r="W26" s="43">
        <f t="shared" si="89"/>
        <v>-1027.2952777777778</v>
      </c>
      <c r="X26" s="60" t="e">
        <f t="shared" ca="1" si="78"/>
        <v>#REF!</v>
      </c>
      <c r="Y26" s="165" t="e">
        <f t="shared" ca="1" si="64"/>
        <v>#REF!</v>
      </c>
      <c r="Z26" s="263">
        <v>170424</v>
      </c>
      <c r="AA26" s="263">
        <v>170424</v>
      </c>
      <c r="AB26" s="373">
        <f t="shared" si="79"/>
        <v>0.27527777777777784</v>
      </c>
      <c r="AC26" s="366">
        <f t="shared" si="80"/>
        <v>0.27527777777777784</v>
      </c>
      <c r="AD26" s="60">
        <f t="shared" ca="1" si="65"/>
        <v>22145.000000000007</v>
      </c>
      <c r="AE26" s="165" t="str">
        <f t="shared" ca="1" si="66"/>
        <v>+</v>
      </c>
      <c r="AF26" s="42"/>
      <c r="AG26" s="221"/>
      <c r="AH26" s="57"/>
      <c r="AI26" s="58">
        <v>0.76180555555555562</v>
      </c>
      <c r="AJ26" s="86">
        <f t="shared" si="68"/>
        <v>0</v>
      </c>
      <c r="AK26" s="57"/>
      <c r="AL26" s="80"/>
      <c r="AM26" s="78">
        <f t="shared" si="83"/>
        <v>0</v>
      </c>
      <c r="AN26" s="40"/>
      <c r="AO26" s="56">
        <f t="shared" ca="1" si="81"/>
        <v>0.50208333333333333</v>
      </c>
      <c r="AP26" s="57" t="s">
        <v>240</v>
      </c>
      <c r="AQ26" s="86">
        <f t="shared" si="69"/>
        <v>0.7680555555555556</v>
      </c>
      <c r="AR26" s="86">
        <f t="shared" si="56"/>
        <v>0</v>
      </c>
      <c r="AS26" s="39">
        <f t="shared" ca="1" si="84"/>
        <v>3830.0000000000005</v>
      </c>
      <c r="AT26" s="164" t="str">
        <f t="shared" ca="1" si="71"/>
        <v>+</v>
      </c>
      <c r="AU26" s="40"/>
      <c r="AV26" s="77">
        <v>138.19999999999999</v>
      </c>
      <c r="AW26" s="80"/>
      <c r="AX26" s="78">
        <f t="shared" si="72"/>
        <v>138.19999999999999</v>
      </c>
      <c r="AY26" s="40"/>
      <c r="AZ26" s="62" t="s">
        <v>230</v>
      </c>
      <c r="BA26" s="58">
        <f t="shared" si="85"/>
        <v>0.7416666666666667</v>
      </c>
      <c r="BB26" s="41">
        <f t="shared" si="86"/>
        <v>3660.0000000000014</v>
      </c>
      <c r="BC26" s="42"/>
      <c r="BD26" s="62" t="s">
        <v>236</v>
      </c>
      <c r="BE26" s="58">
        <f t="shared" si="73"/>
        <v>0.75138888888888899</v>
      </c>
      <c r="BF26" s="41">
        <f t="shared" si="87"/>
        <v>5639.9999999999936</v>
      </c>
      <c r="BG26" s="42"/>
      <c r="BH26" s="77">
        <v>66.2</v>
      </c>
      <c r="BI26" s="80"/>
      <c r="BJ26" s="78">
        <f t="shared" si="82"/>
        <v>66.2</v>
      </c>
      <c r="BK26" s="42"/>
      <c r="BL26" s="175" t="e">
        <f t="shared" ca="1" si="90"/>
        <v>#REF!</v>
      </c>
      <c r="BM26" s="268"/>
      <c r="BN26" s="269"/>
    </row>
    <row r="27" spans="1:66" ht="15" hidden="1" x14ac:dyDescent="0.25">
      <c r="A27" s="50">
        <f>'Уч-ки СТ'!B27</f>
        <v>20</v>
      </c>
      <c r="B27" s="38" t="e">
        <f>VLOOKUP(A27,'Уч-ки СТ'!$B$8:$H$67,2,FALSE)</f>
        <v>#VALUE!</v>
      </c>
      <c r="C27" s="62"/>
      <c r="D27" s="217">
        <f ca="1">IF(ISBLANK(C27),Секц.2!AR27+OFFSET(D27,6-ROW(C27),),TIME(LEFT(C27,2),RIGHT(C27,2),0))</f>
        <v>5.6250000000000008E-2</v>
      </c>
      <c r="E27" s="57"/>
      <c r="F27" s="86">
        <f t="shared" ca="1" si="57"/>
        <v>5.6250000000000008E-2</v>
      </c>
      <c r="G27" s="39">
        <f t="shared" si="88"/>
        <v>0</v>
      </c>
      <c r="H27" s="164" t="str">
        <f t="shared" ca="1" si="58"/>
        <v xml:space="preserve"> </v>
      </c>
      <c r="I27" s="42"/>
      <c r="J27" s="56">
        <f t="shared" ca="1" si="74"/>
        <v>8.3333333333333343E-2</v>
      </c>
      <c r="K27" s="57"/>
      <c r="L27" s="86">
        <f t="shared" ca="1" si="59"/>
        <v>8.3333333333333343E-2</v>
      </c>
      <c r="M27" s="86"/>
      <c r="N27" s="39">
        <f t="shared" ca="1" si="60"/>
        <v>0</v>
      </c>
      <c r="O27" s="164" t="str">
        <f t="shared" ca="1" si="61"/>
        <v xml:space="preserve"> </v>
      </c>
      <c r="P27" s="40"/>
      <c r="Q27" s="56">
        <f t="shared" ca="1" si="75"/>
        <v>8.5416666666666682E-2</v>
      </c>
      <c r="R27" s="57"/>
      <c r="S27" s="58">
        <f t="shared" ca="1" si="62"/>
        <v>8.5416666666666682E-2</v>
      </c>
      <c r="T27" s="263"/>
      <c r="U27" s="263"/>
      <c r="V27" s="43" t="e">
        <f>TIME(LEFT(T27,2),MID(T27,3,2),RIGHT(T27,2))-#REF!</f>
        <v>#VALUE!</v>
      </c>
      <c r="W27" s="43" t="e">
        <f t="shared" si="89"/>
        <v>#VALUE!</v>
      </c>
      <c r="X27" s="60" t="e">
        <f t="shared" ca="1" si="78"/>
        <v>#VALUE!</v>
      </c>
      <c r="Y27" s="165" t="e">
        <f t="shared" ca="1" si="64"/>
        <v>#VALUE!</v>
      </c>
      <c r="Z27" s="263"/>
      <c r="AA27" s="263"/>
      <c r="AB27" s="373" t="e">
        <f t="shared" ca="1" si="79"/>
        <v>#VALUE!</v>
      </c>
      <c r="AC27" s="366" t="e">
        <f t="shared" ca="1" si="80"/>
        <v>#VALUE!</v>
      </c>
      <c r="AD27" s="60" t="e">
        <f t="shared" ca="1" si="65"/>
        <v>#VALUE!</v>
      </c>
      <c r="AE27" s="165" t="e">
        <f t="shared" ca="1" si="66"/>
        <v>#VALUE!</v>
      </c>
      <c r="AF27" s="42"/>
      <c r="AG27" s="221"/>
      <c r="AH27" s="57"/>
      <c r="AI27" s="58" t="e">
        <f t="shared" si="67"/>
        <v>#VALUE!</v>
      </c>
      <c r="AJ27" s="86">
        <f t="shared" si="68"/>
        <v>0</v>
      </c>
      <c r="AK27" s="57"/>
      <c r="AL27" s="80"/>
      <c r="AM27" s="78">
        <f t="shared" si="83"/>
        <v>0</v>
      </c>
      <c r="AN27" s="40"/>
      <c r="AO27" s="56">
        <f t="shared" ca="1" si="81"/>
        <v>0.15138888888888891</v>
      </c>
      <c r="AP27" s="57"/>
      <c r="AQ27" s="86">
        <f t="shared" ca="1" si="69"/>
        <v>0.15138888888888891</v>
      </c>
      <c r="AR27" s="86">
        <f t="shared" si="56"/>
        <v>0</v>
      </c>
      <c r="AS27" s="39">
        <f t="shared" ca="1" si="84"/>
        <v>0</v>
      </c>
      <c r="AT27" s="164" t="str">
        <f t="shared" ca="1" si="71"/>
        <v xml:space="preserve"> </v>
      </c>
      <c r="AU27" s="40"/>
      <c r="AV27" s="77"/>
      <c r="AW27" s="80"/>
      <c r="AX27" s="78">
        <f t="shared" si="72"/>
        <v>0</v>
      </c>
      <c r="AY27" s="40"/>
      <c r="AZ27" s="62"/>
      <c r="BA27" s="58" t="e">
        <f t="shared" si="85"/>
        <v>#VALUE!</v>
      </c>
      <c r="BB27" s="41" t="e">
        <f t="shared" ca="1" si="86"/>
        <v>#VALUE!</v>
      </c>
      <c r="BC27" s="42"/>
      <c r="BD27" s="62"/>
      <c r="BE27" s="58" t="e">
        <f t="shared" si="73"/>
        <v>#VALUE!</v>
      </c>
      <c r="BF27" s="41" t="e">
        <f t="shared" ca="1" si="87"/>
        <v>#VALUE!</v>
      </c>
      <c r="BG27" s="42"/>
      <c r="BH27" s="77"/>
      <c r="BI27" s="80"/>
      <c r="BJ27" s="78">
        <f t="shared" si="82"/>
        <v>0</v>
      </c>
      <c r="BK27" s="42"/>
      <c r="BL27" s="175" t="e">
        <f t="shared" ca="1" si="90"/>
        <v>#VALUE!</v>
      </c>
      <c r="BM27" s="268"/>
      <c r="BN27" s="269"/>
    </row>
    <row r="28" spans="1:66" ht="15" hidden="1" x14ac:dyDescent="0.25">
      <c r="A28" s="50">
        <f>'Уч-ки СТ'!B28</f>
        <v>21</v>
      </c>
      <c r="B28" s="38" t="e">
        <f>VLOOKUP(A28,'Уч-ки СТ'!$B$8:$H$67,2,FALSE)</f>
        <v>#VALUE!</v>
      </c>
      <c r="C28" s="62"/>
      <c r="D28" s="217">
        <f ca="1">IF(ISBLANK(C28),Секц.2!AR28+OFFSET(D28,6-ROW(C28),),TIME(LEFT(C28,2),RIGHT(C28,2),0))</f>
        <v>5.6250000000000008E-2</v>
      </c>
      <c r="E28" s="57"/>
      <c r="F28" s="86">
        <f t="shared" ca="1" si="57"/>
        <v>5.6250000000000008E-2</v>
      </c>
      <c r="G28" s="39">
        <f t="shared" si="88"/>
        <v>0</v>
      </c>
      <c r="H28" s="164" t="str">
        <f t="shared" ca="1" si="58"/>
        <v xml:space="preserve"> </v>
      </c>
      <c r="I28" s="42"/>
      <c r="J28" s="56">
        <f t="shared" ca="1" si="74"/>
        <v>8.3333333333333343E-2</v>
      </c>
      <c r="K28" s="57"/>
      <c r="L28" s="86">
        <f t="shared" ca="1" si="59"/>
        <v>8.3333333333333343E-2</v>
      </c>
      <c r="M28" s="86"/>
      <c r="N28" s="39">
        <f t="shared" ca="1" si="60"/>
        <v>0</v>
      </c>
      <c r="O28" s="164" t="str">
        <f t="shared" ca="1" si="61"/>
        <v xml:space="preserve"> </v>
      </c>
      <c r="P28" s="40"/>
      <c r="Q28" s="56">
        <f t="shared" ca="1" si="75"/>
        <v>8.5416666666666682E-2</v>
      </c>
      <c r="R28" s="57"/>
      <c r="S28" s="58">
        <f t="shared" ca="1" si="62"/>
        <v>8.5416666666666682E-2</v>
      </c>
      <c r="T28" s="263"/>
      <c r="U28" s="263"/>
      <c r="V28" s="43" t="e">
        <f>TIME(LEFT(T28,2),MID(T28,3,2),RIGHT(T28,2))-#REF!</f>
        <v>#VALUE!</v>
      </c>
      <c r="W28" s="43" t="e">
        <f t="shared" si="89"/>
        <v>#VALUE!</v>
      </c>
      <c r="X28" s="60" t="e">
        <f t="shared" ca="1" si="78"/>
        <v>#VALUE!</v>
      </c>
      <c r="Y28" s="165" t="e">
        <f t="shared" ca="1" si="64"/>
        <v>#VALUE!</v>
      </c>
      <c r="Z28" s="263"/>
      <c r="AA28" s="263"/>
      <c r="AB28" s="373" t="e">
        <f t="shared" ca="1" si="79"/>
        <v>#VALUE!</v>
      </c>
      <c r="AC28" s="366" t="e">
        <f t="shared" ca="1" si="80"/>
        <v>#VALUE!</v>
      </c>
      <c r="AD28" s="60" t="e">
        <f t="shared" ca="1" si="65"/>
        <v>#VALUE!</v>
      </c>
      <c r="AE28" s="165" t="e">
        <f t="shared" ca="1" si="66"/>
        <v>#VALUE!</v>
      </c>
      <c r="AF28" s="42"/>
      <c r="AG28" s="221"/>
      <c r="AH28" s="57"/>
      <c r="AI28" s="58" t="e">
        <f t="shared" si="67"/>
        <v>#VALUE!</v>
      </c>
      <c r="AJ28" s="86">
        <f t="shared" si="68"/>
        <v>0</v>
      </c>
      <c r="AK28" s="57"/>
      <c r="AL28" s="80"/>
      <c r="AM28" s="78">
        <f t="shared" si="83"/>
        <v>0</v>
      </c>
      <c r="AN28" s="40"/>
      <c r="AO28" s="56">
        <f t="shared" ca="1" si="81"/>
        <v>0.15138888888888891</v>
      </c>
      <c r="AP28" s="57"/>
      <c r="AQ28" s="86">
        <f t="shared" ca="1" si="69"/>
        <v>0.15138888888888891</v>
      </c>
      <c r="AR28" s="86">
        <f t="shared" si="56"/>
        <v>0</v>
      </c>
      <c r="AS28" s="39">
        <f t="shared" ca="1" si="84"/>
        <v>0</v>
      </c>
      <c r="AT28" s="164" t="str">
        <f t="shared" ca="1" si="71"/>
        <v xml:space="preserve"> </v>
      </c>
      <c r="AU28" s="40"/>
      <c r="AV28" s="77"/>
      <c r="AW28" s="80"/>
      <c r="AX28" s="78">
        <f t="shared" si="72"/>
        <v>0</v>
      </c>
      <c r="AY28" s="40"/>
      <c r="AZ28" s="62"/>
      <c r="BA28" s="58" t="e">
        <f t="shared" si="85"/>
        <v>#VALUE!</v>
      </c>
      <c r="BB28" s="41" t="e">
        <f t="shared" ca="1" si="86"/>
        <v>#VALUE!</v>
      </c>
      <c r="BC28" s="42"/>
      <c r="BD28" s="62"/>
      <c r="BE28" s="58" t="e">
        <f t="shared" si="73"/>
        <v>#VALUE!</v>
      </c>
      <c r="BF28" s="41" t="e">
        <f t="shared" ca="1" si="87"/>
        <v>#VALUE!</v>
      </c>
      <c r="BG28" s="42"/>
      <c r="BH28" s="77"/>
      <c r="BI28" s="80"/>
      <c r="BJ28" s="78">
        <f t="shared" si="82"/>
        <v>0</v>
      </c>
      <c r="BK28" s="42"/>
      <c r="BL28" s="175" t="e">
        <f t="shared" ca="1" si="90"/>
        <v>#VALUE!</v>
      </c>
      <c r="BM28" s="268"/>
      <c r="BN28" s="269"/>
    </row>
    <row r="29" spans="1:66" s="397" customFormat="1" ht="15" x14ac:dyDescent="0.25">
      <c r="A29" s="374">
        <f>'Уч-ки СТ'!B29</f>
        <v>22</v>
      </c>
      <c r="B29" s="375" t="str">
        <f>VLOOKUP(A29,'Уч-ки СТ'!$B$8:$H$67,2,FALSE)</f>
        <v>ПЕТУХОВ Роман</v>
      </c>
      <c r="C29" s="361"/>
      <c r="D29" s="376">
        <f ca="1">IF(ISBLANK(C29),Секц.2!AR29+OFFSET(D29,6-ROW(C29),),TIME(LEFT(C29,2),RIGHT(C29,2),0))</f>
        <v>5.6250000000000008E-2</v>
      </c>
      <c r="E29" s="377"/>
      <c r="F29" s="378">
        <f t="shared" ca="1" si="57"/>
        <v>5.6250000000000008E-2</v>
      </c>
      <c r="G29" s="379">
        <f t="shared" si="88"/>
        <v>0</v>
      </c>
      <c r="H29" s="380" t="str">
        <f t="shared" ca="1" si="58"/>
        <v xml:space="preserve"> </v>
      </c>
      <c r="I29" s="384"/>
      <c r="J29" s="382">
        <f t="shared" ca="1" si="74"/>
        <v>8.3333333333333343E-2</v>
      </c>
      <c r="K29" s="377"/>
      <c r="L29" s="378">
        <f t="shared" ca="1" si="59"/>
        <v>8.3333333333333343E-2</v>
      </c>
      <c r="M29" s="378"/>
      <c r="N29" s="379">
        <f t="shared" ca="1" si="60"/>
        <v>0</v>
      </c>
      <c r="O29" s="380" t="str">
        <f t="shared" ca="1" si="61"/>
        <v xml:space="preserve"> </v>
      </c>
      <c r="P29" s="381"/>
      <c r="Q29" s="382">
        <f t="shared" ca="1" si="75"/>
        <v>8.5416666666666682E-2</v>
      </c>
      <c r="R29" s="377"/>
      <c r="S29" s="359">
        <f t="shared" ca="1" si="62"/>
        <v>8.5416666666666682E-2</v>
      </c>
      <c r="T29" s="389"/>
      <c r="U29" s="389"/>
      <c r="V29" s="385" t="e">
        <f>TIME(LEFT(T29,2),MID(T29,3,2),RIGHT(T29,2))-#REF!</f>
        <v>#VALUE!</v>
      </c>
      <c r="W29" s="385" t="e">
        <f>TIME(LEFT(U29,2),MID(U29,3,2),RIGHT(U29,2))-#REF!</f>
        <v>#VALUE!</v>
      </c>
      <c r="X29" s="386" t="e">
        <f t="shared" ca="1" si="78"/>
        <v>#VALUE!</v>
      </c>
      <c r="Y29" s="390" t="e">
        <f t="shared" ca="1" si="64"/>
        <v>#VALUE!</v>
      </c>
      <c r="Z29" s="389"/>
      <c r="AA29" s="389"/>
      <c r="AB29" s="359" t="e">
        <f t="shared" ca="1" si="79"/>
        <v>#VALUE!</v>
      </c>
      <c r="AC29" s="391" t="e">
        <f t="shared" ca="1" si="80"/>
        <v>#VALUE!</v>
      </c>
      <c r="AD29" s="386" t="e">
        <f t="shared" ca="1" si="65"/>
        <v>#VALUE!</v>
      </c>
      <c r="AE29" s="390" t="e">
        <f t="shared" ca="1" si="66"/>
        <v>#VALUE!</v>
      </c>
      <c r="AF29" s="384"/>
      <c r="AG29" s="392"/>
      <c r="AH29" s="377"/>
      <c r="AI29" s="359" t="e">
        <f t="shared" si="67"/>
        <v>#VALUE!</v>
      </c>
      <c r="AJ29" s="378">
        <f t="shared" si="68"/>
        <v>0</v>
      </c>
      <c r="AK29" s="377"/>
      <c r="AL29" s="383"/>
      <c r="AM29" s="360">
        <f t="shared" si="83"/>
        <v>0</v>
      </c>
      <c r="AN29" s="381"/>
      <c r="AO29" s="382">
        <f t="shared" ca="1" si="81"/>
        <v>0.15138888888888891</v>
      </c>
      <c r="AP29" s="377"/>
      <c r="AQ29" s="378">
        <f t="shared" ca="1" si="69"/>
        <v>0.15138888888888891</v>
      </c>
      <c r="AR29" s="378">
        <f t="shared" si="56"/>
        <v>0</v>
      </c>
      <c r="AS29" s="379">
        <f t="shared" ca="1" si="84"/>
        <v>0</v>
      </c>
      <c r="AT29" s="380" t="str">
        <f t="shared" ca="1" si="71"/>
        <v xml:space="preserve"> </v>
      </c>
      <c r="AU29" s="381"/>
      <c r="AV29" s="360"/>
      <c r="AW29" s="383"/>
      <c r="AX29" s="360">
        <f t="shared" si="72"/>
        <v>0</v>
      </c>
      <c r="AY29" s="381"/>
      <c r="AZ29" s="361"/>
      <c r="BA29" s="359" t="e">
        <f t="shared" si="85"/>
        <v>#VALUE!</v>
      </c>
      <c r="BB29" s="393" t="e">
        <f t="shared" ca="1" si="86"/>
        <v>#VALUE!</v>
      </c>
      <c r="BC29" s="384"/>
      <c r="BD29" s="361"/>
      <c r="BE29" s="359" t="e">
        <f t="shared" si="73"/>
        <v>#VALUE!</v>
      </c>
      <c r="BF29" s="393" t="e">
        <f t="shared" ca="1" si="87"/>
        <v>#VALUE!</v>
      </c>
      <c r="BG29" s="384"/>
      <c r="BH29" s="360"/>
      <c r="BI29" s="383"/>
      <c r="BJ29" s="360">
        <f t="shared" si="82"/>
        <v>0</v>
      </c>
      <c r="BK29" s="384"/>
      <c r="BL29" s="394" t="s">
        <v>287</v>
      </c>
      <c r="BM29" s="395"/>
      <c r="BN29" s="396"/>
    </row>
    <row r="30" spans="1:66" s="397" customFormat="1" ht="15" x14ac:dyDescent="0.25">
      <c r="A30" s="374">
        <f>'Уч-ки СТ'!B30</f>
        <v>23</v>
      </c>
      <c r="B30" s="375" t="str">
        <f>VLOOKUP(A30,'Уч-ки СТ'!$B$8:$H$67,2,FALSE)</f>
        <v>БАЖАНОВ Виктор</v>
      </c>
      <c r="C30" s="361"/>
      <c r="D30" s="376">
        <f ca="1">IF(ISBLANK(C30),Секц.2!AR30+OFFSET(D30,6-ROW(C30),),TIME(LEFT(C30,2),RIGHT(C30,2),0))</f>
        <v>5.6250000000000008E-2</v>
      </c>
      <c r="E30" s="377"/>
      <c r="F30" s="378">
        <f t="shared" ca="1" si="57"/>
        <v>5.6250000000000008E-2</v>
      </c>
      <c r="G30" s="379">
        <f t="shared" si="88"/>
        <v>0</v>
      </c>
      <c r="H30" s="380" t="str">
        <f t="shared" ca="1" si="58"/>
        <v xml:space="preserve"> </v>
      </c>
      <c r="I30" s="384"/>
      <c r="J30" s="382">
        <f t="shared" ca="1" si="74"/>
        <v>8.3333333333333343E-2</v>
      </c>
      <c r="K30" s="377"/>
      <c r="L30" s="378">
        <f t="shared" ca="1" si="59"/>
        <v>8.3333333333333343E-2</v>
      </c>
      <c r="M30" s="378"/>
      <c r="N30" s="379">
        <f t="shared" ca="1" si="60"/>
        <v>0</v>
      </c>
      <c r="O30" s="380" t="str">
        <f t="shared" ca="1" si="61"/>
        <v xml:space="preserve"> </v>
      </c>
      <c r="P30" s="381"/>
      <c r="Q30" s="382">
        <f t="shared" ca="1" si="75"/>
        <v>8.5416666666666682E-2</v>
      </c>
      <c r="R30" s="377"/>
      <c r="S30" s="359">
        <f t="shared" ca="1" si="62"/>
        <v>8.5416666666666682E-2</v>
      </c>
      <c r="T30" s="389"/>
      <c r="U30" s="389"/>
      <c r="V30" s="385" t="e">
        <f>TIME(LEFT(T30,2),MID(T30,3,2),RIGHT(T30,2))-#REF!</f>
        <v>#VALUE!</v>
      </c>
      <c r="W30" s="385" t="e">
        <f>TIME(LEFT(U30,2),MID(U30,3,2),RIGHT(U30,2))-#REF!</f>
        <v>#VALUE!</v>
      </c>
      <c r="X30" s="386" t="e">
        <f t="shared" ca="1" si="78"/>
        <v>#VALUE!</v>
      </c>
      <c r="Y30" s="390" t="e">
        <f t="shared" ca="1" si="64"/>
        <v>#VALUE!</v>
      </c>
      <c r="Z30" s="389"/>
      <c r="AA30" s="389"/>
      <c r="AB30" s="359" t="e">
        <f t="shared" ca="1" si="79"/>
        <v>#VALUE!</v>
      </c>
      <c r="AC30" s="391" t="e">
        <f t="shared" ca="1" si="80"/>
        <v>#VALUE!</v>
      </c>
      <c r="AD30" s="386" t="e">
        <f t="shared" ca="1" si="65"/>
        <v>#VALUE!</v>
      </c>
      <c r="AE30" s="390" t="e">
        <f t="shared" ca="1" si="66"/>
        <v>#VALUE!</v>
      </c>
      <c r="AF30" s="384"/>
      <c r="AG30" s="392"/>
      <c r="AH30" s="377"/>
      <c r="AI30" s="359" t="e">
        <f t="shared" si="67"/>
        <v>#VALUE!</v>
      </c>
      <c r="AJ30" s="378">
        <f t="shared" si="68"/>
        <v>0</v>
      </c>
      <c r="AK30" s="377"/>
      <c r="AL30" s="383"/>
      <c r="AM30" s="360">
        <f t="shared" si="83"/>
        <v>0</v>
      </c>
      <c r="AN30" s="381"/>
      <c r="AO30" s="382">
        <f t="shared" ca="1" si="81"/>
        <v>0.15138888888888891</v>
      </c>
      <c r="AP30" s="377"/>
      <c r="AQ30" s="378">
        <f t="shared" ca="1" si="69"/>
        <v>0.15138888888888891</v>
      </c>
      <c r="AR30" s="378">
        <f t="shared" si="56"/>
        <v>0</v>
      </c>
      <c r="AS30" s="379">
        <f t="shared" ca="1" si="84"/>
        <v>0</v>
      </c>
      <c r="AT30" s="380" t="str">
        <f t="shared" ca="1" si="71"/>
        <v xml:space="preserve"> </v>
      </c>
      <c r="AU30" s="381"/>
      <c r="AV30" s="360"/>
      <c r="AW30" s="383"/>
      <c r="AX30" s="360">
        <f t="shared" si="72"/>
        <v>0</v>
      </c>
      <c r="AY30" s="381"/>
      <c r="AZ30" s="361"/>
      <c r="BA30" s="359" t="e">
        <f t="shared" si="85"/>
        <v>#VALUE!</v>
      </c>
      <c r="BB30" s="393" t="e">
        <f t="shared" ca="1" si="86"/>
        <v>#VALUE!</v>
      </c>
      <c r="BC30" s="384"/>
      <c r="BD30" s="361"/>
      <c r="BE30" s="359" t="e">
        <f t="shared" si="73"/>
        <v>#VALUE!</v>
      </c>
      <c r="BF30" s="393" t="e">
        <f t="shared" ca="1" si="87"/>
        <v>#VALUE!</v>
      </c>
      <c r="BG30" s="384"/>
      <c r="BH30" s="360"/>
      <c r="BI30" s="383"/>
      <c r="BJ30" s="360">
        <f t="shared" si="82"/>
        <v>0</v>
      </c>
      <c r="BK30" s="384"/>
      <c r="BL30" s="394" t="s">
        <v>287</v>
      </c>
      <c r="BM30" s="395"/>
      <c r="BN30" s="396"/>
    </row>
    <row r="31" spans="1:66" ht="15" hidden="1" x14ac:dyDescent="0.25">
      <c r="A31" s="50">
        <f>'Уч-ки СТ'!B31</f>
        <v>24</v>
      </c>
      <c r="B31" s="38" t="e">
        <f>VLOOKUP(A31,'Уч-ки СТ'!$B$8:$H$67,2,FALSE)</f>
        <v>#VALUE!</v>
      </c>
      <c r="C31" s="62"/>
      <c r="D31" s="217">
        <f ca="1">IF(ISBLANK(C31),Секц.2!AR31+OFFSET(D31,6-ROW(C31),),TIME(LEFT(C31,2),RIGHT(C31,2),0))</f>
        <v>5.6250000000000008E-2</v>
      </c>
      <c r="E31" s="57"/>
      <c r="F31" s="86">
        <f t="shared" ca="1" si="57"/>
        <v>5.6250000000000008E-2</v>
      </c>
      <c r="G31" s="39">
        <f t="shared" si="88"/>
        <v>0</v>
      </c>
      <c r="H31" s="164" t="str">
        <f t="shared" ca="1" si="58"/>
        <v xml:space="preserve"> </v>
      </c>
      <c r="I31" s="42"/>
      <c r="J31" s="56">
        <f t="shared" ca="1" si="74"/>
        <v>8.3333333333333343E-2</v>
      </c>
      <c r="K31" s="57"/>
      <c r="L31" s="86">
        <f t="shared" ca="1" si="59"/>
        <v>8.3333333333333343E-2</v>
      </c>
      <c r="M31" s="86" t="e">
        <f t="shared" ref="M31" si="91">#REF!</f>
        <v>#REF!</v>
      </c>
      <c r="N31" s="39">
        <f t="shared" ca="1" si="60"/>
        <v>0</v>
      </c>
      <c r="O31" s="164" t="str">
        <f t="shared" ca="1" si="61"/>
        <v xml:space="preserve"> </v>
      </c>
      <c r="P31" s="40"/>
      <c r="Q31" s="56" t="e">
        <f t="shared" ca="1" si="55"/>
        <v>#REF!</v>
      </c>
      <c r="R31" s="57"/>
      <c r="S31" s="58" t="e">
        <f t="shared" ca="1" si="62"/>
        <v>#REF!</v>
      </c>
      <c r="T31" s="263"/>
      <c r="U31" s="263"/>
      <c r="V31" s="43" t="e">
        <f>TIME(LEFT(T31,2),MID(T31,3,2),RIGHT(T31,2))-#REF!</f>
        <v>#VALUE!</v>
      </c>
      <c r="W31" s="43" t="e">
        <f>TIME(LEFT(U31,2),MID(U31,3,2),RIGHT(U31,2))-#REF!</f>
        <v>#VALUE!</v>
      </c>
      <c r="X31" s="60" t="e">
        <f t="shared" ca="1" si="78"/>
        <v>#VALUE!</v>
      </c>
      <c r="Y31" s="165" t="e">
        <f t="shared" ca="1" si="64"/>
        <v>#VALUE!</v>
      </c>
      <c r="Z31" s="263"/>
      <c r="AA31" s="263"/>
      <c r="AB31" s="43" t="e">
        <f t="shared" ref="AB31:AC32" si="92">TIME(LEFT(Z31,2),MID(Z31,3,2),RIGHT(Z31,2))-TIME(LEFT(T31,2),MID(T31,3,2),RIGHT(T31,2))</f>
        <v>#VALUE!</v>
      </c>
      <c r="AC31" s="43" t="e">
        <f t="shared" si="92"/>
        <v>#VALUE!</v>
      </c>
      <c r="AD31" s="60" t="e">
        <f t="shared" ca="1" si="65"/>
        <v>#VALUE!</v>
      </c>
      <c r="AE31" s="165" t="e">
        <f t="shared" ca="1" si="66"/>
        <v>#VALUE!</v>
      </c>
      <c r="AF31" s="42"/>
      <c r="AG31" s="221"/>
      <c r="AH31" s="57"/>
      <c r="AI31" s="58" t="e">
        <f t="shared" si="67"/>
        <v>#VALUE!</v>
      </c>
      <c r="AJ31" s="86">
        <f t="shared" si="68"/>
        <v>0</v>
      </c>
      <c r="AK31" s="77"/>
      <c r="AL31" s="80"/>
      <c r="AM31" s="78">
        <f t="shared" si="83"/>
        <v>0</v>
      </c>
      <c r="AN31" s="40"/>
      <c r="AO31" s="56" t="e">
        <f ca="1">#REF!+OFFSET(AO31,6-ROW(AO31),)</f>
        <v>#REF!</v>
      </c>
      <c r="AP31" s="57"/>
      <c r="AQ31" s="86" t="e">
        <f t="shared" ca="1" si="69"/>
        <v>#REF!</v>
      </c>
      <c r="AR31" s="86">
        <f t="shared" si="56"/>
        <v>0</v>
      </c>
      <c r="AS31" s="39" t="e">
        <f t="shared" ca="1" si="84"/>
        <v>#REF!</v>
      </c>
      <c r="AT31" s="164" t="e">
        <f t="shared" ca="1" si="71"/>
        <v>#REF!</v>
      </c>
      <c r="AU31" s="40"/>
      <c r="AV31" s="77"/>
      <c r="AW31" s="80"/>
      <c r="AX31" s="78">
        <f t="shared" si="72"/>
        <v>0</v>
      </c>
      <c r="AY31" s="40"/>
      <c r="AZ31" s="62"/>
      <c r="BA31" s="58" t="e">
        <f t="shared" si="85"/>
        <v>#VALUE!</v>
      </c>
      <c r="BB31" s="41" t="e">
        <f>IF(($AZ$6+#REF!)&gt;BA31,ABS((BA31-#REF!-$AZ$6)*1440*60),0)</f>
        <v>#REF!</v>
      </c>
      <c r="BC31" s="42"/>
      <c r="BD31" s="62"/>
      <c r="BE31" s="58" t="e">
        <f t="shared" si="73"/>
        <v>#VALUE!</v>
      </c>
      <c r="BF31" s="41" t="e">
        <f>IF(($BD$6+#REF!)&gt;BE31,ABS((BE31-#REF!-$BD$6)*1440*60),0)</f>
        <v>#REF!</v>
      </c>
      <c r="BG31" s="42"/>
      <c r="BH31" s="77"/>
      <c r="BI31" s="80"/>
      <c r="BJ31" s="78">
        <f t="shared" si="82"/>
        <v>0</v>
      </c>
      <c r="BK31" s="42"/>
      <c r="BL31" s="46" t="e">
        <f ca="1">G31+#REF!+X31+AD31+AM31+AX31+AS31+BB31+BF31</f>
        <v>#REF!</v>
      </c>
      <c r="BM31" s="268"/>
      <c r="BN31" s="269"/>
    </row>
    <row r="32" spans="1:66" ht="15" hidden="1" x14ac:dyDescent="0.25">
      <c r="A32" s="50">
        <f>'Уч-ки СТ'!B32</f>
        <v>25</v>
      </c>
      <c r="B32" s="38" t="e">
        <f>VLOOKUP(A32,'Уч-ки СТ'!$B$8:$H$67,2,FALSE)</f>
        <v>#VALUE!</v>
      </c>
      <c r="C32" s="62"/>
      <c r="D32" s="217">
        <f ca="1">IF(ISBLANK(C32),Секц.2!AR32+OFFSET(D32,6-ROW(C32),),TIME(LEFT(C32,2),RIGHT(C32,2),0))</f>
        <v>0.63958333333333339</v>
      </c>
      <c r="E32" s="57"/>
      <c r="F32" s="86">
        <f t="shared" ca="1" si="57"/>
        <v>0.63958333333333339</v>
      </c>
      <c r="G32" s="39">
        <f t="shared" si="88"/>
        <v>0</v>
      </c>
      <c r="H32" s="164" t="str">
        <f t="shared" ca="1" si="58"/>
        <v xml:space="preserve"> </v>
      </c>
      <c r="I32" s="42"/>
      <c r="J32" s="56">
        <f t="shared" ca="1" si="74"/>
        <v>0.66666666666666674</v>
      </c>
      <c r="K32" s="57" t="s">
        <v>241</v>
      </c>
      <c r="L32" s="86">
        <f t="shared" si="59"/>
        <v>0.77361111111111114</v>
      </c>
      <c r="M32" s="86" t="e">
        <f t="shared" ref="M32" si="93">#REF!</f>
        <v>#REF!</v>
      </c>
      <c r="N32" s="39" t="e">
        <f t="shared" ca="1" si="60"/>
        <v>#REF!</v>
      </c>
      <c r="O32" s="164" t="str">
        <f t="shared" ca="1" si="61"/>
        <v>+</v>
      </c>
      <c r="P32" s="40"/>
      <c r="Q32" s="56" t="e">
        <f t="shared" ca="1" si="55"/>
        <v>#REF!</v>
      </c>
      <c r="R32" s="57" t="s">
        <v>182</v>
      </c>
      <c r="S32" s="58">
        <f t="shared" si="62"/>
        <v>0.4368055555555555</v>
      </c>
      <c r="T32" s="263">
        <v>164811</v>
      </c>
      <c r="U32" s="263">
        <v>164811</v>
      </c>
      <c r="V32" s="43" t="e">
        <f>TIME(LEFT(T32,2),MID(T32,3,2),RIGHT(T32,2))-#REF!</f>
        <v>#REF!</v>
      </c>
      <c r="W32" s="43" t="e">
        <f>TIME(LEFT(U32,2),MID(U32,3,2),RIGHT(U32,2))-#REF!</f>
        <v>#REF!</v>
      </c>
      <c r="X32" s="60" t="e">
        <f t="shared" ca="1" si="78"/>
        <v>#REF!</v>
      </c>
      <c r="Y32" s="165" t="e">
        <f t="shared" ca="1" si="64"/>
        <v>#REF!</v>
      </c>
      <c r="Z32" s="263">
        <v>165648</v>
      </c>
      <c r="AA32" s="263">
        <v>165648</v>
      </c>
      <c r="AB32" s="43">
        <f t="shared" si="92"/>
        <v>5.9837962962961955E-3</v>
      </c>
      <c r="AC32" s="43">
        <f t="shared" si="92"/>
        <v>5.9837962962961955E-3</v>
      </c>
      <c r="AD32" s="60">
        <f t="shared" ca="1" si="65"/>
        <v>1122.0000000000086</v>
      </c>
      <c r="AE32" s="165" t="str">
        <f t="shared" ca="1" si="66"/>
        <v>-</v>
      </c>
      <c r="AF32" s="42"/>
      <c r="AG32" s="221"/>
      <c r="AH32" s="57"/>
      <c r="AI32" s="58">
        <v>0.7715277777777777</v>
      </c>
      <c r="AJ32" s="86">
        <f t="shared" si="68"/>
        <v>0</v>
      </c>
      <c r="AK32" s="77"/>
      <c r="AL32" s="80"/>
      <c r="AM32" s="78">
        <v>21</v>
      </c>
      <c r="AN32" s="40"/>
      <c r="AO32" s="56" t="e">
        <f ca="1">#REF!+OFFSET(AO32,6-ROW(AO32),)</f>
        <v>#REF!</v>
      </c>
      <c r="AP32" s="57" t="s">
        <v>241</v>
      </c>
      <c r="AQ32" s="86">
        <f t="shared" si="69"/>
        <v>0.77361111111111114</v>
      </c>
      <c r="AR32" s="86">
        <f t="shared" si="56"/>
        <v>0</v>
      </c>
      <c r="AS32" s="39" t="e">
        <f t="shared" ca="1" si="84"/>
        <v>#REF!</v>
      </c>
      <c r="AT32" s="164" t="e">
        <f t="shared" ca="1" si="71"/>
        <v>#REF!</v>
      </c>
      <c r="AU32" s="40"/>
      <c r="AV32" s="77">
        <v>164.2</v>
      </c>
      <c r="AW32" s="80"/>
      <c r="AX32" s="78">
        <f t="shared" si="72"/>
        <v>164.2</v>
      </c>
      <c r="AY32" s="40"/>
      <c r="AZ32" s="62" t="s">
        <v>231</v>
      </c>
      <c r="BA32" s="58">
        <f t="shared" si="85"/>
        <v>0.74375000000000002</v>
      </c>
      <c r="BB32" s="41" t="e">
        <f>IF(($AZ$6+#REF!)&gt;BA32,ABS((BA32-#REF!-$AZ$6)*1440*60),0)</f>
        <v>#REF!</v>
      </c>
      <c r="BC32" s="42"/>
      <c r="BD32" s="62" t="s">
        <v>237</v>
      </c>
      <c r="BE32" s="58">
        <f t="shared" si="73"/>
        <v>0.76111111111111107</v>
      </c>
      <c r="BF32" s="41" t="e">
        <f>IF(($BD$6+#REF!)&gt;BE32,ABS((BE32-#REF!-$BD$6)*1440*60),0)</f>
        <v>#REF!</v>
      </c>
      <c r="BG32" s="42"/>
      <c r="BH32" s="77">
        <v>72.8</v>
      </c>
      <c r="BI32" s="80"/>
      <c r="BJ32" s="78">
        <f t="shared" si="82"/>
        <v>72.8</v>
      </c>
      <c r="BK32" s="42"/>
      <c r="BL32" s="46" t="e">
        <f ca="1">G32+#REF!+X32+AD32+AM32+AX32+AS32+BB32+BF32</f>
        <v>#REF!</v>
      </c>
      <c r="BM32" s="268"/>
      <c r="BN32" s="269"/>
    </row>
    <row r="33" spans="1:66" ht="15" hidden="1" x14ac:dyDescent="0.25">
      <c r="A33" s="50">
        <f>'Уч-ки СТ'!B33</f>
        <v>26</v>
      </c>
      <c r="B33" s="38" t="e">
        <f>VLOOKUP(A33,'Уч-ки СТ'!$B$8:$H$67,2,FALSE)</f>
        <v>#VALUE!</v>
      </c>
      <c r="C33" s="62"/>
      <c r="D33" s="217">
        <f ca="1">IF(ISBLANK(C33),Секц.2!AR33+OFFSET(D33,6-ROW(C33),),TIME(LEFT(C33,2),RIGHT(C33,2),0))</f>
        <v>5.6250000000000008E-2</v>
      </c>
      <c r="E33" s="57"/>
      <c r="F33" s="86">
        <f t="shared" ca="1" si="57"/>
        <v>5.6250000000000008E-2</v>
      </c>
      <c r="G33" s="39">
        <f t="shared" si="88"/>
        <v>0</v>
      </c>
      <c r="H33" s="164" t="str">
        <f t="shared" ca="1" si="58"/>
        <v xml:space="preserve"> </v>
      </c>
      <c r="I33" s="42"/>
      <c r="J33" s="56">
        <f t="shared" ca="1" si="74"/>
        <v>8.3333333333333343E-2</v>
      </c>
      <c r="K33" s="57"/>
      <c r="L33" s="86">
        <f t="shared" ca="1" si="59"/>
        <v>8.3333333333333343E-2</v>
      </c>
      <c r="M33" s="86" t="e">
        <f t="shared" ref="M33" si="94">#REF!</f>
        <v>#REF!</v>
      </c>
      <c r="N33" s="39">
        <f t="shared" ca="1" si="60"/>
        <v>0</v>
      </c>
      <c r="O33" s="164" t="str">
        <f t="shared" ca="1" si="61"/>
        <v xml:space="preserve"> </v>
      </c>
      <c r="P33" s="40"/>
      <c r="Q33" s="56" t="e">
        <f t="shared" ca="1" si="55"/>
        <v>#REF!</v>
      </c>
      <c r="R33" s="57"/>
      <c r="S33" s="58" t="e">
        <f t="shared" ca="1" si="62"/>
        <v>#REF!</v>
      </c>
      <c r="T33" s="263"/>
      <c r="U33" s="263"/>
      <c r="V33" s="43" t="e">
        <f>T33-#REF!</f>
        <v>#REF!</v>
      </c>
      <c r="W33" s="43" t="e">
        <f>U33-#REF!</f>
        <v>#REF!</v>
      </c>
      <c r="X33" s="60" t="e">
        <f t="shared" ca="1" si="78"/>
        <v>#REF!</v>
      </c>
      <c r="Y33" s="165" t="e">
        <f t="shared" ca="1" si="64"/>
        <v>#REF!</v>
      </c>
      <c r="Z33" s="263"/>
      <c r="AA33" s="263"/>
      <c r="AB33" s="43" t="e">
        <f t="shared" ref="AB33:AB37" ca="1" si="95">Z33-X33</f>
        <v>#REF!</v>
      </c>
      <c r="AC33" s="43" t="e">
        <f t="shared" ref="AC33:AC37" ca="1" si="96">AA33-X33</f>
        <v>#REF!</v>
      </c>
      <c r="AD33" s="60" t="e">
        <f t="shared" ca="1" si="65"/>
        <v>#REF!</v>
      </c>
      <c r="AE33" s="165" t="e">
        <f t="shared" ca="1" si="66"/>
        <v>#REF!</v>
      </c>
      <c r="AF33" s="42"/>
      <c r="AG33" s="221"/>
      <c r="AH33" s="57"/>
      <c r="AI33" s="58" t="e">
        <f t="shared" si="67"/>
        <v>#VALUE!</v>
      </c>
      <c r="AJ33" s="86">
        <f t="shared" si="68"/>
        <v>0</v>
      </c>
      <c r="AK33" s="77"/>
      <c r="AL33" s="80"/>
      <c r="AM33" s="78">
        <f t="shared" si="83"/>
        <v>0</v>
      </c>
      <c r="AN33" s="40"/>
      <c r="AO33" s="56" t="e">
        <f ca="1">#REF!+OFFSET(AO33,6-ROW(AO33),)</f>
        <v>#REF!</v>
      </c>
      <c r="AP33" s="57"/>
      <c r="AQ33" s="86" t="e">
        <f t="shared" ca="1" si="69"/>
        <v>#REF!</v>
      </c>
      <c r="AR33" s="86">
        <f t="shared" si="56"/>
        <v>0</v>
      </c>
      <c r="AS33" s="39" t="e">
        <f t="shared" ca="1" si="84"/>
        <v>#REF!</v>
      </c>
      <c r="AT33" s="164" t="e">
        <f t="shared" ca="1" si="71"/>
        <v>#REF!</v>
      </c>
      <c r="AU33" s="40"/>
      <c r="AV33" s="77"/>
      <c r="AW33" s="80"/>
      <c r="AX33" s="78">
        <f t="shared" si="72"/>
        <v>0</v>
      </c>
      <c r="AY33" s="40"/>
      <c r="AZ33" s="62"/>
      <c r="BA33" s="58" t="e">
        <f t="shared" si="85"/>
        <v>#VALUE!</v>
      </c>
      <c r="BB33" s="41"/>
      <c r="BC33" s="42"/>
      <c r="BD33" s="62"/>
      <c r="BE33" s="58" t="e">
        <f t="shared" si="73"/>
        <v>#VALUE!</v>
      </c>
      <c r="BF33" s="41"/>
      <c r="BG33" s="42"/>
      <c r="BH33" s="77"/>
      <c r="BI33" s="80"/>
      <c r="BJ33" s="78">
        <f t="shared" si="82"/>
        <v>0</v>
      </c>
      <c r="BK33" s="42"/>
      <c r="BL33" s="46" t="e">
        <f ca="1">G33+#REF!+X33+AD33+AM33+AX33+AS33+BB33+BF33</f>
        <v>#REF!</v>
      </c>
      <c r="BM33" s="268"/>
      <c r="BN33" s="269"/>
    </row>
    <row r="34" spans="1:66" ht="15" hidden="1" x14ac:dyDescent="0.25">
      <c r="A34" s="50">
        <f>'Уч-ки СТ'!B34</f>
        <v>27</v>
      </c>
      <c r="B34" s="38" t="e">
        <f>VLOOKUP(A34,'Уч-ки СТ'!$B$8:$H$67,2,FALSE)</f>
        <v>#VALUE!</v>
      </c>
      <c r="C34" s="62"/>
      <c r="D34" s="217">
        <f ca="1">IF(ISBLANK(C34),Секц.2!AR34+OFFSET(D34,6-ROW(C34),),TIME(LEFT(C34,2),RIGHT(C34,2),0))</f>
        <v>5.6250000000000008E-2</v>
      </c>
      <c r="E34" s="57"/>
      <c r="F34" s="86">
        <f t="shared" ca="1" si="57"/>
        <v>5.6250000000000008E-2</v>
      </c>
      <c r="G34" s="39">
        <f t="shared" si="88"/>
        <v>0</v>
      </c>
      <c r="H34" s="164" t="str">
        <f t="shared" ca="1" si="58"/>
        <v xml:space="preserve"> </v>
      </c>
      <c r="I34" s="42"/>
      <c r="J34" s="56">
        <f t="shared" ca="1" si="74"/>
        <v>8.3333333333333343E-2</v>
      </c>
      <c r="K34" s="57"/>
      <c r="L34" s="86">
        <f t="shared" ca="1" si="59"/>
        <v>8.3333333333333343E-2</v>
      </c>
      <c r="M34" s="86" t="e">
        <f t="shared" ref="M34" si="97">#REF!</f>
        <v>#REF!</v>
      </c>
      <c r="N34" s="39">
        <f t="shared" ca="1" si="60"/>
        <v>0</v>
      </c>
      <c r="O34" s="164" t="str">
        <f t="shared" ca="1" si="61"/>
        <v xml:space="preserve"> </v>
      </c>
      <c r="P34" s="40"/>
      <c r="Q34" s="56" t="e">
        <f t="shared" ca="1" si="55"/>
        <v>#REF!</v>
      </c>
      <c r="R34" s="57"/>
      <c r="S34" s="58" t="e">
        <f t="shared" ca="1" si="62"/>
        <v>#REF!</v>
      </c>
      <c r="T34" s="263"/>
      <c r="U34" s="263"/>
      <c r="V34" s="43" t="e">
        <f>T34-#REF!</f>
        <v>#REF!</v>
      </c>
      <c r="W34" s="43" t="e">
        <f>U34-#REF!</f>
        <v>#REF!</v>
      </c>
      <c r="X34" s="60" t="e">
        <f t="shared" ca="1" si="78"/>
        <v>#REF!</v>
      </c>
      <c r="Y34" s="165" t="e">
        <f t="shared" ca="1" si="64"/>
        <v>#REF!</v>
      </c>
      <c r="Z34" s="263"/>
      <c r="AA34" s="263"/>
      <c r="AB34" s="43" t="e">
        <f t="shared" ca="1" si="95"/>
        <v>#REF!</v>
      </c>
      <c r="AC34" s="43" t="e">
        <f t="shared" ca="1" si="96"/>
        <v>#REF!</v>
      </c>
      <c r="AD34" s="60" t="e">
        <f t="shared" ca="1" si="65"/>
        <v>#REF!</v>
      </c>
      <c r="AE34" s="165" t="e">
        <f t="shared" ca="1" si="66"/>
        <v>#REF!</v>
      </c>
      <c r="AF34" s="42"/>
      <c r="AG34" s="221"/>
      <c r="AH34" s="57"/>
      <c r="AI34" s="58" t="e">
        <f t="shared" si="67"/>
        <v>#VALUE!</v>
      </c>
      <c r="AJ34" s="86">
        <f t="shared" si="68"/>
        <v>0</v>
      </c>
      <c r="AK34" s="77"/>
      <c r="AL34" s="80"/>
      <c r="AM34" s="78">
        <f t="shared" si="83"/>
        <v>0</v>
      </c>
      <c r="AN34" s="40"/>
      <c r="AO34" s="56" t="e">
        <f ca="1">#REF!+OFFSET(AO34,6-ROW(AO34),)</f>
        <v>#REF!</v>
      </c>
      <c r="AP34" s="57"/>
      <c r="AQ34" s="86" t="e">
        <f t="shared" ca="1" si="69"/>
        <v>#REF!</v>
      </c>
      <c r="AR34" s="86">
        <f t="shared" si="56"/>
        <v>0</v>
      </c>
      <c r="AS34" s="39" t="e">
        <f t="shared" ca="1" si="84"/>
        <v>#REF!</v>
      </c>
      <c r="AT34" s="164" t="e">
        <f t="shared" ca="1" si="71"/>
        <v>#REF!</v>
      </c>
      <c r="AU34" s="40"/>
      <c r="AV34" s="77"/>
      <c r="AW34" s="80"/>
      <c r="AX34" s="78">
        <f t="shared" si="72"/>
        <v>0</v>
      </c>
      <c r="AY34" s="40"/>
      <c r="AZ34" s="62"/>
      <c r="BA34" s="58" t="e">
        <f t="shared" si="85"/>
        <v>#VALUE!</v>
      </c>
      <c r="BB34" s="41"/>
      <c r="BC34" s="42"/>
      <c r="BD34" s="62"/>
      <c r="BE34" s="58" t="e">
        <f t="shared" si="73"/>
        <v>#VALUE!</v>
      </c>
      <c r="BF34" s="41"/>
      <c r="BG34" s="42"/>
      <c r="BH34" s="77"/>
      <c r="BI34" s="80"/>
      <c r="BJ34" s="78">
        <f t="shared" si="82"/>
        <v>0</v>
      </c>
      <c r="BK34" s="42"/>
      <c r="BL34" s="46" t="e">
        <f ca="1">G34+#REF!+X34+AD34+AM34+AX34+AS34+BB34+BF34</f>
        <v>#REF!</v>
      </c>
      <c r="BM34" s="268"/>
      <c r="BN34" s="269"/>
    </row>
    <row r="35" spans="1:66" ht="15" hidden="1" x14ac:dyDescent="0.25">
      <c r="A35" s="50">
        <f>'Уч-ки СТ'!B35</f>
        <v>29</v>
      </c>
      <c r="B35" s="38" t="e">
        <f>VLOOKUP(A35,'Уч-ки СТ'!$B$8:$H$67,2,FALSE)</f>
        <v>#VALUE!</v>
      </c>
      <c r="C35" s="62"/>
      <c r="D35" s="217">
        <f ca="1">IF(ISBLANK(C35),Секц.2!AR35+OFFSET(D35,6-ROW(C35),),TIME(LEFT(C35,2),RIGHT(C35,2),0))</f>
        <v>5.6250000000000008E-2</v>
      </c>
      <c r="E35" s="57"/>
      <c r="F35" s="86">
        <f t="shared" ca="1" si="57"/>
        <v>5.6250000000000008E-2</v>
      </c>
      <c r="G35" s="39">
        <f t="shared" si="88"/>
        <v>0</v>
      </c>
      <c r="H35" s="164" t="str">
        <f t="shared" ca="1" si="58"/>
        <v xml:space="preserve"> </v>
      </c>
      <c r="I35" s="42"/>
      <c r="J35" s="56">
        <f t="shared" ca="1" si="74"/>
        <v>8.3333333333333343E-2</v>
      </c>
      <c r="K35" s="57"/>
      <c r="L35" s="86">
        <f t="shared" ca="1" si="59"/>
        <v>8.3333333333333343E-2</v>
      </c>
      <c r="M35" s="86" t="e">
        <f t="shared" ref="M35" si="98">#REF!</f>
        <v>#REF!</v>
      </c>
      <c r="N35" s="39">
        <f t="shared" ca="1" si="60"/>
        <v>0</v>
      </c>
      <c r="O35" s="164" t="str">
        <f t="shared" ca="1" si="61"/>
        <v xml:space="preserve"> </v>
      </c>
      <c r="P35" s="40"/>
      <c r="Q35" s="56" t="e">
        <f t="shared" ca="1" si="55"/>
        <v>#REF!</v>
      </c>
      <c r="R35" s="57"/>
      <c r="S35" s="58" t="e">
        <f t="shared" ca="1" si="62"/>
        <v>#REF!</v>
      </c>
      <c r="T35" s="263"/>
      <c r="U35" s="263"/>
      <c r="V35" s="43" t="e">
        <f>T35-#REF!</f>
        <v>#REF!</v>
      </c>
      <c r="W35" s="43" t="e">
        <f>U35-#REF!</f>
        <v>#REF!</v>
      </c>
      <c r="X35" s="60" t="e">
        <f t="shared" ca="1" si="78"/>
        <v>#REF!</v>
      </c>
      <c r="Y35" s="165" t="e">
        <f t="shared" ca="1" si="64"/>
        <v>#REF!</v>
      </c>
      <c r="Z35" s="263"/>
      <c r="AA35" s="263"/>
      <c r="AB35" s="43" t="e">
        <f t="shared" ca="1" si="95"/>
        <v>#REF!</v>
      </c>
      <c r="AC35" s="43" t="e">
        <f t="shared" ca="1" si="96"/>
        <v>#REF!</v>
      </c>
      <c r="AD35" s="60" t="e">
        <f t="shared" ca="1" si="65"/>
        <v>#REF!</v>
      </c>
      <c r="AE35" s="165" t="e">
        <f t="shared" ca="1" si="66"/>
        <v>#REF!</v>
      </c>
      <c r="AF35" s="42"/>
      <c r="AG35" s="221"/>
      <c r="AH35" s="57"/>
      <c r="AI35" s="58" t="e">
        <f t="shared" si="67"/>
        <v>#VALUE!</v>
      </c>
      <c r="AJ35" s="86">
        <f t="shared" si="68"/>
        <v>0</v>
      </c>
      <c r="AK35" s="77"/>
      <c r="AL35" s="80"/>
      <c r="AM35" s="78">
        <f t="shared" si="83"/>
        <v>0</v>
      </c>
      <c r="AN35" s="40"/>
      <c r="AO35" s="56" t="e">
        <f ca="1">#REF!+OFFSET(AO35,6-ROW(AO35),)</f>
        <v>#REF!</v>
      </c>
      <c r="AP35" s="57"/>
      <c r="AQ35" s="86" t="e">
        <f t="shared" ca="1" si="69"/>
        <v>#REF!</v>
      </c>
      <c r="AR35" s="86">
        <f t="shared" si="56"/>
        <v>0</v>
      </c>
      <c r="AS35" s="39" t="e">
        <f t="shared" ca="1" si="84"/>
        <v>#REF!</v>
      </c>
      <c r="AT35" s="164" t="e">
        <f t="shared" ca="1" si="71"/>
        <v>#REF!</v>
      </c>
      <c r="AU35" s="40"/>
      <c r="AV35" s="77"/>
      <c r="AW35" s="80"/>
      <c r="AX35" s="78">
        <f t="shared" si="72"/>
        <v>0</v>
      </c>
      <c r="AY35" s="40"/>
      <c r="AZ35" s="62"/>
      <c r="BA35" s="58" t="e">
        <f t="shared" si="85"/>
        <v>#VALUE!</v>
      </c>
      <c r="BB35" s="41"/>
      <c r="BC35" s="42"/>
      <c r="BD35" s="62"/>
      <c r="BE35" s="58" t="e">
        <f t="shared" si="73"/>
        <v>#VALUE!</v>
      </c>
      <c r="BF35" s="41"/>
      <c r="BG35" s="42"/>
      <c r="BH35" s="77"/>
      <c r="BI35" s="80"/>
      <c r="BJ35" s="78">
        <f t="shared" si="82"/>
        <v>0</v>
      </c>
      <c r="BK35" s="42"/>
      <c r="BL35" s="46" t="e">
        <f ca="1">G35+#REF!+X35+AD35+AM35+AX35+AS35+BB35+BF35</f>
        <v>#REF!</v>
      </c>
      <c r="BM35" s="268"/>
      <c r="BN35" s="269"/>
    </row>
    <row r="36" spans="1:66" ht="15" hidden="1" x14ac:dyDescent="0.25">
      <c r="A36" s="50">
        <f>'Уч-ки СТ'!B36</f>
        <v>30</v>
      </c>
      <c r="B36" s="38" t="e">
        <f>VLOOKUP(A36,'Уч-ки СТ'!$B$8:$H$67,2,FALSE)</f>
        <v>#VALUE!</v>
      </c>
      <c r="C36" s="62"/>
      <c r="D36" s="217">
        <f ca="1">IF(ISBLANK(C36),Секц.2!AR36+OFFSET(D36,6-ROW(C36),),TIME(LEFT(C36,2),RIGHT(C36,2),0))</f>
        <v>5.6250000000000008E-2</v>
      </c>
      <c r="E36" s="57"/>
      <c r="F36" s="86">
        <f t="shared" ca="1" si="57"/>
        <v>5.6250000000000008E-2</v>
      </c>
      <c r="G36" s="39">
        <f t="shared" si="88"/>
        <v>0</v>
      </c>
      <c r="H36" s="164" t="str">
        <f t="shared" ca="1" si="58"/>
        <v xml:space="preserve"> </v>
      </c>
      <c r="I36" s="42"/>
      <c r="J36" s="56">
        <f t="shared" ca="1" si="74"/>
        <v>8.3333333333333343E-2</v>
      </c>
      <c r="K36" s="57"/>
      <c r="L36" s="86">
        <f t="shared" ca="1" si="59"/>
        <v>8.3333333333333343E-2</v>
      </c>
      <c r="M36" s="86" t="e">
        <f t="shared" ref="M36" si="99">#REF!</f>
        <v>#REF!</v>
      </c>
      <c r="N36" s="39">
        <f t="shared" ca="1" si="60"/>
        <v>0</v>
      </c>
      <c r="O36" s="164" t="str">
        <f t="shared" ca="1" si="61"/>
        <v xml:space="preserve"> </v>
      </c>
      <c r="P36" s="40"/>
      <c r="Q36" s="56" t="e">
        <f t="shared" ca="1" si="55"/>
        <v>#REF!</v>
      </c>
      <c r="R36" s="57"/>
      <c r="S36" s="58" t="e">
        <f t="shared" ca="1" si="62"/>
        <v>#REF!</v>
      </c>
      <c r="T36" s="263"/>
      <c r="U36" s="263"/>
      <c r="V36" s="43" t="e">
        <f>T36-#REF!</f>
        <v>#REF!</v>
      </c>
      <c r="W36" s="43" t="e">
        <f>U36-#REF!</f>
        <v>#REF!</v>
      </c>
      <c r="X36" s="60" t="e">
        <f t="shared" ca="1" si="78"/>
        <v>#REF!</v>
      </c>
      <c r="Y36" s="165" t="e">
        <f t="shared" ca="1" si="64"/>
        <v>#REF!</v>
      </c>
      <c r="Z36" s="263"/>
      <c r="AA36" s="263"/>
      <c r="AB36" s="43" t="e">
        <f t="shared" ca="1" si="95"/>
        <v>#REF!</v>
      </c>
      <c r="AC36" s="43" t="e">
        <f t="shared" ca="1" si="96"/>
        <v>#REF!</v>
      </c>
      <c r="AD36" s="60" t="e">
        <f t="shared" ca="1" si="65"/>
        <v>#REF!</v>
      </c>
      <c r="AE36" s="165" t="e">
        <f t="shared" ca="1" si="66"/>
        <v>#REF!</v>
      </c>
      <c r="AF36" s="42"/>
      <c r="AG36" s="221"/>
      <c r="AH36" s="57"/>
      <c r="AI36" s="58" t="e">
        <f t="shared" si="67"/>
        <v>#VALUE!</v>
      </c>
      <c r="AJ36" s="86">
        <f t="shared" si="68"/>
        <v>0</v>
      </c>
      <c r="AK36" s="77"/>
      <c r="AL36" s="80"/>
      <c r="AM36" s="78">
        <f t="shared" si="83"/>
        <v>0</v>
      </c>
      <c r="AN36" s="40"/>
      <c r="AO36" s="56" t="e">
        <f ca="1">#REF!+OFFSET(AO36,6-ROW(AO36),)</f>
        <v>#REF!</v>
      </c>
      <c r="AP36" s="57"/>
      <c r="AQ36" s="86" t="e">
        <f t="shared" ca="1" si="69"/>
        <v>#REF!</v>
      </c>
      <c r="AR36" s="86">
        <f t="shared" si="56"/>
        <v>0</v>
      </c>
      <c r="AS36" s="39" t="e">
        <f t="shared" ca="1" si="84"/>
        <v>#REF!</v>
      </c>
      <c r="AT36" s="164" t="e">
        <f t="shared" ca="1" si="71"/>
        <v>#REF!</v>
      </c>
      <c r="AU36" s="40"/>
      <c r="AV36" s="77"/>
      <c r="AW36" s="80"/>
      <c r="AX36" s="78">
        <f t="shared" si="72"/>
        <v>0</v>
      </c>
      <c r="AY36" s="40"/>
      <c r="AZ36" s="62"/>
      <c r="BA36" s="58" t="e">
        <f t="shared" si="85"/>
        <v>#VALUE!</v>
      </c>
      <c r="BB36" s="41"/>
      <c r="BC36" s="42"/>
      <c r="BD36" s="62"/>
      <c r="BE36" s="58" t="e">
        <f t="shared" si="73"/>
        <v>#VALUE!</v>
      </c>
      <c r="BF36" s="41"/>
      <c r="BG36" s="42"/>
      <c r="BH36" s="77"/>
      <c r="BI36" s="80"/>
      <c r="BJ36" s="78">
        <f t="shared" si="82"/>
        <v>0</v>
      </c>
      <c r="BK36" s="42"/>
      <c r="BL36" s="46" t="e">
        <f ca="1">G36+#REF!+X36+AD36+AM36+AX36+AS36+BB36+BF36</f>
        <v>#REF!</v>
      </c>
      <c r="BM36" s="268"/>
      <c r="BN36" s="269"/>
    </row>
    <row r="37" spans="1:66" ht="15" hidden="1" x14ac:dyDescent="0.25">
      <c r="A37" s="50">
        <f>'Уч-ки СТ'!B37</f>
        <v>32</v>
      </c>
      <c r="B37" s="38" t="e">
        <f>VLOOKUP(A37,'Уч-ки СТ'!$B$8:$H$67,2,FALSE)</f>
        <v>#VALUE!</v>
      </c>
      <c r="C37" s="62"/>
      <c r="D37" s="217">
        <f ca="1">IF(ISBLANK(C37),Секц.2!AR37+OFFSET(D37,6-ROW(C37),),TIME(LEFT(C37,2),RIGHT(C37,2),0))</f>
        <v>5.6250000000000008E-2</v>
      </c>
      <c r="E37" s="57"/>
      <c r="F37" s="86">
        <f t="shared" ca="1" si="57"/>
        <v>5.6250000000000008E-2</v>
      </c>
      <c r="G37" s="39">
        <f t="shared" si="88"/>
        <v>0</v>
      </c>
      <c r="H37" s="164" t="str">
        <f t="shared" ca="1" si="58"/>
        <v xml:space="preserve"> </v>
      </c>
      <c r="I37" s="42"/>
      <c r="J37" s="56">
        <f t="shared" ca="1" si="74"/>
        <v>8.3333333333333343E-2</v>
      </c>
      <c r="K37" s="57"/>
      <c r="L37" s="86">
        <f t="shared" ca="1" si="59"/>
        <v>8.3333333333333343E-2</v>
      </c>
      <c r="M37" s="86" t="e">
        <f t="shared" ref="M37" si="100">#REF!</f>
        <v>#REF!</v>
      </c>
      <c r="N37" s="39">
        <f t="shared" ca="1" si="60"/>
        <v>0</v>
      </c>
      <c r="O37" s="164" t="str">
        <f t="shared" ca="1" si="61"/>
        <v xml:space="preserve"> </v>
      </c>
      <c r="P37" s="40"/>
      <c r="Q37" s="56" t="e">
        <f t="shared" ca="1" si="55"/>
        <v>#REF!</v>
      </c>
      <c r="R37" s="57"/>
      <c r="S37" s="58" t="e">
        <f t="shared" ca="1" si="62"/>
        <v>#REF!</v>
      </c>
      <c r="T37" s="263"/>
      <c r="U37" s="263"/>
      <c r="V37" s="43" t="e">
        <f>T37-#REF!</f>
        <v>#REF!</v>
      </c>
      <c r="W37" s="43" t="e">
        <f>U37-#REF!</f>
        <v>#REF!</v>
      </c>
      <c r="X37" s="60" t="e">
        <f t="shared" ca="1" si="78"/>
        <v>#REF!</v>
      </c>
      <c r="Y37" s="165" t="e">
        <f t="shared" ca="1" si="64"/>
        <v>#REF!</v>
      </c>
      <c r="Z37" s="263"/>
      <c r="AA37" s="263"/>
      <c r="AB37" s="43" t="e">
        <f t="shared" ca="1" si="95"/>
        <v>#REF!</v>
      </c>
      <c r="AC37" s="43" t="e">
        <f t="shared" ca="1" si="96"/>
        <v>#REF!</v>
      </c>
      <c r="AD37" s="60" t="e">
        <f t="shared" ca="1" si="65"/>
        <v>#REF!</v>
      </c>
      <c r="AE37" s="165" t="e">
        <f t="shared" ca="1" si="66"/>
        <v>#REF!</v>
      </c>
      <c r="AF37" s="42"/>
      <c r="AG37" s="221"/>
      <c r="AH37" s="57"/>
      <c r="AI37" s="58" t="e">
        <f t="shared" si="67"/>
        <v>#VALUE!</v>
      </c>
      <c r="AJ37" s="86">
        <f t="shared" si="68"/>
        <v>0</v>
      </c>
      <c r="AK37" s="77"/>
      <c r="AL37" s="80"/>
      <c r="AM37" s="78">
        <f t="shared" si="83"/>
        <v>0</v>
      </c>
      <c r="AN37" s="40"/>
      <c r="AO37" s="56" t="e">
        <f ca="1">#REF!+OFFSET(AO37,6-ROW(AO37),)</f>
        <v>#REF!</v>
      </c>
      <c r="AP37" s="57"/>
      <c r="AQ37" s="86" t="e">
        <f t="shared" ca="1" si="69"/>
        <v>#REF!</v>
      </c>
      <c r="AR37" s="86">
        <f t="shared" si="56"/>
        <v>0</v>
      </c>
      <c r="AS37" s="39" t="e">
        <f t="shared" ca="1" si="84"/>
        <v>#REF!</v>
      </c>
      <c r="AT37" s="164" t="e">
        <f t="shared" ca="1" si="71"/>
        <v>#REF!</v>
      </c>
      <c r="AU37" s="40"/>
      <c r="AV37" s="77"/>
      <c r="AW37" s="80"/>
      <c r="AX37" s="78">
        <f t="shared" si="72"/>
        <v>0</v>
      </c>
      <c r="AY37" s="40"/>
      <c r="AZ37" s="62"/>
      <c r="BA37" s="58" t="e">
        <f t="shared" si="85"/>
        <v>#VALUE!</v>
      </c>
      <c r="BB37" s="41"/>
      <c r="BC37" s="42"/>
      <c r="BD37" s="62"/>
      <c r="BE37" s="58" t="e">
        <f t="shared" si="73"/>
        <v>#VALUE!</v>
      </c>
      <c r="BF37" s="41"/>
      <c r="BG37" s="42"/>
      <c r="BH37" s="77"/>
      <c r="BI37" s="80"/>
      <c r="BJ37" s="78">
        <f t="shared" si="82"/>
        <v>0</v>
      </c>
      <c r="BK37" s="42"/>
      <c r="BL37" s="46" t="e">
        <f ca="1">G37+#REF!+X37+AD37+AM37+AX37+AS37+BB37+BF37</f>
        <v>#REF!</v>
      </c>
      <c r="BM37" s="268"/>
      <c r="BN37" s="269"/>
    </row>
    <row r="38" spans="1:66" hidden="1" x14ac:dyDescent="0.2">
      <c r="A38" s="50">
        <f>'Уч-ки СТ'!B38</f>
        <v>0</v>
      </c>
      <c r="B38" s="38" t="e">
        <f>VLOOKUP(A38,'Уч-ки СТ'!$B$8:$H$67,2,FALSE)</f>
        <v>#VALUE!</v>
      </c>
      <c r="C38" s="62"/>
      <c r="D38" s="217">
        <f ca="1">IF(ISBLANK(C38),Секц.2!AR38+OFFSET(D38,6-ROW(C38),),TIME(LEFT(C38,2),RIGHT(C38,2),0))</f>
        <v>2.013888888888889E-2</v>
      </c>
      <c r="E38" s="57"/>
      <c r="F38" s="86"/>
      <c r="G38" s="39"/>
      <c r="H38" s="164"/>
      <c r="I38" s="42"/>
      <c r="J38" s="56">
        <f t="shared" ca="1" si="74"/>
        <v>2.7083333333333334E-2</v>
      </c>
      <c r="K38" s="57"/>
      <c r="L38" s="86"/>
      <c r="M38" s="86" t="e">
        <f t="shared" ref="M38" si="101">#REF!</f>
        <v>#REF!</v>
      </c>
      <c r="N38" s="39">
        <f t="shared" ca="1" si="60"/>
        <v>0</v>
      </c>
      <c r="O38" s="164"/>
      <c r="P38" s="40"/>
      <c r="Q38" s="56" t="e">
        <f t="shared" ca="1" si="55"/>
        <v>#REF!</v>
      </c>
      <c r="R38" s="57"/>
      <c r="S38" s="58" t="e">
        <f t="shared" ca="1" si="62"/>
        <v>#REF!</v>
      </c>
      <c r="T38" s="57"/>
      <c r="U38" s="57"/>
      <c r="V38" s="43"/>
      <c r="W38" s="43"/>
      <c r="X38" s="60"/>
      <c r="Y38" s="165"/>
      <c r="Z38" s="57"/>
      <c r="AA38" s="57"/>
      <c r="AB38" s="43"/>
      <c r="AC38" s="43"/>
      <c r="AD38" s="60"/>
      <c r="AE38" s="165"/>
      <c r="AF38" s="42"/>
      <c r="AG38" s="221"/>
      <c r="AH38" s="57"/>
      <c r="AI38" s="58"/>
      <c r="AJ38" s="86"/>
      <c r="AK38" s="77"/>
      <c r="AL38" s="80"/>
      <c r="AM38" s="78"/>
      <c r="AN38" s="40"/>
      <c r="AO38" s="56" t="e">
        <f ca="1">#REF!+OFFSET(AO38,6-ROW(AO38),)</f>
        <v>#REF!</v>
      </c>
      <c r="AP38" s="57"/>
      <c r="AQ38" s="86"/>
      <c r="AR38" s="86">
        <f t="shared" si="56"/>
        <v>0</v>
      </c>
      <c r="AS38" s="39" t="e">
        <f t="shared" ca="1" si="84"/>
        <v>#REF!</v>
      </c>
      <c r="AT38" s="164"/>
      <c r="AU38" s="40"/>
      <c r="AV38" s="77"/>
      <c r="AW38" s="80"/>
      <c r="AX38" s="78">
        <f t="shared" si="72"/>
        <v>0</v>
      </c>
      <c r="AY38" s="40"/>
      <c r="AZ38" s="62"/>
      <c r="BA38" s="58"/>
      <c r="BB38" s="41"/>
      <c r="BC38" s="42"/>
      <c r="BD38" s="62"/>
      <c r="BE38" s="58"/>
      <c r="BF38" s="41"/>
      <c r="BG38" s="42"/>
      <c r="BH38" s="77"/>
      <c r="BI38" s="80"/>
      <c r="BJ38" s="78">
        <f t="shared" si="82"/>
        <v>0</v>
      </c>
      <c r="BK38" s="42"/>
      <c r="BL38" s="46" t="e">
        <f ca="1">G38+#REF!+X38+AD38+AM38+AX38+AS38+BB38+BF38</f>
        <v>#REF!</v>
      </c>
    </row>
    <row r="39" spans="1:66" hidden="1" x14ac:dyDescent="0.2">
      <c r="A39" s="50">
        <f>'Уч-ки СТ'!B39</f>
        <v>0</v>
      </c>
      <c r="B39" s="38" t="e">
        <f>VLOOKUP(A39,'Уч-ки СТ'!$B$8:$H$67,2,FALSE)</f>
        <v>#VALUE!</v>
      </c>
      <c r="C39" s="62"/>
      <c r="D39" s="217" t="e">
        <f ca="1">IF(ISBLANK(C39),Секц.1!#REF!+OFFSET(D39,6-ROW(C39),),TIME(LEFT(C39,2),RIGHT(C39,2),0))</f>
        <v>#REF!</v>
      </c>
      <c r="E39" s="57"/>
      <c r="F39" s="86" t="e">
        <f t="shared" ca="1" si="57"/>
        <v>#REF!</v>
      </c>
      <c r="G39" s="39">
        <v>0</v>
      </c>
      <c r="H39" s="164" t="e">
        <f t="shared" ca="1" si="58"/>
        <v>#REF!</v>
      </c>
      <c r="I39" s="42"/>
      <c r="J39" s="56" t="e">
        <f t="shared" ca="1" si="74"/>
        <v>#REF!</v>
      </c>
      <c r="K39" s="57"/>
      <c r="L39" s="86"/>
      <c r="M39" s="86"/>
      <c r="N39" s="39" t="e">
        <f t="shared" ca="1" si="60"/>
        <v>#REF!</v>
      </c>
      <c r="O39" s="164"/>
      <c r="P39" s="40"/>
      <c r="Q39" s="56"/>
      <c r="R39" s="57"/>
      <c r="S39" s="58"/>
      <c r="T39" s="57"/>
      <c r="U39" s="57"/>
      <c r="V39" s="43"/>
      <c r="W39" s="43"/>
      <c r="X39" s="60"/>
      <c r="Y39" s="165"/>
      <c r="Z39" s="57"/>
      <c r="AA39" s="57"/>
      <c r="AB39" s="43"/>
      <c r="AC39" s="43"/>
      <c r="AD39" s="60"/>
      <c r="AE39" s="165"/>
      <c r="AF39" s="42"/>
      <c r="AG39" s="221"/>
      <c r="AH39" s="57"/>
      <c r="AI39" s="58" t="e">
        <f t="shared" si="67"/>
        <v>#VALUE!</v>
      </c>
      <c r="AJ39" s="86">
        <f t="shared" si="68"/>
        <v>0</v>
      </c>
      <c r="AK39" s="77"/>
      <c r="AL39" s="80"/>
      <c r="AM39" s="78">
        <f t="shared" si="83"/>
        <v>0</v>
      </c>
      <c r="AN39" s="40"/>
      <c r="AO39" s="56"/>
      <c r="AP39" s="57"/>
      <c r="AQ39" s="86"/>
      <c r="AR39" s="86"/>
      <c r="AS39" s="39">
        <f t="shared" si="84"/>
        <v>0</v>
      </c>
      <c r="AT39" s="164"/>
      <c r="AU39" s="40"/>
      <c r="AV39" s="77"/>
      <c r="AW39" s="80"/>
      <c r="AX39" s="78">
        <f t="shared" si="72"/>
        <v>0</v>
      </c>
      <c r="AY39" s="40"/>
      <c r="AZ39" s="62"/>
      <c r="BA39" s="58" t="e">
        <f t="shared" si="85"/>
        <v>#VALUE!</v>
      </c>
      <c r="BB39" s="41"/>
      <c r="BC39" s="42"/>
      <c r="BD39" s="62"/>
      <c r="BE39" s="58" t="e">
        <f t="shared" si="73"/>
        <v>#VALUE!</v>
      </c>
      <c r="BF39" s="41"/>
      <c r="BG39" s="42"/>
      <c r="BH39" s="77"/>
      <c r="BI39" s="80"/>
      <c r="BJ39" s="78"/>
      <c r="BK39" s="42"/>
      <c r="BL39" s="175" t="e">
        <f>BG39+BF39+BC39+BB39+#REF!+#REF!+#REF!+#REF!+#REF!+#REF!+#REF!+#REF!+#REF!+#REF!+#REF!+#REF!+#REF!+AN39+AM39+I39+G39</f>
        <v>#REF!</v>
      </c>
    </row>
    <row r="40" spans="1:66" hidden="1" x14ac:dyDescent="0.2">
      <c r="A40" s="50">
        <f>'Уч-ки СТ'!B40</f>
        <v>0</v>
      </c>
      <c r="B40" s="38" t="e">
        <f>VLOOKUP(A40,'Уч-ки СТ'!$B$8:$H$67,2,FALSE)</f>
        <v>#VALUE!</v>
      </c>
      <c r="C40" s="62"/>
      <c r="D40" s="217" t="e">
        <f ca="1">IF(ISBLANK(C40),Секц.1!#REF!+OFFSET(D40,6-ROW(C40),),TIME(LEFT(C40,2),RIGHT(C40,2),0))</f>
        <v>#REF!</v>
      </c>
      <c r="E40" s="57"/>
      <c r="F40" s="86" t="e">
        <f t="shared" ca="1" si="57"/>
        <v>#REF!</v>
      </c>
      <c r="G40" s="39">
        <v>0</v>
      </c>
      <c r="H40" s="164" t="e">
        <f t="shared" ca="1" si="58"/>
        <v>#REF!</v>
      </c>
      <c r="I40" s="42"/>
      <c r="J40" s="56" t="e">
        <f t="shared" ca="1" si="74"/>
        <v>#REF!</v>
      </c>
      <c r="K40" s="57"/>
      <c r="L40" s="86"/>
      <c r="M40" s="86"/>
      <c r="N40" s="39" t="e">
        <f t="shared" ca="1" si="60"/>
        <v>#REF!</v>
      </c>
      <c r="O40" s="164"/>
      <c r="P40" s="40"/>
      <c r="Q40" s="56"/>
      <c r="R40" s="57"/>
      <c r="S40" s="58"/>
      <c r="T40" s="57"/>
      <c r="U40" s="57"/>
      <c r="V40" s="43"/>
      <c r="W40" s="43"/>
      <c r="X40" s="60"/>
      <c r="Y40" s="165"/>
      <c r="Z40" s="57"/>
      <c r="AA40" s="57"/>
      <c r="AB40" s="43"/>
      <c r="AC40" s="43"/>
      <c r="AD40" s="60"/>
      <c r="AE40" s="165"/>
      <c r="AF40" s="42"/>
      <c r="AG40" s="221"/>
      <c r="AH40" s="57"/>
      <c r="AI40" s="58" t="e">
        <f t="shared" si="67"/>
        <v>#VALUE!</v>
      </c>
      <c r="AJ40" s="86">
        <f t="shared" si="68"/>
        <v>0</v>
      </c>
      <c r="AK40" s="77"/>
      <c r="AL40" s="80"/>
      <c r="AM40" s="78">
        <f t="shared" si="83"/>
        <v>0</v>
      </c>
      <c r="AN40" s="40"/>
      <c r="AO40" s="56"/>
      <c r="AP40" s="57"/>
      <c r="AQ40" s="86"/>
      <c r="AR40" s="86"/>
      <c r="AS40" s="39">
        <f t="shared" si="84"/>
        <v>0</v>
      </c>
      <c r="AT40" s="164"/>
      <c r="AU40" s="40"/>
      <c r="AV40" s="77"/>
      <c r="AW40" s="80"/>
      <c r="AX40" s="78">
        <f t="shared" si="72"/>
        <v>0</v>
      </c>
      <c r="AY40" s="40"/>
      <c r="AZ40" s="62"/>
      <c r="BA40" s="58" t="e">
        <f t="shared" si="85"/>
        <v>#VALUE!</v>
      </c>
      <c r="BB40" s="41"/>
      <c r="BC40" s="42"/>
      <c r="BD40" s="62"/>
      <c r="BE40" s="58" t="e">
        <f t="shared" si="73"/>
        <v>#VALUE!</v>
      </c>
      <c r="BF40" s="41"/>
      <c r="BG40" s="42"/>
      <c r="BH40" s="77"/>
      <c r="BI40" s="80"/>
      <c r="BJ40" s="78"/>
      <c r="BK40" s="42"/>
      <c r="BL40" s="175" t="e">
        <f>BG40+BF40+BC40+BB40+#REF!+#REF!+#REF!+#REF!+#REF!+#REF!+#REF!+#REF!+#REF!+#REF!+#REF!+#REF!+#REF!+AN40+AM40+I40+G40</f>
        <v>#REF!</v>
      </c>
    </row>
    <row r="41" spans="1:66" hidden="1" x14ac:dyDescent="0.2">
      <c r="A41" s="50">
        <f>'Уч-ки СТ'!B41</f>
        <v>0</v>
      </c>
      <c r="B41" s="38" t="e">
        <f>VLOOKUP(A41,'Уч-ки СТ'!$B$8:$H$67,2,FALSE)</f>
        <v>#VALUE!</v>
      </c>
      <c r="C41" s="62"/>
      <c r="D41" s="217" t="e">
        <f ca="1">IF(ISBLANK(C41),Секц.1!#REF!+OFFSET(D41,6-ROW(C41),),TIME(LEFT(C41,2),RIGHT(C41,2),0))</f>
        <v>#REF!</v>
      </c>
      <c r="E41" s="57"/>
      <c r="F41" s="86" t="e">
        <f t="shared" ca="1" si="57"/>
        <v>#REF!</v>
      </c>
      <c r="G41" s="39">
        <v>60</v>
      </c>
      <c r="H41" s="164" t="e">
        <f t="shared" ca="1" si="58"/>
        <v>#REF!</v>
      </c>
      <c r="I41" s="42"/>
      <c r="J41" s="56" t="e">
        <f t="shared" ca="1" si="74"/>
        <v>#REF!</v>
      </c>
      <c r="K41" s="57"/>
      <c r="L41" s="86"/>
      <c r="M41" s="86"/>
      <c r="N41" s="39" t="e">
        <f t="shared" ca="1" si="60"/>
        <v>#REF!</v>
      </c>
      <c r="O41" s="164"/>
      <c r="P41" s="40"/>
      <c r="Q41" s="56"/>
      <c r="R41" s="57"/>
      <c r="S41" s="58"/>
      <c r="T41" s="57"/>
      <c r="U41" s="57"/>
      <c r="V41" s="43"/>
      <c r="W41" s="43"/>
      <c r="X41" s="60"/>
      <c r="Y41" s="165"/>
      <c r="Z41" s="57"/>
      <c r="AA41" s="57"/>
      <c r="AB41" s="43"/>
      <c r="AC41" s="43"/>
      <c r="AD41" s="60"/>
      <c r="AE41" s="165"/>
      <c r="AF41" s="42"/>
      <c r="AG41" s="221"/>
      <c r="AH41" s="57"/>
      <c r="AI41" s="58" t="e">
        <f t="shared" si="67"/>
        <v>#VALUE!</v>
      </c>
      <c r="AJ41" s="86">
        <f t="shared" si="68"/>
        <v>0</v>
      </c>
      <c r="AK41" s="77"/>
      <c r="AL41" s="80"/>
      <c r="AM41" s="78">
        <f t="shared" si="83"/>
        <v>0</v>
      </c>
      <c r="AN41" s="40"/>
      <c r="AO41" s="56"/>
      <c r="AP41" s="57"/>
      <c r="AQ41" s="86"/>
      <c r="AR41" s="86"/>
      <c r="AS41" s="39">
        <f t="shared" si="84"/>
        <v>0</v>
      </c>
      <c r="AT41" s="164"/>
      <c r="AU41" s="40"/>
      <c r="AV41" s="77"/>
      <c r="AW41" s="80"/>
      <c r="AX41" s="78">
        <f t="shared" si="72"/>
        <v>0</v>
      </c>
      <c r="AY41" s="40"/>
      <c r="AZ41" s="62"/>
      <c r="BA41" s="58" t="e">
        <f t="shared" si="85"/>
        <v>#VALUE!</v>
      </c>
      <c r="BB41" s="41"/>
      <c r="BC41" s="42"/>
      <c r="BD41" s="62"/>
      <c r="BE41" s="58" t="e">
        <f t="shared" si="73"/>
        <v>#VALUE!</v>
      </c>
      <c r="BF41" s="41"/>
      <c r="BG41" s="42"/>
      <c r="BH41" s="77"/>
      <c r="BI41" s="80"/>
      <c r="BJ41" s="78"/>
      <c r="BK41" s="42"/>
      <c r="BL41" s="175" t="e">
        <f>BG41+BF41+BC41+BB41+#REF!+#REF!+#REF!+#REF!+#REF!+#REF!+#REF!+#REF!+#REF!+#REF!+#REF!+#REF!+#REF!+AN41+AM41+I41+G41</f>
        <v>#REF!</v>
      </c>
    </row>
    <row r="42" spans="1:66" hidden="1" x14ac:dyDescent="0.2">
      <c r="A42" s="50">
        <f>'Уч-ки СТ'!B42</f>
        <v>0</v>
      </c>
      <c r="B42" s="38" t="e">
        <f>VLOOKUP(A42,'Уч-ки СТ'!$B$8:$H$67,2,FALSE)</f>
        <v>#VALUE!</v>
      </c>
      <c r="C42" s="62"/>
      <c r="D42" s="217" t="e">
        <f ca="1">IF(ISBLANK(C42),Секц.1!#REF!+OFFSET(D42,6-ROW(C42),),TIME(LEFT(C42,2),RIGHT(C42,2),0))</f>
        <v>#REF!</v>
      </c>
      <c r="E42" s="57"/>
      <c r="F42" s="86" t="e">
        <f t="shared" ca="1" si="57"/>
        <v>#REF!</v>
      </c>
      <c r="G42" s="39">
        <v>0</v>
      </c>
      <c r="H42" s="164" t="e">
        <f t="shared" ca="1" si="58"/>
        <v>#REF!</v>
      </c>
      <c r="I42" s="42"/>
      <c r="J42" s="56" t="e">
        <f t="shared" ca="1" si="74"/>
        <v>#REF!</v>
      </c>
      <c r="K42" s="57"/>
      <c r="L42" s="86"/>
      <c r="M42" s="86"/>
      <c r="N42" s="39" t="e">
        <f t="shared" ca="1" si="60"/>
        <v>#REF!</v>
      </c>
      <c r="O42" s="164"/>
      <c r="P42" s="40"/>
      <c r="Q42" s="56"/>
      <c r="R42" s="57"/>
      <c r="S42" s="58"/>
      <c r="T42" s="57"/>
      <c r="U42" s="57"/>
      <c r="V42" s="43"/>
      <c r="W42" s="43"/>
      <c r="X42" s="60"/>
      <c r="Y42" s="165"/>
      <c r="Z42" s="57"/>
      <c r="AA42" s="57"/>
      <c r="AB42" s="43"/>
      <c r="AC42" s="43"/>
      <c r="AD42" s="60"/>
      <c r="AE42" s="165"/>
      <c r="AF42" s="42"/>
      <c r="AG42" s="221"/>
      <c r="AH42" s="57"/>
      <c r="AI42" s="58" t="e">
        <f t="shared" si="67"/>
        <v>#VALUE!</v>
      </c>
      <c r="AJ42" s="86">
        <f t="shared" si="68"/>
        <v>0</v>
      </c>
      <c r="AK42" s="77"/>
      <c r="AL42" s="80"/>
      <c r="AM42" s="78">
        <f t="shared" si="83"/>
        <v>0</v>
      </c>
      <c r="AN42" s="40"/>
      <c r="AO42" s="56"/>
      <c r="AP42" s="57"/>
      <c r="AQ42" s="86"/>
      <c r="AR42" s="86"/>
      <c r="AS42" s="39">
        <f t="shared" si="84"/>
        <v>0</v>
      </c>
      <c r="AT42" s="164"/>
      <c r="AU42" s="40"/>
      <c r="AV42" s="77"/>
      <c r="AW42" s="80"/>
      <c r="AX42" s="78">
        <f t="shared" si="72"/>
        <v>0</v>
      </c>
      <c r="AY42" s="40"/>
      <c r="AZ42" s="62"/>
      <c r="BA42" s="58" t="e">
        <f t="shared" si="85"/>
        <v>#VALUE!</v>
      </c>
      <c r="BB42" s="41"/>
      <c r="BC42" s="42"/>
      <c r="BD42" s="62"/>
      <c r="BE42" s="58" t="e">
        <f t="shared" si="73"/>
        <v>#VALUE!</v>
      </c>
      <c r="BF42" s="41"/>
      <c r="BG42" s="42"/>
      <c r="BH42" s="77"/>
      <c r="BI42" s="80"/>
      <c r="BJ42" s="78"/>
      <c r="BK42" s="42"/>
      <c r="BL42" s="175" t="e">
        <f>BG42+BF42+BC42+BB42+#REF!+#REF!+#REF!+#REF!+#REF!+#REF!+#REF!+#REF!+#REF!+#REF!+#REF!+#REF!+#REF!+AN42+AM42+I42+G42</f>
        <v>#REF!</v>
      </c>
    </row>
    <row r="43" spans="1:66" hidden="1" x14ac:dyDescent="0.2">
      <c r="A43" s="50">
        <f>'Уч-ки СТ'!B43</f>
        <v>0</v>
      </c>
      <c r="B43" s="38" t="e">
        <f>VLOOKUP(A43,'Уч-ки СТ'!$B$8:$H$67,2,FALSE)</f>
        <v>#VALUE!</v>
      </c>
      <c r="C43" s="62"/>
      <c r="D43" s="217" t="e">
        <f ca="1">IF(ISBLANK(C43),Секц.1!#REF!+OFFSET(D43,6-ROW(C43),),TIME(LEFT(C43,2),RIGHT(C43,2),0))</f>
        <v>#REF!</v>
      </c>
      <c r="E43" s="57"/>
      <c r="F43" s="86" t="e">
        <f t="shared" ca="1" si="57"/>
        <v>#REF!</v>
      </c>
      <c r="G43" s="39">
        <v>0</v>
      </c>
      <c r="H43" s="164" t="e">
        <f t="shared" ca="1" si="58"/>
        <v>#REF!</v>
      </c>
      <c r="I43" s="42"/>
      <c r="J43" s="56" t="e">
        <f t="shared" ca="1" si="74"/>
        <v>#REF!</v>
      </c>
      <c r="K43" s="57"/>
      <c r="L43" s="86"/>
      <c r="M43" s="86"/>
      <c r="N43" s="39" t="e">
        <f t="shared" ca="1" si="60"/>
        <v>#REF!</v>
      </c>
      <c r="O43" s="164"/>
      <c r="P43" s="40"/>
      <c r="Q43" s="56"/>
      <c r="R43" s="57"/>
      <c r="S43" s="58"/>
      <c r="T43" s="57"/>
      <c r="U43" s="57"/>
      <c r="V43" s="43"/>
      <c r="W43" s="43"/>
      <c r="X43" s="60"/>
      <c r="Y43" s="165"/>
      <c r="Z43" s="57"/>
      <c r="AA43" s="57"/>
      <c r="AB43" s="43"/>
      <c r="AC43" s="43"/>
      <c r="AD43" s="60"/>
      <c r="AE43" s="165"/>
      <c r="AF43" s="42"/>
      <c r="AG43" s="221"/>
      <c r="AH43" s="57"/>
      <c r="AI43" s="58" t="e">
        <f t="shared" si="67"/>
        <v>#VALUE!</v>
      </c>
      <c r="AJ43" s="86">
        <f t="shared" si="68"/>
        <v>0</v>
      </c>
      <c r="AK43" s="77"/>
      <c r="AL43" s="80"/>
      <c r="AM43" s="78">
        <f t="shared" si="83"/>
        <v>0</v>
      </c>
      <c r="AN43" s="40"/>
      <c r="AO43" s="56"/>
      <c r="AP43" s="57"/>
      <c r="AQ43" s="86"/>
      <c r="AR43" s="86"/>
      <c r="AS43" s="39">
        <f t="shared" si="84"/>
        <v>0</v>
      </c>
      <c r="AT43" s="164"/>
      <c r="AU43" s="40"/>
      <c r="AV43" s="77"/>
      <c r="AW43" s="80"/>
      <c r="AX43" s="78">
        <f t="shared" si="72"/>
        <v>0</v>
      </c>
      <c r="AY43" s="40"/>
      <c r="AZ43" s="62"/>
      <c r="BA43" s="58" t="e">
        <f t="shared" si="85"/>
        <v>#VALUE!</v>
      </c>
      <c r="BB43" s="41"/>
      <c r="BC43" s="42"/>
      <c r="BD43" s="62"/>
      <c r="BE43" s="58" t="e">
        <f t="shared" si="73"/>
        <v>#VALUE!</v>
      </c>
      <c r="BF43" s="41"/>
      <c r="BG43" s="42"/>
      <c r="BH43" s="77"/>
      <c r="BI43" s="80"/>
      <c r="BJ43" s="78"/>
      <c r="BK43" s="42"/>
      <c r="BL43" s="175" t="e">
        <f>BG43+BF43+BC43+BB43+#REF!+#REF!+#REF!+#REF!+#REF!+#REF!+#REF!+#REF!+#REF!+#REF!+#REF!+#REF!+#REF!+AN43+AM43+I43+G43</f>
        <v>#REF!</v>
      </c>
    </row>
    <row r="44" spans="1:66" hidden="1" x14ac:dyDescent="0.2">
      <c r="A44" s="50">
        <f>'Уч-ки СТ'!B44</f>
        <v>0</v>
      </c>
      <c r="B44" s="38" t="e">
        <f>VLOOKUP(A44,'Уч-ки СТ'!$B$8:$H$67,2,FALSE)</f>
        <v>#VALUE!</v>
      </c>
      <c r="C44" s="62"/>
      <c r="D44" s="217" t="e">
        <f ca="1">IF(ISBLANK(C44),Секц.1!#REF!+OFFSET(D44,6-ROW(C44),),TIME(LEFT(C44,2),RIGHT(C44,2),0))</f>
        <v>#REF!</v>
      </c>
      <c r="E44" s="57"/>
      <c r="F44" s="86" t="e">
        <f t="shared" ca="1" si="57"/>
        <v>#REF!</v>
      </c>
      <c r="G44" s="39">
        <v>0</v>
      </c>
      <c r="H44" s="164" t="e">
        <f t="shared" ca="1" si="58"/>
        <v>#REF!</v>
      </c>
      <c r="I44" s="42"/>
      <c r="J44" s="56" t="e">
        <f t="shared" ca="1" si="74"/>
        <v>#REF!</v>
      </c>
      <c r="K44" s="57"/>
      <c r="L44" s="86"/>
      <c r="M44" s="86"/>
      <c r="N44" s="39" t="e">
        <f t="shared" ca="1" si="60"/>
        <v>#REF!</v>
      </c>
      <c r="O44" s="164"/>
      <c r="P44" s="40"/>
      <c r="Q44" s="56"/>
      <c r="R44" s="57"/>
      <c r="S44" s="58"/>
      <c r="T44" s="57"/>
      <c r="U44" s="57"/>
      <c r="V44" s="43"/>
      <c r="W44" s="43"/>
      <c r="X44" s="60"/>
      <c r="Y44" s="165"/>
      <c r="Z44" s="57"/>
      <c r="AA44" s="57"/>
      <c r="AB44" s="43"/>
      <c r="AC44" s="43"/>
      <c r="AD44" s="60"/>
      <c r="AE44" s="165"/>
      <c r="AF44" s="42"/>
      <c r="AG44" s="221"/>
      <c r="AH44" s="57"/>
      <c r="AI44" s="58" t="e">
        <f t="shared" si="67"/>
        <v>#VALUE!</v>
      </c>
      <c r="AJ44" s="86">
        <f t="shared" si="68"/>
        <v>0</v>
      </c>
      <c r="AK44" s="77"/>
      <c r="AL44" s="80"/>
      <c r="AM44" s="78">
        <f t="shared" si="83"/>
        <v>0</v>
      </c>
      <c r="AN44" s="40"/>
      <c r="AO44" s="56"/>
      <c r="AP44" s="57"/>
      <c r="AQ44" s="86"/>
      <c r="AR44" s="86"/>
      <c r="AS44" s="39">
        <f t="shared" si="84"/>
        <v>0</v>
      </c>
      <c r="AT44" s="164"/>
      <c r="AU44" s="40"/>
      <c r="AV44" s="77"/>
      <c r="AW44" s="80"/>
      <c r="AX44" s="78">
        <f t="shared" si="72"/>
        <v>0</v>
      </c>
      <c r="AY44" s="40"/>
      <c r="AZ44" s="62"/>
      <c r="BA44" s="58" t="e">
        <f t="shared" si="85"/>
        <v>#VALUE!</v>
      </c>
      <c r="BB44" s="41"/>
      <c r="BC44" s="42"/>
      <c r="BD44" s="62"/>
      <c r="BE44" s="58" t="e">
        <f t="shared" si="73"/>
        <v>#VALUE!</v>
      </c>
      <c r="BF44" s="41"/>
      <c r="BG44" s="42"/>
      <c r="BH44" s="77"/>
      <c r="BI44" s="80"/>
      <c r="BJ44" s="78"/>
      <c r="BK44" s="42"/>
      <c r="BL44" s="175" t="e">
        <f>BG44+BF44+BC44+BB44+#REF!+#REF!+#REF!+#REF!+#REF!+#REF!+#REF!+#REF!+#REF!+#REF!+#REF!+#REF!+#REF!+AN44+AM44+I44+G44</f>
        <v>#REF!</v>
      </c>
    </row>
    <row r="45" spans="1:66" hidden="1" x14ac:dyDescent="0.2">
      <c r="A45" s="50">
        <f>'Уч-ки СТ'!B45</f>
        <v>0</v>
      </c>
      <c r="B45" s="38" t="e">
        <f>VLOOKUP(A45,'Уч-ки СТ'!$B$8:$H$67,2,FALSE)</f>
        <v>#VALUE!</v>
      </c>
      <c r="C45" s="62"/>
      <c r="D45" s="217" t="e">
        <f ca="1">IF(ISBLANK(C45),Секц.1!#REF!+OFFSET(D45,6-ROW(C45),),TIME(LEFT(C45,2),RIGHT(C45,2),0))</f>
        <v>#REF!</v>
      </c>
      <c r="E45" s="57"/>
      <c r="F45" s="86" t="e">
        <f t="shared" ca="1" si="57"/>
        <v>#REF!</v>
      </c>
      <c r="G45" s="39">
        <v>60</v>
      </c>
      <c r="H45" s="164" t="e">
        <f t="shared" ca="1" si="58"/>
        <v>#REF!</v>
      </c>
      <c r="I45" s="42"/>
      <c r="J45" s="56" t="e">
        <f t="shared" ca="1" si="74"/>
        <v>#REF!</v>
      </c>
      <c r="K45" s="57"/>
      <c r="L45" s="86"/>
      <c r="M45" s="86"/>
      <c r="N45" s="39" t="e">
        <f t="shared" ca="1" si="60"/>
        <v>#REF!</v>
      </c>
      <c r="O45" s="164"/>
      <c r="P45" s="40"/>
      <c r="Q45" s="56"/>
      <c r="R45" s="57"/>
      <c r="S45" s="58"/>
      <c r="T45" s="57"/>
      <c r="U45" s="57"/>
      <c r="V45" s="43"/>
      <c r="W45" s="43"/>
      <c r="X45" s="60"/>
      <c r="Y45" s="165"/>
      <c r="Z45" s="57"/>
      <c r="AA45" s="57"/>
      <c r="AB45" s="43"/>
      <c r="AC45" s="43"/>
      <c r="AD45" s="60"/>
      <c r="AE45" s="165"/>
      <c r="AF45" s="42"/>
      <c r="AG45" s="221"/>
      <c r="AH45" s="57"/>
      <c r="AI45" s="58" t="e">
        <f t="shared" si="67"/>
        <v>#VALUE!</v>
      </c>
      <c r="AJ45" s="86">
        <f t="shared" si="68"/>
        <v>0</v>
      </c>
      <c r="AK45" s="77"/>
      <c r="AL45" s="80"/>
      <c r="AM45" s="78">
        <f t="shared" si="83"/>
        <v>0</v>
      </c>
      <c r="AN45" s="40"/>
      <c r="AO45" s="56"/>
      <c r="AP45" s="57"/>
      <c r="AQ45" s="86"/>
      <c r="AR45" s="86"/>
      <c r="AS45" s="39">
        <f t="shared" si="84"/>
        <v>0</v>
      </c>
      <c r="AT45" s="164"/>
      <c r="AU45" s="40"/>
      <c r="AV45" s="77"/>
      <c r="AW45" s="80"/>
      <c r="AX45" s="78">
        <f t="shared" si="72"/>
        <v>0</v>
      </c>
      <c r="AY45" s="40"/>
      <c r="AZ45" s="62"/>
      <c r="BA45" s="58" t="e">
        <f t="shared" si="85"/>
        <v>#VALUE!</v>
      </c>
      <c r="BB45" s="41"/>
      <c r="BC45" s="42"/>
      <c r="BD45" s="62"/>
      <c r="BE45" s="58" t="e">
        <f t="shared" si="73"/>
        <v>#VALUE!</v>
      </c>
      <c r="BF45" s="41"/>
      <c r="BG45" s="42"/>
      <c r="BH45" s="77"/>
      <c r="BI45" s="80"/>
      <c r="BJ45" s="78"/>
      <c r="BK45" s="42"/>
      <c r="BL45" s="175" t="e">
        <f>BG45+BF45+BC45+BB45+#REF!+#REF!+#REF!+#REF!+#REF!+#REF!+#REF!+#REF!+#REF!+#REF!+#REF!+#REF!+#REF!+AN45+AM45+I45+G45</f>
        <v>#REF!</v>
      </c>
    </row>
    <row r="46" spans="1:66" hidden="1" x14ac:dyDescent="0.2">
      <c r="A46" s="50">
        <f>'Уч-ки СТ'!B46</f>
        <v>0</v>
      </c>
      <c r="B46" s="38" t="e">
        <f>VLOOKUP(A46,'Уч-ки СТ'!$B$8:$H$67,2,FALSE)</f>
        <v>#VALUE!</v>
      </c>
      <c r="C46" s="62"/>
      <c r="D46" s="217" t="e">
        <f ca="1">IF(ISBLANK(C46),Секц.1!#REF!+OFFSET(D46,6-ROW(C46),),TIME(LEFT(C46,2),RIGHT(C46,2),0))</f>
        <v>#REF!</v>
      </c>
      <c r="E46" s="57"/>
      <c r="F46" s="86" t="e">
        <f t="shared" ca="1" si="57"/>
        <v>#REF!</v>
      </c>
      <c r="G46" s="39">
        <v>60</v>
      </c>
      <c r="H46" s="164" t="e">
        <f t="shared" ca="1" si="58"/>
        <v>#REF!</v>
      </c>
      <c r="I46" s="42"/>
      <c r="J46" s="56" t="e">
        <f t="shared" ca="1" si="74"/>
        <v>#REF!</v>
      </c>
      <c r="K46" s="57"/>
      <c r="L46" s="86"/>
      <c r="M46" s="86"/>
      <c r="N46" s="39" t="e">
        <f t="shared" ca="1" si="60"/>
        <v>#REF!</v>
      </c>
      <c r="O46" s="164"/>
      <c r="P46" s="40"/>
      <c r="Q46" s="56"/>
      <c r="R46" s="57"/>
      <c r="S46" s="58"/>
      <c r="T46" s="57"/>
      <c r="U46" s="57"/>
      <c r="V46" s="43"/>
      <c r="W46" s="43"/>
      <c r="X46" s="60"/>
      <c r="Y46" s="165"/>
      <c r="Z46" s="57"/>
      <c r="AA46" s="57"/>
      <c r="AB46" s="43"/>
      <c r="AC46" s="43"/>
      <c r="AD46" s="60"/>
      <c r="AE46" s="165"/>
      <c r="AF46" s="42"/>
      <c r="AG46" s="221"/>
      <c r="AH46" s="57"/>
      <c r="AI46" s="58" t="e">
        <f t="shared" si="67"/>
        <v>#VALUE!</v>
      </c>
      <c r="AJ46" s="86">
        <f t="shared" si="68"/>
        <v>0</v>
      </c>
      <c r="AK46" s="77"/>
      <c r="AL46" s="80"/>
      <c r="AM46" s="78">
        <f t="shared" si="83"/>
        <v>0</v>
      </c>
      <c r="AN46" s="40"/>
      <c r="AO46" s="56"/>
      <c r="AP46" s="57"/>
      <c r="AQ46" s="86"/>
      <c r="AR46" s="86"/>
      <c r="AS46" s="39">
        <f t="shared" si="84"/>
        <v>0</v>
      </c>
      <c r="AT46" s="164"/>
      <c r="AU46" s="40"/>
      <c r="AV46" s="77"/>
      <c r="AW46" s="80"/>
      <c r="AX46" s="78">
        <f t="shared" si="72"/>
        <v>0</v>
      </c>
      <c r="AY46" s="40"/>
      <c r="AZ46" s="62"/>
      <c r="BA46" s="58" t="e">
        <f t="shared" si="85"/>
        <v>#VALUE!</v>
      </c>
      <c r="BB46" s="41"/>
      <c r="BC46" s="42"/>
      <c r="BD46" s="62"/>
      <c r="BE46" s="58" t="e">
        <f t="shared" si="73"/>
        <v>#VALUE!</v>
      </c>
      <c r="BF46" s="41"/>
      <c r="BG46" s="42"/>
      <c r="BH46" s="77"/>
      <c r="BI46" s="80"/>
      <c r="BJ46" s="78"/>
      <c r="BK46" s="42"/>
      <c r="BL46" s="175" t="e">
        <f>BG46+BF46+BC46+BB46+#REF!+#REF!+#REF!+#REF!+#REF!+#REF!+#REF!+#REF!+#REF!+#REF!+#REF!+#REF!+#REF!+AN46+AM46+I46+G46</f>
        <v>#REF!</v>
      </c>
    </row>
    <row r="47" spans="1:66" ht="12.75" hidden="1" customHeight="1" x14ac:dyDescent="0.2">
      <c r="A47" s="50">
        <f>'Уч-ки СТ'!B47</f>
        <v>0</v>
      </c>
      <c r="B47" s="38" t="e">
        <f>VLOOKUP(A47,'Уч-ки СТ'!$B$8:$H$67,2,FALSE)</f>
        <v>#VALUE!</v>
      </c>
      <c r="C47" s="62"/>
      <c r="D47" s="217" t="e">
        <f ca="1">IF(ISBLANK(C47),Секц.1!#REF!+OFFSET(D47,6-ROW(C47),),TIME(LEFT(C47,2),RIGHT(C47,2),0))</f>
        <v>#REF!</v>
      </c>
      <c r="E47" s="57"/>
      <c r="F47" s="86" t="e">
        <f t="shared" ca="1" si="57"/>
        <v>#REF!</v>
      </c>
      <c r="G47" s="39" t="e">
        <f ca="1">IF(F47=D47,0,IF((F47-D47)&lt;0,ABS(F47-D47)*1440*60,ABS(F47-D47)*1440*10))</f>
        <v>#REF!</v>
      </c>
      <c r="H47" s="164" t="e">
        <f t="shared" ca="1" si="58"/>
        <v>#REF!</v>
      </c>
      <c r="I47" s="42"/>
      <c r="J47" s="56" t="e">
        <f t="shared" ca="1" si="74"/>
        <v>#REF!</v>
      </c>
      <c r="K47" s="57"/>
      <c r="L47" s="86"/>
      <c r="M47" s="86"/>
      <c r="N47" s="39" t="e">
        <f t="shared" ca="1" si="60"/>
        <v>#REF!</v>
      </c>
      <c r="O47" s="164"/>
      <c r="P47" s="40"/>
      <c r="Q47" s="56"/>
      <c r="R47" s="57"/>
      <c r="S47" s="58"/>
      <c r="T47" s="57"/>
      <c r="U47" s="57"/>
      <c r="V47" s="43"/>
      <c r="W47" s="43"/>
      <c r="X47" s="60"/>
      <c r="Y47" s="165"/>
      <c r="Z47" s="57"/>
      <c r="AA47" s="57"/>
      <c r="AB47" s="43"/>
      <c r="AC47" s="43"/>
      <c r="AD47" s="60"/>
      <c r="AE47" s="165"/>
      <c r="AF47" s="42"/>
      <c r="AG47" s="221"/>
      <c r="AH47" s="57"/>
      <c r="AI47" s="58" t="e">
        <f t="shared" si="67"/>
        <v>#VALUE!</v>
      </c>
      <c r="AJ47" s="86">
        <f t="shared" si="68"/>
        <v>0</v>
      </c>
      <c r="AK47" s="77"/>
      <c r="AL47" s="80"/>
      <c r="AM47" s="78">
        <f t="shared" si="83"/>
        <v>0</v>
      </c>
      <c r="AN47" s="40"/>
      <c r="AO47" s="56"/>
      <c r="AP47" s="57"/>
      <c r="AQ47" s="86"/>
      <c r="AR47" s="86"/>
      <c r="AS47" s="39">
        <f t="shared" si="84"/>
        <v>0</v>
      </c>
      <c r="AT47" s="164"/>
      <c r="AU47" s="40"/>
      <c r="AV47" s="77"/>
      <c r="AW47" s="80"/>
      <c r="AX47" s="78">
        <f t="shared" si="72"/>
        <v>0</v>
      </c>
      <c r="AY47" s="40"/>
      <c r="AZ47" s="62"/>
      <c r="BA47" s="58" t="e">
        <f t="shared" si="85"/>
        <v>#VALUE!</v>
      </c>
      <c r="BB47" s="41"/>
      <c r="BC47" s="42"/>
      <c r="BD47" s="62"/>
      <c r="BE47" s="58" t="e">
        <f t="shared" si="73"/>
        <v>#VALUE!</v>
      </c>
      <c r="BF47" s="41"/>
      <c r="BG47" s="42"/>
      <c r="BH47" s="77"/>
      <c r="BI47" s="80"/>
      <c r="BJ47" s="78"/>
      <c r="BK47" s="42"/>
      <c r="BL47" s="175" t="e">
        <f ca="1">BG47+BF47+BC47+BB47+#REF!+#REF!+#REF!+#REF!+#REF!+#REF!+#REF!+#REF!+#REF!+#REF!+#REF!+#REF!+#REF!+AN47+AM47+I47+G47</f>
        <v>#REF!</v>
      </c>
    </row>
    <row r="48" spans="1:66" hidden="1" x14ac:dyDescent="0.2">
      <c r="A48" s="50">
        <f>'Уч-ки СТ'!B48</f>
        <v>0</v>
      </c>
      <c r="B48" s="38" t="e">
        <f>VLOOKUP(A48,'Уч-ки СТ'!$B$8:$H$67,2,FALSE)</f>
        <v>#VALUE!</v>
      </c>
      <c r="C48" s="62"/>
      <c r="D48" s="217" t="e">
        <f ca="1">IF(ISBLANK(C48),Секц.1!#REF!+OFFSET(D48,6-ROW(C48),),TIME(LEFT(C48,2),RIGHT(C48,2),0))</f>
        <v>#REF!</v>
      </c>
      <c r="E48" s="57"/>
      <c r="F48" s="86" t="e">
        <f t="shared" ca="1" si="57"/>
        <v>#REF!</v>
      </c>
      <c r="G48" s="39">
        <v>0</v>
      </c>
      <c r="H48" s="164" t="e">
        <f t="shared" ca="1" si="58"/>
        <v>#REF!</v>
      </c>
      <c r="I48" s="42"/>
      <c r="J48" s="56" t="e">
        <f t="shared" ca="1" si="74"/>
        <v>#REF!</v>
      </c>
      <c r="K48" s="57"/>
      <c r="L48" s="86"/>
      <c r="M48" s="86"/>
      <c r="N48" s="39" t="e">
        <f t="shared" ca="1" si="60"/>
        <v>#REF!</v>
      </c>
      <c r="O48" s="164"/>
      <c r="P48" s="40"/>
      <c r="Q48" s="56"/>
      <c r="R48" s="57"/>
      <c r="S48" s="58"/>
      <c r="T48" s="57"/>
      <c r="U48" s="57"/>
      <c r="V48" s="43"/>
      <c r="W48" s="43"/>
      <c r="X48" s="60"/>
      <c r="Y48" s="165"/>
      <c r="Z48" s="57"/>
      <c r="AA48" s="57"/>
      <c r="AB48" s="43"/>
      <c r="AC48" s="43"/>
      <c r="AD48" s="60"/>
      <c r="AE48" s="165"/>
      <c r="AF48" s="42"/>
      <c r="AG48" s="221"/>
      <c r="AH48" s="57"/>
      <c r="AI48" s="58" t="e">
        <f t="shared" si="67"/>
        <v>#VALUE!</v>
      </c>
      <c r="AJ48" s="86">
        <f t="shared" si="68"/>
        <v>0</v>
      </c>
      <c r="AK48" s="77"/>
      <c r="AL48" s="80"/>
      <c r="AM48" s="78">
        <f t="shared" si="83"/>
        <v>0</v>
      </c>
      <c r="AN48" s="40"/>
      <c r="AO48" s="56"/>
      <c r="AP48" s="57"/>
      <c r="AQ48" s="86"/>
      <c r="AR48" s="86"/>
      <c r="AS48" s="39">
        <f t="shared" si="84"/>
        <v>0</v>
      </c>
      <c r="AT48" s="164"/>
      <c r="AU48" s="40"/>
      <c r="AV48" s="77"/>
      <c r="AW48" s="80"/>
      <c r="AX48" s="78">
        <f t="shared" si="72"/>
        <v>0</v>
      </c>
      <c r="AY48" s="40"/>
      <c r="AZ48" s="62"/>
      <c r="BA48" s="58" t="e">
        <f t="shared" si="85"/>
        <v>#VALUE!</v>
      </c>
      <c r="BB48" s="41"/>
      <c r="BC48" s="42"/>
      <c r="BD48" s="62"/>
      <c r="BE48" s="58" t="e">
        <f t="shared" si="73"/>
        <v>#VALUE!</v>
      </c>
      <c r="BF48" s="41"/>
      <c r="BG48" s="42"/>
      <c r="BH48" s="77"/>
      <c r="BI48" s="80"/>
      <c r="BJ48" s="78"/>
      <c r="BK48" s="42"/>
      <c r="BL48" s="175" t="e">
        <f>BG48+BF48+BC48+BB48+#REF!+#REF!+#REF!+#REF!+#REF!+#REF!+#REF!+#REF!+#REF!+#REF!+#REF!+#REF!+#REF!+AN48+AM48+I48+G48</f>
        <v>#REF!</v>
      </c>
    </row>
    <row r="49" spans="1:64" hidden="1" x14ac:dyDescent="0.2">
      <c r="A49" s="50">
        <f>'Уч-ки СТ'!B49</f>
        <v>0</v>
      </c>
      <c r="B49" s="38" t="e">
        <f>VLOOKUP(A49,'Уч-ки СТ'!$B$8:$H$67,2,FALSE)</f>
        <v>#VALUE!</v>
      </c>
      <c r="C49" s="62"/>
      <c r="D49" s="217" t="e">
        <f ca="1">IF(ISBLANK(C49),Секц.1!#REF!+OFFSET(D49,6-ROW(C49),),TIME(LEFT(C49,2),RIGHT(C49,2),0))</f>
        <v>#REF!</v>
      </c>
      <c r="E49" s="57"/>
      <c r="F49" s="86" t="e">
        <f t="shared" ca="1" si="57"/>
        <v>#REF!</v>
      </c>
      <c r="G49" s="39">
        <v>0</v>
      </c>
      <c r="H49" s="164" t="e">
        <f t="shared" ca="1" si="58"/>
        <v>#REF!</v>
      </c>
      <c r="I49" s="42"/>
      <c r="J49" s="56" t="e">
        <f t="shared" ca="1" si="74"/>
        <v>#REF!</v>
      </c>
      <c r="K49" s="57"/>
      <c r="L49" s="86"/>
      <c r="M49" s="86"/>
      <c r="N49" s="39" t="e">
        <f t="shared" ca="1" si="60"/>
        <v>#REF!</v>
      </c>
      <c r="O49" s="164"/>
      <c r="P49" s="40"/>
      <c r="Q49" s="56"/>
      <c r="R49" s="57"/>
      <c r="S49" s="58"/>
      <c r="T49" s="57"/>
      <c r="U49" s="57"/>
      <c r="V49" s="43"/>
      <c r="W49" s="43"/>
      <c r="X49" s="60"/>
      <c r="Y49" s="165"/>
      <c r="Z49" s="57"/>
      <c r="AA49" s="57"/>
      <c r="AB49" s="43"/>
      <c r="AC49" s="43"/>
      <c r="AD49" s="60"/>
      <c r="AE49" s="165"/>
      <c r="AF49" s="42"/>
      <c r="AG49" s="221"/>
      <c r="AH49" s="57"/>
      <c r="AI49" s="58" t="e">
        <f t="shared" si="67"/>
        <v>#VALUE!</v>
      </c>
      <c r="AJ49" s="86">
        <f t="shared" si="68"/>
        <v>0</v>
      </c>
      <c r="AK49" s="77"/>
      <c r="AL49" s="80"/>
      <c r="AM49" s="78">
        <f t="shared" si="83"/>
        <v>0</v>
      </c>
      <c r="AN49" s="40"/>
      <c r="AO49" s="56"/>
      <c r="AP49" s="57"/>
      <c r="AQ49" s="86"/>
      <c r="AR49" s="86"/>
      <c r="AS49" s="39">
        <f t="shared" si="84"/>
        <v>0</v>
      </c>
      <c r="AT49" s="164"/>
      <c r="AU49" s="40"/>
      <c r="AV49" s="77"/>
      <c r="AW49" s="80"/>
      <c r="AX49" s="78">
        <f t="shared" si="72"/>
        <v>0</v>
      </c>
      <c r="AY49" s="40"/>
      <c r="AZ49" s="62"/>
      <c r="BA49" s="58" t="e">
        <f t="shared" si="85"/>
        <v>#VALUE!</v>
      </c>
      <c r="BB49" s="41"/>
      <c r="BC49" s="42"/>
      <c r="BD49" s="62"/>
      <c r="BE49" s="58" t="e">
        <f t="shared" si="73"/>
        <v>#VALUE!</v>
      </c>
      <c r="BF49" s="41"/>
      <c r="BG49" s="42"/>
      <c r="BH49" s="77"/>
      <c r="BI49" s="80"/>
      <c r="BJ49" s="78"/>
      <c r="BK49" s="42"/>
      <c r="BL49" s="175" t="e">
        <f>BG49+BF49+BC49+BB49+#REF!+#REF!+#REF!+#REF!+#REF!+#REF!+#REF!+#REF!+#REF!+#REF!+#REF!+#REF!+#REF!+AN49+AM49+I49+G49</f>
        <v>#REF!</v>
      </c>
    </row>
    <row r="50" spans="1:64" hidden="1" x14ac:dyDescent="0.2">
      <c r="A50" s="50">
        <f>'Уч-ки СТ'!B50</f>
        <v>0</v>
      </c>
      <c r="B50" s="38" t="e">
        <f>VLOOKUP(A50,'Уч-ки СТ'!$B$8:$H$67,2,FALSE)</f>
        <v>#VALUE!</v>
      </c>
      <c r="C50" s="62"/>
      <c r="D50" s="217" t="e">
        <f ca="1">IF(ISBLANK(C50),Секц.1!#REF!+OFFSET(D50,6-ROW(C50),),TIME(LEFT(C50,2),RIGHT(C50,2),0))</f>
        <v>#REF!</v>
      </c>
      <c r="E50" s="57"/>
      <c r="F50" s="86" t="e">
        <f t="shared" ca="1" si="57"/>
        <v>#REF!</v>
      </c>
      <c r="G50" s="39">
        <v>0</v>
      </c>
      <c r="H50" s="164" t="e">
        <f t="shared" ca="1" si="58"/>
        <v>#REF!</v>
      </c>
      <c r="I50" s="42"/>
      <c r="J50" s="56" t="e">
        <f t="shared" ca="1" si="74"/>
        <v>#REF!</v>
      </c>
      <c r="K50" s="57"/>
      <c r="L50" s="86"/>
      <c r="M50" s="86"/>
      <c r="N50" s="39" t="e">
        <f t="shared" ca="1" si="60"/>
        <v>#REF!</v>
      </c>
      <c r="O50" s="164"/>
      <c r="P50" s="40"/>
      <c r="Q50" s="56"/>
      <c r="R50" s="57"/>
      <c r="S50" s="58"/>
      <c r="T50" s="57"/>
      <c r="U50" s="57"/>
      <c r="V50" s="43"/>
      <c r="W50" s="43"/>
      <c r="X50" s="60"/>
      <c r="Y50" s="165"/>
      <c r="Z50" s="57"/>
      <c r="AA50" s="57"/>
      <c r="AB50" s="43"/>
      <c r="AC50" s="43"/>
      <c r="AD50" s="60"/>
      <c r="AE50" s="165"/>
      <c r="AF50" s="42"/>
      <c r="AG50" s="221"/>
      <c r="AH50" s="57"/>
      <c r="AI50" s="58" t="e">
        <f t="shared" si="67"/>
        <v>#VALUE!</v>
      </c>
      <c r="AJ50" s="86">
        <f t="shared" si="68"/>
        <v>0</v>
      </c>
      <c r="AK50" s="77"/>
      <c r="AL50" s="80"/>
      <c r="AM50" s="78">
        <f t="shared" si="83"/>
        <v>0</v>
      </c>
      <c r="AN50" s="40"/>
      <c r="AO50" s="56"/>
      <c r="AP50" s="57"/>
      <c r="AQ50" s="86"/>
      <c r="AR50" s="86"/>
      <c r="AS50" s="39">
        <f t="shared" si="84"/>
        <v>0</v>
      </c>
      <c r="AT50" s="164"/>
      <c r="AU50" s="40"/>
      <c r="AV50" s="77"/>
      <c r="AW50" s="80"/>
      <c r="AX50" s="78">
        <f t="shared" si="72"/>
        <v>0</v>
      </c>
      <c r="AY50" s="40"/>
      <c r="AZ50" s="62"/>
      <c r="BA50" s="58" t="e">
        <f t="shared" si="85"/>
        <v>#VALUE!</v>
      </c>
      <c r="BB50" s="41"/>
      <c r="BC50" s="42"/>
      <c r="BD50" s="62"/>
      <c r="BE50" s="58" t="e">
        <f t="shared" si="73"/>
        <v>#VALUE!</v>
      </c>
      <c r="BF50" s="41"/>
      <c r="BG50" s="42"/>
      <c r="BH50" s="77"/>
      <c r="BI50" s="80"/>
      <c r="BJ50" s="78"/>
      <c r="BK50" s="42"/>
      <c r="BL50" s="175" t="e">
        <f>BG50+BF50+BC50+BB50+#REF!+#REF!+#REF!+#REF!+#REF!+#REF!+#REF!+#REF!+#REF!+#REF!+#REF!+#REF!+#REF!+AN50+AM50+I50+G50</f>
        <v>#REF!</v>
      </c>
    </row>
    <row r="51" spans="1:64" hidden="1" x14ac:dyDescent="0.2">
      <c r="A51" s="50">
        <f>'Уч-ки СТ'!B51</f>
        <v>0</v>
      </c>
      <c r="B51" s="38" t="e">
        <f>VLOOKUP(A51,'Уч-ки СТ'!$B$8:$H$67,2,FALSE)</f>
        <v>#VALUE!</v>
      </c>
      <c r="C51" s="62"/>
      <c r="D51" s="217" t="e">
        <f ca="1">IF(ISBLANK(C51),Секц.1!#REF!+OFFSET(D51,6-ROW(C51),),TIME(LEFT(C51,2),RIGHT(C51,2),0))</f>
        <v>#REF!</v>
      </c>
      <c r="E51" s="57"/>
      <c r="F51" s="86" t="e">
        <f t="shared" ca="1" si="57"/>
        <v>#REF!</v>
      </c>
      <c r="G51" s="39">
        <v>0</v>
      </c>
      <c r="H51" s="164" t="e">
        <f t="shared" ca="1" si="58"/>
        <v>#REF!</v>
      </c>
      <c r="I51" s="42"/>
      <c r="J51" s="56" t="e">
        <f t="shared" ca="1" si="74"/>
        <v>#REF!</v>
      </c>
      <c r="K51" s="57"/>
      <c r="L51" s="86"/>
      <c r="M51" s="86"/>
      <c r="N51" s="39" t="e">
        <f t="shared" ca="1" si="60"/>
        <v>#REF!</v>
      </c>
      <c r="O51" s="164"/>
      <c r="P51" s="40"/>
      <c r="Q51" s="56"/>
      <c r="R51" s="57"/>
      <c r="S51" s="58"/>
      <c r="T51" s="57"/>
      <c r="U51" s="57"/>
      <c r="V51" s="43"/>
      <c r="W51" s="43"/>
      <c r="X51" s="60"/>
      <c r="Y51" s="165"/>
      <c r="Z51" s="57"/>
      <c r="AA51" s="57"/>
      <c r="AB51" s="43"/>
      <c r="AC51" s="43"/>
      <c r="AD51" s="60"/>
      <c r="AE51" s="165"/>
      <c r="AF51" s="42"/>
      <c r="AG51" s="221"/>
      <c r="AH51" s="57"/>
      <c r="AI51" s="58" t="e">
        <f t="shared" si="67"/>
        <v>#VALUE!</v>
      </c>
      <c r="AJ51" s="86">
        <f t="shared" si="68"/>
        <v>0</v>
      </c>
      <c r="AK51" s="77"/>
      <c r="AL51" s="80"/>
      <c r="AM51" s="78">
        <f t="shared" si="83"/>
        <v>0</v>
      </c>
      <c r="AN51" s="40"/>
      <c r="AO51" s="56"/>
      <c r="AP51" s="57"/>
      <c r="AQ51" s="86"/>
      <c r="AR51" s="86"/>
      <c r="AS51" s="39">
        <f t="shared" si="84"/>
        <v>0</v>
      </c>
      <c r="AT51" s="164"/>
      <c r="AU51" s="40"/>
      <c r="AV51" s="77"/>
      <c r="AW51" s="80"/>
      <c r="AX51" s="78">
        <f t="shared" si="72"/>
        <v>0</v>
      </c>
      <c r="AY51" s="40"/>
      <c r="AZ51" s="62"/>
      <c r="BA51" s="58" t="e">
        <f t="shared" si="85"/>
        <v>#VALUE!</v>
      </c>
      <c r="BB51" s="41"/>
      <c r="BC51" s="42"/>
      <c r="BD51" s="62"/>
      <c r="BE51" s="58" t="e">
        <f t="shared" si="73"/>
        <v>#VALUE!</v>
      </c>
      <c r="BF51" s="41"/>
      <c r="BG51" s="42"/>
      <c r="BH51" s="77"/>
      <c r="BI51" s="80"/>
      <c r="BJ51" s="78"/>
      <c r="BK51" s="42"/>
      <c r="BL51" s="175" t="e">
        <f>BG51+BF51+BC51+BB51+#REF!+#REF!+#REF!+#REF!+#REF!+#REF!+#REF!+#REF!+#REF!+#REF!+#REF!+#REF!+#REF!+AN51+AM51+I51+G51</f>
        <v>#REF!</v>
      </c>
    </row>
    <row r="52" spans="1:64" hidden="1" x14ac:dyDescent="0.2">
      <c r="A52" s="50">
        <f>'Уч-ки СТ'!B52</f>
        <v>0</v>
      </c>
      <c r="B52" s="38" t="e">
        <f>VLOOKUP(A52,'Уч-ки СТ'!$B$8:$H$67,2,FALSE)</f>
        <v>#VALUE!</v>
      </c>
      <c r="C52" s="62"/>
      <c r="D52" s="217" t="e">
        <f ca="1">IF(ISBLANK(C52),Секц.1!#REF!+OFFSET(D52,6-ROW(C52),),TIME(LEFT(C52,2),RIGHT(C52,2),0))</f>
        <v>#REF!</v>
      </c>
      <c r="E52" s="57"/>
      <c r="F52" s="86" t="e">
        <f t="shared" ca="1" si="57"/>
        <v>#REF!</v>
      </c>
      <c r="G52" s="39" t="e">
        <f t="shared" ref="G52:G67" ca="1" si="102">IF(F52=D52,0,IF((F52-D52)&lt;0,ABS(F52-D52)*1440*60,ABS(F52-D52)*1440*10))</f>
        <v>#REF!</v>
      </c>
      <c r="H52" s="164" t="e">
        <f t="shared" ca="1" si="58"/>
        <v>#REF!</v>
      </c>
      <c r="I52" s="42"/>
      <c r="J52" s="56" t="e">
        <f t="shared" ca="1" si="74"/>
        <v>#REF!</v>
      </c>
      <c r="K52" s="57"/>
      <c r="L52" s="86"/>
      <c r="M52" s="86"/>
      <c r="N52" s="39" t="e">
        <f t="shared" ca="1" si="60"/>
        <v>#REF!</v>
      </c>
      <c r="O52" s="164"/>
      <c r="P52" s="40"/>
      <c r="Q52" s="56"/>
      <c r="R52" s="57"/>
      <c r="S52" s="58"/>
      <c r="T52" s="57"/>
      <c r="U52" s="57"/>
      <c r="V52" s="43"/>
      <c r="W52" s="43"/>
      <c r="X52" s="60"/>
      <c r="Y52" s="165"/>
      <c r="Z52" s="57"/>
      <c r="AA52" s="57"/>
      <c r="AB52" s="43"/>
      <c r="AC52" s="43"/>
      <c r="AD52" s="60"/>
      <c r="AE52" s="165"/>
      <c r="AF52" s="42"/>
      <c r="AG52" s="221"/>
      <c r="AH52" s="57"/>
      <c r="AI52" s="58" t="e">
        <f t="shared" si="67"/>
        <v>#VALUE!</v>
      </c>
      <c r="AJ52" s="86">
        <f t="shared" si="68"/>
        <v>0</v>
      </c>
      <c r="AK52" s="77"/>
      <c r="AL52" s="80"/>
      <c r="AM52" s="78">
        <f t="shared" si="83"/>
        <v>0</v>
      </c>
      <c r="AN52" s="40"/>
      <c r="AO52" s="56"/>
      <c r="AP52" s="57"/>
      <c r="AQ52" s="86"/>
      <c r="AR52" s="86"/>
      <c r="AS52" s="39">
        <f t="shared" si="84"/>
        <v>0</v>
      </c>
      <c r="AT52" s="164"/>
      <c r="AU52" s="40"/>
      <c r="AV52" s="77"/>
      <c r="AW52" s="80"/>
      <c r="AX52" s="78">
        <f t="shared" si="72"/>
        <v>0</v>
      </c>
      <c r="AY52" s="40"/>
      <c r="AZ52" s="62"/>
      <c r="BA52" s="58" t="e">
        <f t="shared" si="85"/>
        <v>#VALUE!</v>
      </c>
      <c r="BB52" s="41" t="e">
        <f>IF((BA52-#REF!-$CR$6)&lt;0,ABS(BA52-#REF!-$CR$6)*1440*60,0)</f>
        <v>#VALUE!</v>
      </c>
      <c r="BC52" s="42"/>
      <c r="BD52" s="62"/>
      <c r="BE52" s="58" t="e">
        <f t="shared" si="73"/>
        <v>#VALUE!</v>
      </c>
      <c r="BF52" s="41" t="e">
        <f>IF((BE52-#REF!-$CR$6)&lt;0,ABS(BE52-#REF!-$CR$6)*1440*60,0)</f>
        <v>#VALUE!</v>
      </c>
      <c r="BG52" s="42"/>
      <c r="BH52" s="77"/>
      <c r="BI52" s="80"/>
      <c r="BJ52" s="78"/>
      <c r="BK52" s="42"/>
      <c r="BL52" s="175" t="e">
        <f ca="1">BG52+BF52+BC52+BB52+#REF!+#REF!+#REF!+#REF!+#REF!+#REF!+#REF!+#REF!+#REF!+#REF!+#REF!+#REF!+#REF!+AN52+AM52+I52+G52</f>
        <v>#VALUE!</v>
      </c>
    </row>
    <row r="53" spans="1:64" hidden="1" x14ac:dyDescent="0.2">
      <c r="A53" s="50">
        <f>'Уч-ки СТ'!B53</f>
        <v>0</v>
      </c>
      <c r="B53" s="38" t="e">
        <f>VLOOKUP(A53,'Уч-ки СТ'!$B$8:$H$67,2,FALSE)</f>
        <v>#VALUE!</v>
      </c>
      <c r="C53" s="62"/>
      <c r="D53" s="217" t="e">
        <f ca="1">IF(ISBLANK(C53),Секц.1!#REF!+OFFSET(D53,6-ROW(C53),),TIME(LEFT(C53,2),RIGHT(C53,2),0))</f>
        <v>#REF!</v>
      </c>
      <c r="E53" s="57"/>
      <c r="F53" s="86" t="e">
        <f t="shared" ca="1" si="57"/>
        <v>#REF!</v>
      </c>
      <c r="G53" s="39" t="e">
        <f t="shared" ca="1" si="102"/>
        <v>#REF!</v>
      </c>
      <c r="H53" s="164" t="e">
        <f t="shared" ca="1" si="58"/>
        <v>#REF!</v>
      </c>
      <c r="I53" s="42"/>
      <c r="J53" s="56" t="e">
        <f t="shared" ca="1" si="74"/>
        <v>#REF!</v>
      </c>
      <c r="K53" s="57"/>
      <c r="L53" s="86"/>
      <c r="M53" s="86"/>
      <c r="N53" s="39" t="e">
        <f t="shared" ca="1" si="60"/>
        <v>#REF!</v>
      </c>
      <c r="O53" s="164"/>
      <c r="P53" s="40"/>
      <c r="Q53" s="56"/>
      <c r="R53" s="57"/>
      <c r="S53" s="58"/>
      <c r="T53" s="57"/>
      <c r="U53" s="57"/>
      <c r="V53" s="43"/>
      <c r="W53" s="43"/>
      <c r="X53" s="60"/>
      <c r="Y53" s="165"/>
      <c r="Z53" s="57"/>
      <c r="AA53" s="57"/>
      <c r="AB53" s="43"/>
      <c r="AC53" s="43"/>
      <c r="AD53" s="60"/>
      <c r="AE53" s="165"/>
      <c r="AF53" s="42"/>
      <c r="AG53" s="221"/>
      <c r="AH53" s="57"/>
      <c r="AI53" s="58" t="e">
        <f t="shared" si="67"/>
        <v>#VALUE!</v>
      </c>
      <c r="AJ53" s="86">
        <f t="shared" si="68"/>
        <v>0</v>
      </c>
      <c r="AK53" s="77"/>
      <c r="AL53" s="80"/>
      <c r="AM53" s="78">
        <f t="shared" si="83"/>
        <v>0</v>
      </c>
      <c r="AN53" s="40"/>
      <c r="AO53" s="56"/>
      <c r="AP53" s="57"/>
      <c r="AQ53" s="86"/>
      <c r="AR53" s="86"/>
      <c r="AS53" s="39">
        <f t="shared" si="84"/>
        <v>0</v>
      </c>
      <c r="AT53" s="164"/>
      <c r="AU53" s="40"/>
      <c r="AV53" s="77"/>
      <c r="AW53" s="80"/>
      <c r="AX53" s="78">
        <f t="shared" si="72"/>
        <v>0</v>
      </c>
      <c r="AY53" s="40"/>
      <c r="AZ53" s="62"/>
      <c r="BA53" s="58" t="e">
        <f t="shared" si="85"/>
        <v>#VALUE!</v>
      </c>
      <c r="BB53" s="41" t="e">
        <f>IF((BA53-#REF!-$CR$6)&lt;0,ABS(BA53-#REF!-$CR$6)*1440*60,0)</f>
        <v>#VALUE!</v>
      </c>
      <c r="BC53" s="42"/>
      <c r="BD53" s="62"/>
      <c r="BE53" s="58" t="e">
        <f t="shared" si="73"/>
        <v>#VALUE!</v>
      </c>
      <c r="BF53" s="41" t="e">
        <f>IF((BE53-#REF!-$CR$6)&lt;0,ABS(BE53-#REF!-$CR$6)*1440*60,0)</f>
        <v>#VALUE!</v>
      </c>
      <c r="BG53" s="42"/>
      <c r="BH53" s="77"/>
      <c r="BI53" s="80"/>
      <c r="BJ53" s="78"/>
      <c r="BK53" s="42"/>
      <c r="BL53" s="175" t="e">
        <f ca="1">BG53+BF53+BC53+BB53+#REF!+#REF!+#REF!+#REF!+#REF!+#REF!+#REF!+#REF!+#REF!+#REF!+#REF!+#REF!+#REF!+AN53+AM53+I53+G53</f>
        <v>#VALUE!</v>
      </c>
    </row>
    <row r="54" spans="1:64" hidden="1" x14ac:dyDescent="0.2">
      <c r="A54" s="50">
        <f>'Уч-ки СТ'!B54</f>
        <v>0</v>
      </c>
      <c r="B54" s="38" t="e">
        <f>VLOOKUP(A54,'Уч-ки СТ'!$B$8:$H$67,2,FALSE)</f>
        <v>#VALUE!</v>
      </c>
      <c r="C54" s="62"/>
      <c r="D54" s="217" t="e">
        <f ca="1">IF(ISBLANK(C54),Секц.1!#REF!+OFFSET(D54,6-ROW(C54),),TIME(LEFT(C54,2),RIGHT(C54,2),0))</f>
        <v>#REF!</v>
      </c>
      <c r="E54" s="57"/>
      <c r="F54" s="86" t="e">
        <f t="shared" ca="1" si="57"/>
        <v>#REF!</v>
      </c>
      <c r="G54" s="39" t="e">
        <f t="shared" ca="1" si="102"/>
        <v>#REF!</v>
      </c>
      <c r="H54" s="164" t="e">
        <f t="shared" ca="1" si="58"/>
        <v>#REF!</v>
      </c>
      <c r="I54" s="42"/>
      <c r="J54" s="56" t="e">
        <f t="shared" ca="1" si="74"/>
        <v>#REF!</v>
      </c>
      <c r="K54" s="243"/>
      <c r="L54" s="244"/>
      <c r="M54" s="244"/>
      <c r="N54" s="39" t="e">
        <f t="shared" ca="1" si="60"/>
        <v>#REF!</v>
      </c>
      <c r="O54" s="246"/>
      <c r="P54" s="247"/>
      <c r="Q54" s="56"/>
      <c r="R54" s="57"/>
      <c r="S54" s="58"/>
      <c r="T54" s="243"/>
      <c r="U54" s="243"/>
      <c r="V54" s="248"/>
      <c r="W54" s="248"/>
      <c r="X54" s="249"/>
      <c r="Y54" s="250"/>
      <c r="Z54" s="243"/>
      <c r="AA54" s="243"/>
      <c r="AB54" s="248"/>
      <c r="AC54" s="248"/>
      <c r="AD54" s="249"/>
      <c r="AE54" s="250"/>
      <c r="AF54" s="252"/>
      <c r="AG54" s="221"/>
      <c r="AH54" s="57"/>
      <c r="AI54" s="58" t="e">
        <f t="shared" si="67"/>
        <v>#VALUE!</v>
      </c>
      <c r="AJ54" s="86">
        <f t="shared" si="68"/>
        <v>0</v>
      </c>
      <c r="AK54" s="77"/>
      <c r="AL54" s="80"/>
      <c r="AM54" s="78">
        <f t="shared" si="83"/>
        <v>0</v>
      </c>
      <c r="AN54" s="40"/>
      <c r="AO54" s="242"/>
      <c r="AP54" s="243"/>
      <c r="AQ54" s="244"/>
      <c r="AR54" s="244"/>
      <c r="AS54" s="39">
        <f t="shared" si="84"/>
        <v>0</v>
      </c>
      <c r="AT54" s="246"/>
      <c r="AU54" s="247"/>
      <c r="AV54" s="77"/>
      <c r="AW54" s="80"/>
      <c r="AX54" s="78">
        <f t="shared" si="72"/>
        <v>0</v>
      </c>
      <c r="AY54" s="40"/>
      <c r="AZ54" s="62"/>
      <c r="BA54" s="58" t="e">
        <f t="shared" si="85"/>
        <v>#VALUE!</v>
      </c>
      <c r="BB54" s="41" t="e">
        <f>IF((BA54-#REF!-$CR$6)&lt;0,ABS(BA54-#REF!-$CR$6)*1440*60,0)</f>
        <v>#VALUE!</v>
      </c>
      <c r="BC54" s="42"/>
      <c r="BD54" s="62"/>
      <c r="BE54" s="58" t="e">
        <f t="shared" si="73"/>
        <v>#VALUE!</v>
      </c>
      <c r="BF54" s="41" t="e">
        <f>IF((BE54-#REF!-$CR$6)&lt;0,ABS(BE54-#REF!-$CR$6)*1440*60,0)</f>
        <v>#VALUE!</v>
      </c>
      <c r="BG54" s="42"/>
      <c r="BH54" s="77"/>
      <c r="BI54" s="80"/>
      <c r="BJ54" s="78"/>
      <c r="BK54" s="42"/>
      <c r="BL54" s="175" t="e">
        <f ca="1">BG54+BF54+BC54+BB54+#REF!+#REF!+#REF!+#REF!+#REF!+#REF!+#REF!+#REF!+#REF!+#REF!+#REF!+#REF!+#REF!+AN54+AM54+I54+G54</f>
        <v>#VALUE!</v>
      </c>
    </row>
    <row r="55" spans="1:64" hidden="1" x14ac:dyDescent="0.2">
      <c r="A55" s="50">
        <f>'Уч-ки СТ'!B55</f>
        <v>0</v>
      </c>
      <c r="B55" s="38" t="e">
        <f>VLOOKUP(A55,'Уч-ки СТ'!$B$8:$H$67,2,FALSE)</f>
        <v>#VALUE!</v>
      </c>
      <c r="C55" s="62"/>
      <c r="D55" s="217" t="e">
        <f ca="1">IF(ISBLANK(C55),Секц.1!#REF!+OFFSET(D55,6-ROW(C55),),TIME(LEFT(C55,2),RIGHT(C55,2),0))</f>
        <v>#REF!</v>
      </c>
      <c r="E55" s="57"/>
      <c r="F55" s="86" t="e">
        <f t="shared" ca="1" si="57"/>
        <v>#REF!</v>
      </c>
      <c r="G55" s="39" t="e">
        <f t="shared" ca="1" si="102"/>
        <v>#REF!</v>
      </c>
      <c r="H55" s="164" t="e">
        <f t="shared" ca="1" si="58"/>
        <v>#REF!</v>
      </c>
      <c r="I55" s="42"/>
      <c r="J55" s="56" t="e">
        <f t="shared" ca="1" si="74"/>
        <v>#REF!</v>
      </c>
      <c r="K55" s="57"/>
      <c r="L55" s="86"/>
      <c r="M55" s="86"/>
      <c r="N55" s="39" t="e">
        <f t="shared" ca="1" si="60"/>
        <v>#REF!</v>
      </c>
      <c r="O55" s="164"/>
      <c r="P55" s="40"/>
      <c r="Q55" s="56"/>
      <c r="R55" s="57"/>
      <c r="S55" s="58"/>
      <c r="T55" s="57"/>
      <c r="U55" s="57"/>
      <c r="V55" s="43"/>
      <c r="W55" s="43"/>
      <c r="X55" s="60"/>
      <c r="Y55" s="165"/>
      <c r="Z55" s="57"/>
      <c r="AA55" s="57"/>
      <c r="AB55" s="43"/>
      <c r="AC55" s="43"/>
      <c r="AD55" s="60"/>
      <c r="AE55" s="165"/>
      <c r="AF55" s="42"/>
      <c r="AG55" s="221"/>
      <c r="AH55" s="57"/>
      <c r="AI55" s="58" t="e">
        <f t="shared" si="67"/>
        <v>#VALUE!</v>
      </c>
      <c r="AJ55" s="86">
        <f t="shared" si="68"/>
        <v>0</v>
      </c>
      <c r="AK55" s="77"/>
      <c r="AL55" s="80"/>
      <c r="AM55" s="78">
        <f t="shared" si="83"/>
        <v>0</v>
      </c>
      <c r="AN55" s="40"/>
      <c r="AO55" s="56"/>
      <c r="AP55" s="57"/>
      <c r="AQ55" s="86"/>
      <c r="AR55" s="86"/>
      <c r="AS55" s="39">
        <f t="shared" si="84"/>
        <v>0</v>
      </c>
      <c r="AT55" s="164"/>
      <c r="AU55" s="40"/>
      <c r="AV55" s="77"/>
      <c r="AW55" s="80"/>
      <c r="AX55" s="78">
        <f t="shared" si="72"/>
        <v>0</v>
      </c>
      <c r="AY55" s="40"/>
      <c r="AZ55" s="62"/>
      <c r="BA55" s="58" t="e">
        <f t="shared" si="85"/>
        <v>#VALUE!</v>
      </c>
      <c r="BB55" s="41" t="e">
        <f>IF((BA55-#REF!-$CR$6)&lt;0,ABS(BA55-#REF!-$CR$6)*1440*60,0)</f>
        <v>#VALUE!</v>
      </c>
      <c r="BC55" s="42"/>
      <c r="BD55" s="62"/>
      <c r="BE55" s="58" t="e">
        <f t="shared" si="73"/>
        <v>#VALUE!</v>
      </c>
      <c r="BF55" s="41" t="e">
        <f>IF((BE55-#REF!-$CR$6)&lt;0,ABS(BE55-#REF!-$CR$6)*1440*60,0)</f>
        <v>#VALUE!</v>
      </c>
      <c r="BG55" s="42"/>
      <c r="BH55" s="77"/>
      <c r="BI55" s="80"/>
      <c r="BJ55" s="78"/>
      <c r="BK55" s="42"/>
      <c r="BL55" s="175" t="e">
        <f ca="1">BG55+BF55+BC55+BB55+#REF!+#REF!+#REF!+#REF!+#REF!+#REF!+#REF!+#REF!+#REF!+#REF!+#REF!+#REF!+#REF!+AN55+AM55+I55+G55</f>
        <v>#VALUE!</v>
      </c>
    </row>
    <row r="56" spans="1:64" hidden="1" x14ac:dyDescent="0.2">
      <c r="A56" s="50">
        <f>'Уч-ки СТ'!B56</f>
        <v>0</v>
      </c>
      <c r="B56" s="38" t="e">
        <f>VLOOKUP(A56,'Уч-ки СТ'!$B$8:$H$67,2,FALSE)</f>
        <v>#VALUE!</v>
      </c>
      <c r="C56" s="62"/>
      <c r="D56" s="217" t="e">
        <f ca="1">IF(ISBLANK(C56),Секц.1!#REF!+OFFSET(D56,6-ROW(C56),),TIME(LEFT(C56,2),RIGHT(C56,2),0))</f>
        <v>#REF!</v>
      </c>
      <c r="E56" s="57"/>
      <c r="F56" s="86" t="e">
        <f t="shared" ca="1" si="57"/>
        <v>#REF!</v>
      </c>
      <c r="G56" s="39" t="e">
        <f t="shared" ca="1" si="102"/>
        <v>#REF!</v>
      </c>
      <c r="H56" s="164" t="e">
        <f t="shared" ca="1" si="58"/>
        <v>#REF!</v>
      </c>
      <c r="I56" s="42"/>
      <c r="J56" s="56" t="e">
        <f t="shared" ca="1" si="74"/>
        <v>#REF!</v>
      </c>
      <c r="K56" s="57"/>
      <c r="L56" s="86"/>
      <c r="M56" s="86"/>
      <c r="N56" s="39" t="e">
        <f t="shared" ca="1" si="60"/>
        <v>#REF!</v>
      </c>
      <c r="O56" s="164"/>
      <c r="P56" s="40"/>
      <c r="Q56" s="56"/>
      <c r="R56" s="57"/>
      <c r="S56" s="58"/>
      <c r="T56" s="57"/>
      <c r="U56" s="57"/>
      <c r="V56" s="43"/>
      <c r="W56" s="43"/>
      <c r="X56" s="60"/>
      <c r="Y56" s="165"/>
      <c r="Z56" s="57"/>
      <c r="AA56" s="57"/>
      <c r="AB56" s="43"/>
      <c r="AC56" s="43"/>
      <c r="AD56" s="60"/>
      <c r="AE56" s="165"/>
      <c r="AF56" s="42"/>
      <c r="AG56" s="221"/>
      <c r="AH56" s="57"/>
      <c r="AI56" s="58" t="e">
        <f t="shared" si="67"/>
        <v>#VALUE!</v>
      </c>
      <c r="AJ56" s="86">
        <f t="shared" si="68"/>
        <v>0</v>
      </c>
      <c r="AK56" s="77"/>
      <c r="AL56" s="80"/>
      <c r="AM56" s="78">
        <f t="shared" si="83"/>
        <v>0</v>
      </c>
      <c r="AN56" s="40"/>
      <c r="AO56" s="56"/>
      <c r="AP56" s="57"/>
      <c r="AQ56" s="86"/>
      <c r="AR56" s="86"/>
      <c r="AS56" s="39">
        <f t="shared" si="84"/>
        <v>0</v>
      </c>
      <c r="AT56" s="164"/>
      <c r="AU56" s="40"/>
      <c r="AV56" s="77"/>
      <c r="AW56" s="80"/>
      <c r="AX56" s="78">
        <f t="shared" si="72"/>
        <v>0</v>
      </c>
      <c r="AY56" s="40"/>
      <c r="AZ56" s="62"/>
      <c r="BA56" s="58" t="e">
        <f t="shared" si="85"/>
        <v>#VALUE!</v>
      </c>
      <c r="BB56" s="41" t="e">
        <f>IF((BA56-#REF!-$CR$6)&lt;0,ABS(BA56-#REF!-$CR$6)*1440*60,0)</f>
        <v>#VALUE!</v>
      </c>
      <c r="BC56" s="42"/>
      <c r="BD56" s="62"/>
      <c r="BE56" s="58" t="e">
        <f t="shared" si="73"/>
        <v>#VALUE!</v>
      </c>
      <c r="BF56" s="41" t="e">
        <f>IF((BE56-#REF!-$CR$6)&lt;0,ABS(BE56-#REF!-$CR$6)*1440*60,0)</f>
        <v>#VALUE!</v>
      </c>
      <c r="BG56" s="42"/>
      <c r="BH56" s="77"/>
      <c r="BI56" s="80"/>
      <c r="BJ56" s="78"/>
      <c r="BK56" s="42"/>
      <c r="BL56" s="175" t="e">
        <f ca="1">BG56+BF56+BC56+BB56+#REF!+#REF!+#REF!+#REF!+#REF!+#REF!+#REF!+#REF!+#REF!+#REF!+#REF!+#REF!+#REF!+AN56+AM56+I56+G56</f>
        <v>#VALUE!</v>
      </c>
    </row>
    <row r="57" spans="1:64" hidden="1" x14ac:dyDescent="0.2">
      <c r="A57" s="50">
        <f>'Уч-ки СТ'!B57</f>
        <v>0</v>
      </c>
      <c r="B57" s="38" t="e">
        <f>VLOOKUP(A57,'Уч-ки СТ'!$B$8:$H$67,2,FALSE)</f>
        <v>#VALUE!</v>
      </c>
      <c r="C57" s="62"/>
      <c r="D57" s="217" t="e">
        <f ca="1">IF(ISBLANK(C57),Секц.1!#REF!+OFFSET(D57,6-ROW(C57),),TIME(LEFT(C57,2),RIGHT(C57,2),0))</f>
        <v>#REF!</v>
      </c>
      <c r="E57" s="57"/>
      <c r="F57" s="86" t="e">
        <f t="shared" ca="1" si="57"/>
        <v>#REF!</v>
      </c>
      <c r="G57" s="39" t="e">
        <f t="shared" ca="1" si="102"/>
        <v>#REF!</v>
      </c>
      <c r="H57" s="164" t="e">
        <f t="shared" ca="1" si="58"/>
        <v>#REF!</v>
      </c>
      <c r="I57" s="42"/>
      <c r="J57" s="56" t="e">
        <f t="shared" ca="1" si="74"/>
        <v>#REF!</v>
      </c>
      <c r="K57" s="57"/>
      <c r="L57" s="86"/>
      <c r="M57" s="86"/>
      <c r="N57" s="39" t="e">
        <f t="shared" ca="1" si="60"/>
        <v>#REF!</v>
      </c>
      <c r="O57" s="164"/>
      <c r="P57" s="40"/>
      <c r="Q57" s="56"/>
      <c r="R57" s="57"/>
      <c r="S57" s="58"/>
      <c r="T57" s="57"/>
      <c r="U57" s="57"/>
      <c r="V57" s="43"/>
      <c r="W57" s="43"/>
      <c r="X57" s="60"/>
      <c r="Y57" s="165"/>
      <c r="Z57" s="57"/>
      <c r="AA57" s="57"/>
      <c r="AB57" s="43"/>
      <c r="AC57" s="43"/>
      <c r="AD57" s="60"/>
      <c r="AE57" s="165"/>
      <c r="AF57" s="42"/>
      <c r="AG57" s="221"/>
      <c r="AH57" s="57"/>
      <c r="AI57" s="58" t="e">
        <f t="shared" si="67"/>
        <v>#VALUE!</v>
      </c>
      <c r="AJ57" s="86">
        <f t="shared" si="68"/>
        <v>0</v>
      </c>
      <c r="AK57" s="77"/>
      <c r="AL57" s="80"/>
      <c r="AM57" s="78">
        <f t="shared" si="83"/>
        <v>0</v>
      </c>
      <c r="AN57" s="40"/>
      <c r="AO57" s="56"/>
      <c r="AP57" s="57"/>
      <c r="AQ57" s="86"/>
      <c r="AR57" s="86"/>
      <c r="AS57" s="39">
        <f t="shared" si="84"/>
        <v>0</v>
      </c>
      <c r="AT57" s="164"/>
      <c r="AU57" s="40"/>
      <c r="AV57" s="77"/>
      <c r="AW57" s="80"/>
      <c r="AX57" s="78">
        <f t="shared" si="72"/>
        <v>0</v>
      </c>
      <c r="AY57" s="40"/>
      <c r="AZ57" s="62"/>
      <c r="BA57" s="58" t="e">
        <f t="shared" si="85"/>
        <v>#VALUE!</v>
      </c>
      <c r="BB57" s="41" t="e">
        <f>IF((BA57-#REF!-$CR$6)&lt;0,ABS(BA57-#REF!-$CR$6)*1440*60,0)</f>
        <v>#VALUE!</v>
      </c>
      <c r="BC57" s="42"/>
      <c r="BD57" s="62"/>
      <c r="BE57" s="58" t="e">
        <f t="shared" si="73"/>
        <v>#VALUE!</v>
      </c>
      <c r="BF57" s="41" t="e">
        <f>IF((BE57-#REF!-$CR$6)&lt;0,ABS(BE57-#REF!-$CR$6)*1440*60,0)</f>
        <v>#VALUE!</v>
      </c>
      <c r="BG57" s="42"/>
      <c r="BH57" s="77"/>
      <c r="BI57" s="80"/>
      <c r="BJ57" s="78"/>
      <c r="BK57" s="42"/>
      <c r="BL57" s="175" t="e">
        <f ca="1">BG57+BF57+BC57+BB57+#REF!+#REF!+#REF!+#REF!+#REF!+#REF!+#REF!+#REF!+#REF!+#REF!+#REF!+#REF!+#REF!+AN57+AM57+I57+G57</f>
        <v>#VALUE!</v>
      </c>
    </row>
    <row r="58" spans="1:64" hidden="1" x14ac:dyDescent="0.2">
      <c r="A58" s="50">
        <f>'Уч-ки СТ'!B58</f>
        <v>0</v>
      </c>
      <c r="B58" s="38" t="e">
        <f>VLOOKUP(A58,'Уч-ки СТ'!$B$8:$H$67,2,FALSE)</f>
        <v>#VALUE!</v>
      </c>
      <c r="C58" s="62"/>
      <c r="D58" s="217" t="e">
        <f ca="1">IF(ISBLANK(C58),Секц.1!#REF!+OFFSET(D58,6-ROW(C58),),TIME(LEFT(C58,2),RIGHT(C58,2),0))</f>
        <v>#REF!</v>
      </c>
      <c r="E58" s="57"/>
      <c r="F58" s="86" t="e">
        <f t="shared" ca="1" si="57"/>
        <v>#REF!</v>
      </c>
      <c r="G58" s="39" t="e">
        <f t="shared" ca="1" si="102"/>
        <v>#REF!</v>
      </c>
      <c r="H58" s="164" t="e">
        <f t="shared" ca="1" si="58"/>
        <v>#REF!</v>
      </c>
      <c r="I58" s="42"/>
      <c r="J58" s="56" t="e">
        <f t="shared" ca="1" si="74"/>
        <v>#REF!</v>
      </c>
      <c r="K58" s="57"/>
      <c r="L58" s="86"/>
      <c r="M58" s="86"/>
      <c r="N58" s="39" t="e">
        <f t="shared" ca="1" si="60"/>
        <v>#REF!</v>
      </c>
      <c r="O58" s="164"/>
      <c r="P58" s="40"/>
      <c r="Q58" s="56"/>
      <c r="R58" s="57"/>
      <c r="S58" s="58"/>
      <c r="T58" s="57"/>
      <c r="U58" s="57"/>
      <c r="V58" s="43"/>
      <c r="W58" s="43"/>
      <c r="X58" s="60"/>
      <c r="Y58" s="165"/>
      <c r="Z58" s="57"/>
      <c r="AA58" s="57"/>
      <c r="AB58" s="43"/>
      <c r="AC58" s="43"/>
      <c r="AD58" s="60"/>
      <c r="AE58" s="165"/>
      <c r="AF58" s="42"/>
      <c r="AG58" s="221"/>
      <c r="AH58" s="57"/>
      <c r="AI58" s="58" t="e">
        <f t="shared" si="67"/>
        <v>#VALUE!</v>
      </c>
      <c r="AJ58" s="86">
        <f t="shared" si="68"/>
        <v>0</v>
      </c>
      <c r="AK58" s="77"/>
      <c r="AL58" s="80"/>
      <c r="AM58" s="78">
        <f t="shared" si="83"/>
        <v>0</v>
      </c>
      <c r="AN58" s="40"/>
      <c r="AO58" s="56"/>
      <c r="AP58" s="57"/>
      <c r="AQ58" s="86"/>
      <c r="AR58" s="86"/>
      <c r="AS58" s="39">
        <f t="shared" si="84"/>
        <v>0</v>
      </c>
      <c r="AT58" s="164"/>
      <c r="AU58" s="40"/>
      <c r="AV58" s="77"/>
      <c r="AW58" s="80"/>
      <c r="AX58" s="78">
        <f t="shared" si="72"/>
        <v>0</v>
      </c>
      <c r="AY58" s="40"/>
      <c r="AZ58" s="62"/>
      <c r="BA58" s="58" t="e">
        <f t="shared" si="85"/>
        <v>#VALUE!</v>
      </c>
      <c r="BB58" s="41" t="e">
        <f>IF((BA58-#REF!-$CR$6)&lt;0,ABS(BA58-#REF!-$CR$6)*1440*60,0)</f>
        <v>#VALUE!</v>
      </c>
      <c r="BC58" s="42"/>
      <c r="BD58" s="62"/>
      <c r="BE58" s="58" t="e">
        <f t="shared" si="73"/>
        <v>#VALUE!</v>
      </c>
      <c r="BF58" s="41" t="e">
        <f>IF((BE58-#REF!-$CR$6)&lt;0,ABS(BE58-#REF!-$CR$6)*1440*60,0)</f>
        <v>#VALUE!</v>
      </c>
      <c r="BG58" s="42"/>
      <c r="BH58" s="77"/>
      <c r="BI58" s="80"/>
      <c r="BJ58" s="78"/>
      <c r="BK58" s="42"/>
      <c r="BL58" s="175" t="e">
        <f ca="1">BG58+BF58+BC58+BB58+#REF!+#REF!+#REF!+#REF!+#REF!+#REF!+#REF!+#REF!+#REF!+#REF!+#REF!+#REF!+#REF!+AN58+AM58+I58+G58</f>
        <v>#VALUE!</v>
      </c>
    </row>
    <row r="59" spans="1:64" hidden="1" x14ac:dyDescent="0.2">
      <c r="A59" s="50">
        <f>'Уч-ки СТ'!B59</f>
        <v>0</v>
      </c>
      <c r="B59" s="38" t="e">
        <f>VLOOKUP(A59,'Уч-ки СТ'!$B$8:$H$67,2,FALSE)</f>
        <v>#VALUE!</v>
      </c>
      <c r="C59" s="62"/>
      <c r="D59" s="217" t="e">
        <f ca="1">IF(ISBLANK(C59),Секц.1!#REF!+OFFSET(D59,6-ROW(C59),),TIME(LEFT(C59,2),RIGHT(C59,2),0))</f>
        <v>#REF!</v>
      </c>
      <c r="E59" s="57"/>
      <c r="F59" s="86" t="e">
        <f t="shared" ca="1" si="57"/>
        <v>#REF!</v>
      </c>
      <c r="G59" s="39" t="e">
        <f t="shared" ca="1" si="102"/>
        <v>#REF!</v>
      </c>
      <c r="H59" s="164" t="e">
        <f t="shared" ca="1" si="58"/>
        <v>#REF!</v>
      </c>
      <c r="I59" s="42"/>
      <c r="J59" s="56" t="e">
        <f t="shared" ca="1" si="74"/>
        <v>#REF!</v>
      </c>
      <c r="K59" s="57"/>
      <c r="L59" s="86"/>
      <c r="M59" s="86"/>
      <c r="N59" s="39" t="e">
        <f t="shared" ca="1" si="60"/>
        <v>#REF!</v>
      </c>
      <c r="O59" s="164"/>
      <c r="P59" s="40"/>
      <c r="Q59" s="56"/>
      <c r="R59" s="57"/>
      <c r="S59" s="58"/>
      <c r="T59" s="57"/>
      <c r="U59" s="57"/>
      <c r="V59" s="43"/>
      <c r="W59" s="43"/>
      <c r="X59" s="60"/>
      <c r="Y59" s="165"/>
      <c r="Z59" s="57"/>
      <c r="AA59" s="57"/>
      <c r="AB59" s="43"/>
      <c r="AC59" s="43"/>
      <c r="AD59" s="60"/>
      <c r="AE59" s="165"/>
      <c r="AF59" s="42"/>
      <c r="AG59" s="221"/>
      <c r="AH59" s="57"/>
      <c r="AI59" s="58" t="e">
        <f t="shared" si="67"/>
        <v>#VALUE!</v>
      </c>
      <c r="AJ59" s="86">
        <f t="shared" si="68"/>
        <v>0</v>
      </c>
      <c r="AK59" s="77"/>
      <c r="AL59" s="80"/>
      <c r="AM59" s="78">
        <f t="shared" si="83"/>
        <v>0</v>
      </c>
      <c r="AN59" s="40"/>
      <c r="AO59" s="56"/>
      <c r="AP59" s="57"/>
      <c r="AQ59" s="86"/>
      <c r="AR59" s="86"/>
      <c r="AS59" s="39">
        <f t="shared" si="84"/>
        <v>0</v>
      </c>
      <c r="AT59" s="164"/>
      <c r="AU59" s="40"/>
      <c r="AV59" s="77"/>
      <c r="AW59" s="80"/>
      <c r="AX59" s="78">
        <f t="shared" si="72"/>
        <v>0</v>
      </c>
      <c r="AY59" s="40"/>
      <c r="AZ59" s="62"/>
      <c r="BA59" s="58" t="e">
        <f t="shared" si="85"/>
        <v>#VALUE!</v>
      </c>
      <c r="BB59" s="41" t="e">
        <f>IF((BA59-#REF!-$CR$6)&lt;0,ABS(BA59-#REF!-$CR$6)*1440*60,0)</f>
        <v>#VALUE!</v>
      </c>
      <c r="BC59" s="42"/>
      <c r="BD59" s="62"/>
      <c r="BE59" s="58" t="e">
        <f t="shared" si="73"/>
        <v>#VALUE!</v>
      </c>
      <c r="BF59" s="41" t="e">
        <f>IF((BE59-#REF!-$CR$6)&lt;0,ABS(BE59-#REF!-$CR$6)*1440*60,0)</f>
        <v>#VALUE!</v>
      </c>
      <c r="BG59" s="42"/>
      <c r="BH59" s="77"/>
      <c r="BI59" s="80"/>
      <c r="BJ59" s="78"/>
      <c r="BK59" s="42"/>
      <c r="BL59" s="175" t="e">
        <f ca="1">BG59+BF59+BC59+BB59+#REF!+#REF!+#REF!+#REF!+#REF!+#REF!+#REF!+#REF!+#REF!+#REF!+#REF!+#REF!+#REF!+AN59+AM59+I59+G59</f>
        <v>#VALUE!</v>
      </c>
    </row>
    <row r="60" spans="1:64" hidden="1" x14ac:dyDescent="0.2">
      <c r="A60" s="50">
        <f>'Уч-ки СТ'!B60</f>
        <v>0</v>
      </c>
      <c r="B60" s="38" t="e">
        <f>VLOOKUP(A60,'Уч-ки СТ'!$B$8:$H$67,2,FALSE)</f>
        <v>#VALUE!</v>
      </c>
      <c r="C60" s="62"/>
      <c r="D60" s="217" t="e">
        <f ca="1">IF(ISBLANK(C60),Секц.1!#REF!+OFFSET(D60,6-ROW(C60),),TIME(LEFT(C60,2),RIGHT(C60,2),0))</f>
        <v>#REF!</v>
      </c>
      <c r="E60" s="57"/>
      <c r="F60" s="86" t="e">
        <f t="shared" ca="1" si="57"/>
        <v>#REF!</v>
      </c>
      <c r="G60" s="39" t="e">
        <f t="shared" ca="1" si="102"/>
        <v>#REF!</v>
      </c>
      <c r="H60" s="164" t="e">
        <f t="shared" ca="1" si="58"/>
        <v>#REF!</v>
      </c>
      <c r="I60" s="42"/>
      <c r="J60" s="56" t="e">
        <f t="shared" ca="1" si="74"/>
        <v>#REF!</v>
      </c>
      <c r="K60" s="57"/>
      <c r="L60" s="86"/>
      <c r="M60" s="86"/>
      <c r="N60" s="39" t="e">
        <f t="shared" ca="1" si="60"/>
        <v>#REF!</v>
      </c>
      <c r="O60" s="164"/>
      <c r="P60" s="40"/>
      <c r="Q60" s="56"/>
      <c r="R60" s="57"/>
      <c r="S60" s="58"/>
      <c r="T60" s="57"/>
      <c r="U60" s="57"/>
      <c r="V60" s="43"/>
      <c r="W60" s="43"/>
      <c r="X60" s="60"/>
      <c r="Y60" s="165"/>
      <c r="Z60" s="57"/>
      <c r="AA60" s="57"/>
      <c r="AB60" s="43"/>
      <c r="AC60" s="43"/>
      <c r="AD60" s="60"/>
      <c r="AE60" s="165"/>
      <c r="AF60" s="42"/>
      <c r="AG60" s="221"/>
      <c r="AH60" s="57"/>
      <c r="AI60" s="58" t="e">
        <f t="shared" si="67"/>
        <v>#VALUE!</v>
      </c>
      <c r="AJ60" s="86">
        <f t="shared" si="68"/>
        <v>0</v>
      </c>
      <c r="AK60" s="77"/>
      <c r="AL60" s="80"/>
      <c r="AM60" s="78">
        <f t="shared" si="83"/>
        <v>0</v>
      </c>
      <c r="AN60" s="40"/>
      <c r="AO60" s="56"/>
      <c r="AP60" s="57"/>
      <c r="AQ60" s="86"/>
      <c r="AR60" s="86"/>
      <c r="AS60" s="39">
        <f t="shared" si="84"/>
        <v>0</v>
      </c>
      <c r="AT60" s="164"/>
      <c r="AU60" s="40"/>
      <c r="AV60" s="77"/>
      <c r="AW60" s="80"/>
      <c r="AX60" s="78">
        <f t="shared" si="72"/>
        <v>0</v>
      </c>
      <c r="AY60" s="40"/>
      <c r="AZ60" s="62"/>
      <c r="BA60" s="58" t="e">
        <f t="shared" si="85"/>
        <v>#VALUE!</v>
      </c>
      <c r="BB60" s="41" t="e">
        <f>IF((BA60-#REF!-$CR$6)&lt;0,ABS(BA60-#REF!-$CR$6)*1440*60,0)</f>
        <v>#VALUE!</v>
      </c>
      <c r="BC60" s="42"/>
      <c r="BD60" s="62"/>
      <c r="BE60" s="58" t="e">
        <f t="shared" si="73"/>
        <v>#VALUE!</v>
      </c>
      <c r="BF60" s="41" t="e">
        <f>IF((BE60-#REF!-$CR$6)&lt;0,ABS(BE60-#REF!-$CR$6)*1440*60,0)</f>
        <v>#VALUE!</v>
      </c>
      <c r="BG60" s="42"/>
      <c r="BH60" s="77"/>
      <c r="BI60" s="80"/>
      <c r="BJ60" s="78"/>
      <c r="BK60" s="42"/>
      <c r="BL60" s="175" t="e">
        <f ca="1">BG60+BF60+BC60+BB60+#REF!+#REF!+#REF!+#REF!+#REF!+#REF!+#REF!+#REF!+#REF!+#REF!+#REF!+#REF!+#REF!+AN60+AM60+I60+G60</f>
        <v>#VALUE!</v>
      </c>
    </row>
    <row r="61" spans="1:64" hidden="1" x14ac:dyDescent="0.2">
      <c r="A61" s="50">
        <f>'Уч-ки СТ'!B61</f>
        <v>0</v>
      </c>
      <c r="B61" s="38" t="e">
        <f>VLOOKUP(A61,'Уч-ки СТ'!$B$8:$H$67,2,FALSE)</f>
        <v>#VALUE!</v>
      </c>
      <c r="C61" s="62"/>
      <c r="D61" s="217" t="e">
        <f ca="1">IF(ISBLANK(C61),Секц.1!#REF!+OFFSET(D61,6-ROW(C61),),TIME(LEFT(C61,2),RIGHT(C61,2),0))</f>
        <v>#REF!</v>
      </c>
      <c r="E61" s="57"/>
      <c r="F61" s="86" t="e">
        <f t="shared" ca="1" si="57"/>
        <v>#REF!</v>
      </c>
      <c r="G61" s="39" t="e">
        <f t="shared" ca="1" si="102"/>
        <v>#REF!</v>
      </c>
      <c r="H61" s="164" t="e">
        <f t="shared" ca="1" si="58"/>
        <v>#REF!</v>
      </c>
      <c r="I61" s="42"/>
      <c r="J61" s="56" t="e">
        <f t="shared" ca="1" si="74"/>
        <v>#REF!</v>
      </c>
      <c r="K61" s="57"/>
      <c r="L61" s="86"/>
      <c r="M61" s="86"/>
      <c r="N61" s="39" t="e">
        <f t="shared" ca="1" si="60"/>
        <v>#REF!</v>
      </c>
      <c r="O61" s="164"/>
      <c r="P61" s="40"/>
      <c r="Q61" s="56"/>
      <c r="R61" s="57"/>
      <c r="S61" s="58"/>
      <c r="T61" s="57"/>
      <c r="U61" s="57"/>
      <c r="V61" s="43"/>
      <c r="W61" s="43"/>
      <c r="X61" s="60"/>
      <c r="Y61" s="165"/>
      <c r="Z61" s="57"/>
      <c r="AA61" s="57"/>
      <c r="AB61" s="43"/>
      <c r="AC61" s="43"/>
      <c r="AD61" s="60"/>
      <c r="AE61" s="165"/>
      <c r="AF61" s="42"/>
      <c r="AG61" s="221"/>
      <c r="AH61" s="57"/>
      <c r="AI61" s="58" t="e">
        <f t="shared" si="67"/>
        <v>#VALUE!</v>
      </c>
      <c r="AJ61" s="86">
        <f t="shared" si="68"/>
        <v>0</v>
      </c>
      <c r="AK61" s="77"/>
      <c r="AL61" s="80"/>
      <c r="AM61" s="78">
        <f t="shared" si="83"/>
        <v>0</v>
      </c>
      <c r="AN61" s="40"/>
      <c r="AO61" s="56"/>
      <c r="AP61" s="57"/>
      <c r="AQ61" s="86"/>
      <c r="AR61" s="86"/>
      <c r="AS61" s="39">
        <f t="shared" si="84"/>
        <v>0</v>
      </c>
      <c r="AT61" s="164"/>
      <c r="AU61" s="40"/>
      <c r="AV61" s="77"/>
      <c r="AW61" s="80"/>
      <c r="AX61" s="78">
        <f t="shared" si="72"/>
        <v>0</v>
      </c>
      <c r="AY61" s="40"/>
      <c r="AZ61" s="62"/>
      <c r="BA61" s="58" t="e">
        <f t="shared" si="85"/>
        <v>#VALUE!</v>
      </c>
      <c r="BB61" s="41" t="e">
        <f>IF((BA61-#REF!-$CR$6)&lt;0,ABS(BA61-#REF!-$CR$6)*1440*60,0)</f>
        <v>#VALUE!</v>
      </c>
      <c r="BC61" s="42"/>
      <c r="BD61" s="62"/>
      <c r="BE61" s="58" t="e">
        <f t="shared" si="73"/>
        <v>#VALUE!</v>
      </c>
      <c r="BF61" s="41" t="e">
        <f>IF((BE61-#REF!-$CR$6)&lt;0,ABS(BE61-#REF!-$CR$6)*1440*60,0)</f>
        <v>#VALUE!</v>
      </c>
      <c r="BG61" s="42"/>
      <c r="BH61" s="77"/>
      <c r="BI61" s="80"/>
      <c r="BJ61" s="78"/>
      <c r="BK61" s="42"/>
      <c r="BL61" s="175" t="e">
        <f ca="1">BG61+BF61+BC61+BB61+#REF!+#REF!+#REF!+#REF!+#REF!+#REF!+#REF!+#REF!+#REF!+#REF!+#REF!+#REF!+#REF!+AN61+AM61+I61+G61</f>
        <v>#VALUE!</v>
      </c>
    </row>
    <row r="62" spans="1:64" hidden="1" x14ac:dyDescent="0.2">
      <c r="A62" s="50">
        <f>'Уч-ки СТ'!B62</f>
        <v>0</v>
      </c>
      <c r="B62" s="38" t="e">
        <f>VLOOKUP(A62,'Уч-ки СТ'!$B$8:$H$67,2,FALSE)</f>
        <v>#VALUE!</v>
      </c>
      <c r="C62" s="62"/>
      <c r="D62" s="217" t="e">
        <f ca="1">IF(ISBLANK(C62),Секц.1!#REF!+OFFSET(D62,6-ROW(C62),),TIME(LEFT(C62,2),RIGHT(C62,2),0))</f>
        <v>#REF!</v>
      </c>
      <c r="E62" s="57"/>
      <c r="F62" s="86" t="e">
        <f t="shared" ca="1" si="57"/>
        <v>#REF!</v>
      </c>
      <c r="G62" s="39" t="e">
        <f t="shared" ca="1" si="102"/>
        <v>#REF!</v>
      </c>
      <c r="H62" s="164" t="e">
        <f t="shared" ca="1" si="58"/>
        <v>#REF!</v>
      </c>
      <c r="I62" s="42"/>
      <c r="J62" s="56" t="e">
        <f t="shared" ca="1" si="74"/>
        <v>#REF!</v>
      </c>
      <c r="K62" s="57"/>
      <c r="L62" s="86"/>
      <c r="M62" s="86"/>
      <c r="N62" s="39"/>
      <c r="O62" s="164"/>
      <c r="P62" s="40"/>
      <c r="Q62" s="56"/>
      <c r="R62" s="57"/>
      <c r="S62" s="58"/>
      <c r="T62" s="57"/>
      <c r="U62" s="57"/>
      <c r="V62" s="43"/>
      <c r="W62" s="43"/>
      <c r="X62" s="60"/>
      <c r="Y62" s="165"/>
      <c r="Z62" s="57"/>
      <c r="AA62" s="57"/>
      <c r="AB62" s="43"/>
      <c r="AC62" s="43"/>
      <c r="AD62" s="60"/>
      <c r="AE62" s="165"/>
      <c r="AF62" s="42"/>
      <c r="AG62" s="221"/>
      <c r="AH62" s="57"/>
      <c r="AI62" s="58" t="e">
        <f t="shared" si="67"/>
        <v>#VALUE!</v>
      </c>
      <c r="AJ62" s="86">
        <f t="shared" si="68"/>
        <v>0</v>
      </c>
      <c r="AK62" s="77"/>
      <c r="AL62" s="80"/>
      <c r="AM62" s="78">
        <f t="shared" si="83"/>
        <v>0</v>
      </c>
      <c r="AN62" s="40"/>
      <c r="AO62" s="56"/>
      <c r="AP62" s="57"/>
      <c r="AQ62" s="86"/>
      <c r="AR62" s="86"/>
      <c r="AS62" s="39"/>
      <c r="AT62" s="164"/>
      <c r="AU62" s="40"/>
      <c r="AV62" s="77"/>
      <c r="AW62" s="80"/>
      <c r="AX62" s="78">
        <f t="shared" si="72"/>
        <v>0</v>
      </c>
      <c r="AY62" s="40"/>
      <c r="AZ62" s="62"/>
      <c r="BA62" s="58" t="e">
        <f t="shared" si="85"/>
        <v>#VALUE!</v>
      </c>
      <c r="BB62" s="41" t="e">
        <f>IF((BA62-#REF!-$CR$6)&lt;0,ABS(BA62-#REF!-$CR$6)*1440*60,0)</f>
        <v>#VALUE!</v>
      </c>
      <c r="BC62" s="42"/>
      <c r="BD62" s="62"/>
      <c r="BE62" s="58" t="e">
        <f t="shared" si="73"/>
        <v>#VALUE!</v>
      </c>
      <c r="BF62" s="41" t="e">
        <f>IF((BE62-#REF!-$CR$6)&lt;0,ABS(BE62-#REF!-$CR$6)*1440*60,0)</f>
        <v>#VALUE!</v>
      </c>
      <c r="BG62" s="42"/>
      <c r="BH62" s="77"/>
      <c r="BI62" s="80"/>
      <c r="BJ62" s="78"/>
      <c r="BK62" s="42"/>
      <c r="BL62" s="175" t="e">
        <f ca="1">BG62+BF62+BC62+BB62+#REF!+#REF!+#REF!+#REF!+#REF!+#REF!+#REF!+#REF!+#REF!+#REF!+#REF!+#REF!+#REF!+AN62+AM62+I62+G62</f>
        <v>#VALUE!</v>
      </c>
    </row>
    <row r="63" spans="1:64" hidden="1" x14ac:dyDescent="0.2">
      <c r="A63" s="50">
        <f>'Уч-ки СТ'!B63</f>
        <v>0</v>
      </c>
      <c r="B63" s="38" t="e">
        <f>VLOOKUP(A63,'Уч-ки СТ'!$B$8:$H$67,2,FALSE)</f>
        <v>#VALUE!</v>
      </c>
      <c r="C63" s="62"/>
      <c r="D63" s="217" t="e">
        <f ca="1">IF(ISBLANK(C63),Секц.1!#REF!+OFFSET(D63,6-ROW(C63),),TIME(LEFT(C63,2),RIGHT(C63,2),0))</f>
        <v>#REF!</v>
      </c>
      <c r="E63" s="57"/>
      <c r="F63" s="86" t="e">
        <f t="shared" ca="1" si="57"/>
        <v>#REF!</v>
      </c>
      <c r="G63" s="39" t="e">
        <f t="shared" ca="1" si="102"/>
        <v>#REF!</v>
      </c>
      <c r="H63" s="164" t="e">
        <f t="shared" ca="1" si="58"/>
        <v>#REF!</v>
      </c>
      <c r="I63" s="42"/>
      <c r="J63" s="56" t="e">
        <f t="shared" ca="1" si="74"/>
        <v>#REF!</v>
      </c>
      <c r="K63" s="57"/>
      <c r="L63" s="86"/>
      <c r="M63" s="86"/>
      <c r="N63" s="39"/>
      <c r="O63" s="164"/>
      <c r="P63" s="40"/>
      <c r="Q63" s="56"/>
      <c r="R63" s="57"/>
      <c r="S63" s="58"/>
      <c r="T63" s="57"/>
      <c r="U63" s="57"/>
      <c r="V63" s="43"/>
      <c r="W63" s="43"/>
      <c r="X63" s="60"/>
      <c r="Y63" s="165"/>
      <c r="Z63" s="57"/>
      <c r="AA63" s="57"/>
      <c r="AB63" s="43"/>
      <c r="AC63" s="43"/>
      <c r="AD63" s="60"/>
      <c r="AE63" s="165"/>
      <c r="AF63" s="42"/>
      <c r="AG63" s="221"/>
      <c r="AH63" s="57"/>
      <c r="AI63" s="58" t="e">
        <f t="shared" si="67"/>
        <v>#VALUE!</v>
      </c>
      <c r="AJ63" s="86">
        <f t="shared" si="68"/>
        <v>0</v>
      </c>
      <c r="AK63" s="77"/>
      <c r="AL63" s="80"/>
      <c r="AM63" s="78">
        <f t="shared" si="83"/>
        <v>0</v>
      </c>
      <c r="AN63" s="40"/>
      <c r="AO63" s="56"/>
      <c r="AP63" s="57"/>
      <c r="AQ63" s="86"/>
      <c r="AR63" s="86"/>
      <c r="AS63" s="39"/>
      <c r="AT63" s="164"/>
      <c r="AU63" s="40"/>
      <c r="AV63" s="77"/>
      <c r="AW63" s="80"/>
      <c r="AX63" s="78">
        <f t="shared" si="72"/>
        <v>0</v>
      </c>
      <c r="AY63" s="40"/>
      <c r="AZ63" s="62"/>
      <c r="BA63" s="58" t="e">
        <f t="shared" si="85"/>
        <v>#VALUE!</v>
      </c>
      <c r="BB63" s="41" t="e">
        <f>IF((BA63-#REF!-$CR$6)&lt;0,ABS(BA63-#REF!-$CR$6)*1440*60,0)</f>
        <v>#VALUE!</v>
      </c>
      <c r="BC63" s="42"/>
      <c r="BD63" s="62"/>
      <c r="BE63" s="58" t="e">
        <f t="shared" si="73"/>
        <v>#VALUE!</v>
      </c>
      <c r="BF63" s="41" t="e">
        <f>IF((BE63-#REF!-$CR$6)&lt;0,ABS(BE63-#REF!-$CR$6)*1440*60,0)</f>
        <v>#VALUE!</v>
      </c>
      <c r="BG63" s="42"/>
      <c r="BH63" s="77"/>
      <c r="BI63" s="80"/>
      <c r="BJ63" s="78"/>
      <c r="BK63" s="42"/>
      <c r="BL63" s="175" t="e">
        <f ca="1">BG63+BF63+BC63+BB63+#REF!+#REF!+#REF!+#REF!+#REF!+#REF!+#REF!+#REF!+#REF!+#REF!+#REF!+#REF!+#REF!+AN63+AM63+I63+G63</f>
        <v>#VALUE!</v>
      </c>
    </row>
    <row r="64" spans="1:64" hidden="1" x14ac:dyDescent="0.2">
      <c r="A64" s="50">
        <f>'Уч-ки СТ'!B64</f>
        <v>0</v>
      </c>
      <c r="B64" s="38" t="e">
        <f>VLOOKUP(A64,'Уч-ки СТ'!$B$8:$H$67,2,FALSE)</f>
        <v>#VALUE!</v>
      </c>
      <c r="C64" s="62"/>
      <c r="D64" s="217" t="e">
        <f ca="1">IF(ISBLANK(C64),Секц.1!#REF!+OFFSET(D64,6-ROW(C64),),TIME(LEFT(C64,2),RIGHT(C64,2),0))</f>
        <v>#REF!</v>
      </c>
      <c r="E64" s="57"/>
      <c r="F64" s="86" t="e">
        <f t="shared" ca="1" si="57"/>
        <v>#REF!</v>
      </c>
      <c r="G64" s="39" t="e">
        <f t="shared" ca="1" si="102"/>
        <v>#REF!</v>
      </c>
      <c r="H64" s="164" t="e">
        <f t="shared" ca="1" si="58"/>
        <v>#REF!</v>
      </c>
      <c r="I64" s="42"/>
      <c r="J64" s="56" t="e">
        <f t="shared" ca="1" si="74"/>
        <v>#REF!</v>
      </c>
      <c r="K64" s="57"/>
      <c r="L64" s="86"/>
      <c r="M64" s="86"/>
      <c r="N64" s="39"/>
      <c r="O64" s="164"/>
      <c r="P64" s="40"/>
      <c r="Q64" s="56"/>
      <c r="R64" s="57"/>
      <c r="S64" s="58"/>
      <c r="T64" s="57"/>
      <c r="U64" s="57"/>
      <c r="V64" s="43"/>
      <c r="W64" s="43"/>
      <c r="X64" s="60"/>
      <c r="Y64" s="165"/>
      <c r="Z64" s="57"/>
      <c r="AA64" s="57"/>
      <c r="AB64" s="43"/>
      <c r="AC64" s="43"/>
      <c r="AD64" s="60"/>
      <c r="AE64" s="165"/>
      <c r="AF64" s="42"/>
      <c r="AG64" s="221"/>
      <c r="AH64" s="57"/>
      <c r="AI64" s="58" t="e">
        <f t="shared" si="67"/>
        <v>#VALUE!</v>
      </c>
      <c r="AJ64" s="86">
        <f t="shared" si="68"/>
        <v>0</v>
      </c>
      <c r="AK64" s="77"/>
      <c r="AL64" s="80"/>
      <c r="AM64" s="78">
        <f t="shared" si="83"/>
        <v>0</v>
      </c>
      <c r="AN64" s="40"/>
      <c r="AO64" s="56"/>
      <c r="AP64" s="57"/>
      <c r="AQ64" s="86"/>
      <c r="AR64" s="86"/>
      <c r="AS64" s="39"/>
      <c r="AT64" s="164"/>
      <c r="AU64" s="40"/>
      <c r="AV64" s="77"/>
      <c r="AW64" s="80"/>
      <c r="AX64" s="78">
        <f t="shared" si="72"/>
        <v>0</v>
      </c>
      <c r="AY64" s="40"/>
      <c r="AZ64" s="62"/>
      <c r="BA64" s="58" t="e">
        <f t="shared" si="85"/>
        <v>#VALUE!</v>
      </c>
      <c r="BB64" s="41" t="e">
        <f>IF((BA64-#REF!-$CR$6)&lt;0,ABS(BA64-#REF!-$CR$6)*1440*60,0)</f>
        <v>#VALUE!</v>
      </c>
      <c r="BC64" s="42"/>
      <c r="BD64" s="62"/>
      <c r="BE64" s="58" t="e">
        <f t="shared" si="73"/>
        <v>#VALUE!</v>
      </c>
      <c r="BF64" s="41" t="e">
        <f>IF((BE64-#REF!-$CR$6)&lt;0,ABS(BE64-#REF!-$CR$6)*1440*60,0)</f>
        <v>#VALUE!</v>
      </c>
      <c r="BG64" s="42"/>
      <c r="BH64" s="77"/>
      <c r="BI64" s="80"/>
      <c r="BJ64" s="78"/>
      <c r="BK64" s="42"/>
      <c r="BL64" s="175" t="e">
        <f ca="1">BG64+BF64+BC64+BB64+#REF!+#REF!+#REF!+#REF!+#REF!+#REF!+#REF!+#REF!+#REF!+#REF!+#REF!+#REF!+#REF!+AN64+AM64+I64+G64</f>
        <v>#VALUE!</v>
      </c>
    </row>
    <row r="65" spans="1:64" hidden="1" x14ac:dyDescent="0.2">
      <c r="A65" s="50">
        <f>'Уч-ки СТ'!B65</f>
        <v>0</v>
      </c>
      <c r="B65" s="38" t="e">
        <f>VLOOKUP(A65,'Уч-ки СТ'!$B$8:$H$67,2,FALSE)</f>
        <v>#VALUE!</v>
      </c>
      <c r="C65" s="62"/>
      <c r="D65" s="217" t="e">
        <f ca="1">IF(ISBLANK(C65),Секц.1!#REF!+OFFSET(D65,6-ROW(C65),),TIME(LEFT(C65,2),RIGHT(C65,2),0))</f>
        <v>#REF!</v>
      </c>
      <c r="E65" s="57"/>
      <c r="F65" s="86" t="e">
        <f t="shared" ca="1" si="57"/>
        <v>#REF!</v>
      </c>
      <c r="G65" s="39" t="e">
        <f t="shared" ca="1" si="102"/>
        <v>#REF!</v>
      </c>
      <c r="H65" s="164" t="e">
        <f t="shared" ca="1" si="58"/>
        <v>#REF!</v>
      </c>
      <c r="I65" s="42"/>
      <c r="J65" s="56" t="e">
        <f t="shared" ca="1" si="74"/>
        <v>#REF!</v>
      </c>
      <c r="K65" s="57"/>
      <c r="L65" s="86"/>
      <c r="M65" s="86"/>
      <c r="N65" s="39"/>
      <c r="O65" s="164"/>
      <c r="P65" s="40"/>
      <c r="Q65" s="56"/>
      <c r="R65" s="57"/>
      <c r="S65" s="58"/>
      <c r="T65" s="57"/>
      <c r="U65" s="57"/>
      <c r="V65" s="43"/>
      <c r="W65" s="43"/>
      <c r="X65" s="60"/>
      <c r="Y65" s="165"/>
      <c r="Z65" s="57"/>
      <c r="AA65" s="57"/>
      <c r="AB65" s="43"/>
      <c r="AC65" s="43"/>
      <c r="AD65" s="60"/>
      <c r="AE65" s="165"/>
      <c r="AF65" s="42"/>
      <c r="AG65" s="221"/>
      <c r="AH65" s="57"/>
      <c r="AI65" s="58" t="e">
        <f t="shared" si="67"/>
        <v>#VALUE!</v>
      </c>
      <c r="AJ65" s="86">
        <f t="shared" si="68"/>
        <v>0</v>
      </c>
      <c r="AK65" s="77"/>
      <c r="AL65" s="80"/>
      <c r="AM65" s="78">
        <f t="shared" si="83"/>
        <v>0</v>
      </c>
      <c r="AN65" s="40"/>
      <c r="AO65" s="56"/>
      <c r="AP65" s="57"/>
      <c r="AQ65" s="86"/>
      <c r="AR65" s="86"/>
      <c r="AS65" s="39"/>
      <c r="AT65" s="164"/>
      <c r="AU65" s="40"/>
      <c r="AV65" s="77"/>
      <c r="AW65" s="80"/>
      <c r="AX65" s="78">
        <f t="shared" si="72"/>
        <v>0</v>
      </c>
      <c r="AY65" s="40"/>
      <c r="AZ65" s="62"/>
      <c r="BA65" s="58" t="e">
        <f t="shared" si="85"/>
        <v>#VALUE!</v>
      </c>
      <c r="BB65" s="41" t="e">
        <f>IF((BA65-#REF!-$CR$6)&lt;0,ABS(BA65-#REF!-$CR$6)*1440*60,0)</f>
        <v>#VALUE!</v>
      </c>
      <c r="BC65" s="42"/>
      <c r="BD65" s="62"/>
      <c r="BE65" s="58" t="e">
        <f t="shared" si="73"/>
        <v>#VALUE!</v>
      </c>
      <c r="BF65" s="41" t="e">
        <f>IF((BE65-#REF!-$CR$6)&lt;0,ABS(BE65-#REF!-$CR$6)*1440*60,0)</f>
        <v>#VALUE!</v>
      </c>
      <c r="BG65" s="42"/>
      <c r="BH65" s="77"/>
      <c r="BI65" s="80"/>
      <c r="BJ65" s="78"/>
      <c r="BK65" s="42"/>
      <c r="BL65" s="175" t="e">
        <f ca="1">BG65+BF65+BC65+BB65+#REF!+#REF!+#REF!+#REF!+#REF!+#REF!+#REF!+#REF!+#REF!+#REF!+#REF!+#REF!+#REF!+AN65+AM65+I65+G65</f>
        <v>#VALUE!</v>
      </c>
    </row>
    <row r="66" spans="1:64" hidden="1" x14ac:dyDescent="0.2">
      <c r="A66" s="50">
        <f>'Уч-ки СТ'!B66</f>
        <v>0</v>
      </c>
      <c r="B66" s="38" t="e">
        <f>VLOOKUP(A66,'Уч-ки СТ'!$B$8:$H$67,2,FALSE)</f>
        <v>#VALUE!</v>
      </c>
      <c r="C66" s="62"/>
      <c r="D66" s="217" t="e">
        <f ca="1">IF(ISBLANK(C66),Секц.1!#REF!+OFFSET(D66,6-ROW(C66),),TIME(LEFT(C66,2),RIGHT(C66,2),0))</f>
        <v>#REF!</v>
      </c>
      <c r="E66" s="57"/>
      <c r="F66" s="86" t="e">
        <f t="shared" ca="1" si="57"/>
        <v>#REF!</v>
      </c>
      <c r="G66" s="39" t="e">
        <f t="shared" ca="1" si="102"/>
        <v>#REF!</v>
      </c>
      <c r="H66" s="164" t="e">
        <f t="shared" ca="1" si="58"/>
        <v>#REF!</v>
      </c>
      <c r="I66" s="42"/>
      <c r="J66" s="56" t="e">
        <f t="shared" ca="1" si="74"/>
        <v>#REF!</v>
      </c>
      <c r="K66" s="57"/>
      <c r="L66" s="86"/>
      <c r="M66" s="86"/>
      <c r="N66" s="39"/>
      <c r="O66" s="164"/>
      <c r="P66" s="40"/>
      <c r="Q66" s="56"/>
      <c r="R66" s="57"/>
      <c r="S66" s="58"/>
      <c r="T66" s="57"/>
      <c r="U66" s="57"/>
      <c r="V66" s="43"/>
      <c r="W66" s="43"/>
      <c r="X66" s="60"/>
      <c r="Y66" s="165"/>
      <c r="Z66" s="57"/>
      <c r="AA66" s="57"/>
      <c r="AB66" s="43"/>
      <c r="AC66" s="43"/>
      <c r="AD66" s="60"/>
      <c r="AE66" s="165"/>
      <c r="AF66" s="42"/>
      <c r="AG66" s="221"/>
      <c r="AH66" s="57"/>
      <c r="AI66" s="58" t="e">
        <f t="shared" si="67"/>
        <v>#VALUE!</v>
      </c>
      <c r="AJ66" s="86">
        <f t="shared" si="68"/>
        <v>0</v>
      </c>
      <c r="AK66" s="77"/>
      <c r="AL66" s="80"/>
      <c r="AM66" s="78">
        <f t="shared" si="83"/>
        <v>0</v>
      </c>
      <c r="AN66" s="40"/>
      <c r="AO66" s="56"/>
      <c r="AP66" s="57"/>
      <c r="AQ66" s="86"/>
      <c r="AR66" s="86"/>
      <c r="AS66" s="39"/>
      <c r="AT66" s="164"/>
      <c r="AU66" s="40"/>
      <c r="AV66" s="77"/>
      <c r="AW66" s="80"/>
      <c r="AX66" s="78">
        <f t="shared" si="72"/>
        <v>0</v>
      </c>
      <c r="AY66" s="40"/>
      <c r="AZ66" s="62"/>
      <c r="BA66" s="58" t="e">
        <f t="shared" si="85"/>
        <v>#VALUE!</v>
      </c>
      <c r="BB66" s="41" t="e">
        <f>IF((BA66-#REF!-$CR$6)&lt;0,ABS(BA66-#REF!-$CR$6)*1440*60,0)</f>
        <v>#VALUE!</v>
      </c>
      <c r="BC66" s="42"/>
      <c r="BD66" s="62"/>
      <c r="BE66" s="58" t="e">
        <f t="shared" si="73"/>
        <v>#VALUE!</v>
      </c>
      <c r="BF66" s="41" t="e">
        <f>IF((BE66-#REF!-$CR$6)&lt;0,ABS(BE66-#REF!-$CR$6)*1440*60,0)</f>
        <v>#VALUE!</v>
      </c>
      <c r="BG66" s="42"/>
      <c r="BH66" s="77"/>
      <c r="BI66" s="80"/>
      <c r="BJ66" s="78"/>
      <c r="BK66" s="42"/>
      <c r="BL66" s="175" t="e">
        <f ca="1">BG66+BF66+BC66+BB66+#REF!+#REF!+#REF!+#REF!+#REF!+#REF!+#REF!+#REF!+#REF!+#REF!+#REF!+#REF!+#REF!+AN66+AM66+I66+G66</f>
        <v>#VALUE!</v>
      </c>
    </row>
    <row r="67" spans="1:64" hidden="1" x14ac:dyDescent="0.2">
      <c r="A67" s="50">
        <f>'Уч-ки СТ'!B67</f>
        <v>0</v>
      </c>
      <c r="B67" s="38" t="e">
        <f>VLOOKUP(A67,'Уч-ки СТ'!$B$8:$H$67,2,FALSE)</f>
        <v>#VALUE!</v>
      </c>
      <c r="C67" s="62"/>
      <c r="D67" s="217" t="e">
        <f ca="1">IF(ISBLANK(C67),Секц.1!#REF!+OFFSET(D67,6-ROW(C67),),TIME(LEFT(C67,2),RIGHT(C67,2),0))</f>
        <v>#REF!</v>
      </c>
      <c r="E67" s="57"/>
      <c r="F67" s="86" t="e">
        <f t="shared" ca="1" si="57"/>
        <v>#REF!</v>
      </c>
      <c r="G67" s="39" t="e">
        <f t="shared" ca="1" si="102"/>
        <v>#REF!</v>
      </c>
      <c r="H67" s="164" t="e">
        <f t="shared" ca="1" si="58"/>
        <v>#REF!</v>
      </c>
      <c r="I67" s="42"/>
      <c r="J67" s="56" t="e">
        <f t="shared" ca="1" si="74"/>
        <v>#REF!</v>
      </c>
      <c r="K67" s="57"/>
      <c r="L67" s="86"/>
      <c r="M67" s="86"/>
      <c r="N67" s="39"/>
      <c r="O67" s="164"/>
      <c r="P67" s="40"/>
      <c r="Q67" s="56"/>
      <c r="R67" s="57"/>
      <c r="S67" s="58"/>
      <c r="T67" s="57"/>
      <c r="U67" s="57"/>
      <c r="V67" s="43"/>
      <c r="W67" s="43"/>
      <c r="X67" s="60"/>
      <c r="Y67" s="165"/>
      <c r="Z67" s="57"/>
      <c r="AA67" s="57"/>
      <c r="AB67" s="43"/>
      <c r="AC67" s="43"/>
      <c r="AD67" s="60"/>
      <c r="AE67" s="165"/>
      <c r="AF67" s="42"/>
      <c r="AG67" s="221"/>
      <c r="AH67" s="57"/>
      <c r="AI67" s="58" t="e">
        <f t="shared" si="67"/>
        <v>#VALUE!</v>
      </c>
      <c r="AJ67" s="86">
        <f t="shared" si="68"/>
        <v>0</v>
      </c>
      <c r="AK67" s="77"/>
      <c r="AL67" s="80"/>
      <c r="AM67" s="78">
        <f t="shared" si="83"/>
        <v>0</v>
      </c>
      <c r="AN67" s="40"/>
      <c r="AO67" s="56"/>
      <c r="AP67" s="57"/>
      <c r="AQ67" s="86"/>
      <c r="AR67" s="86"/>
      <c r="AS67" s="39"/>
      <c r="AT67" s="164"/>
      <c r="AU67" s="40"/>
      <c r="AV67" s="77"/>
      <c r="AW67" s="80"/>
      <c r="AX67" s="78">
        <f t="shared" si="72"/>
        <v>0</v>
      </c>
      <c r="AY67" s="40"/>
      <c r="AZ67" s="62"/>
      <c r="BA67" s="58" t="e">
        <f t="shared" si="85"/>
        <v>#VALUE!</v>
      </c>
      <c r="BB67" s="41" t="e">
        <f>IF((BA67-#REF!-$CR$6)&lt;0,ABS(BA67-#REF!-$CR$6)*1440*60,0)</f>
        <v>#VALUE!</v>
      </c>
      <c r="BC67" s="42"/>
      <c r="BD67" s="62"/>
      <c r="BE67" s="58" t="e">
        <f t="shared" si="73"/>
        <v>#VALUE!</v>
      </c>
      <c r="BF67" s="41" t="e">
        <f>IF((BE67-#REF!-$CR$6)&lt;0,ABS(BE67-#REF!-$CR$6)*1440*60,0)</f>
        <v>#VALUE!</v>
      </c>
      <c r="BG67" s="42"/>
      <c r="BH67" s="77"/>
      <c r="BI67" s="80"/>
      <c r="BJ67" s="78"/>
      <c r="BK67" s="42"/>
      <c r="BL67" s="175" t="e">
        <f ca="1">BG67+BF67+BC67+BB67+#REF!+#REF!+#REF!+#REF!+#REF!+#REF!+#REF!+#REF!+#REF!+#REF!+#REF!+#REF!+#REF!+AN67+AM67+I67+G67</f>
        <v>#VALUE!</v>
      </c>
    </row>
    <row r="68" spans="1:64" x14ac:dyDescent="0.2">
      <c r="J68" s="56"/>
    </row>
  </sheetData>
  <mergeCells count="10">
    <mergeCell ref="BL5:BL6"/>
    <mergeCell ref="AZ5:BC5"/>
    <mergeCell ref="BD5:BG5"/>
    <mergeCell ref="C5:I5"/>
    <mergeCell ref="AG5:AN5"/>
    <mergeCell ref="T5:AF5"/>
    <mergeCell ref="AO5:AU5"/>
    <mergeCell ref="AV5:AY5"/>
    <mergeCell ref="J5:P5"/>
    <mergeCell ref="BH5:BK5"/>
  </mergeCells>
  <phoneticPr fontId="2" type="noConversion"/>
  <conditionalFormatting sqref="G38:G67">
    <cfRule type="expression" dxfId="1" priority="20" stopIfTrue="1">
      <formula>AND((F38-D38)&gt;0,ABS(F38-D38)*1440*10&gt;151)</formula>
    </cfRule>
  </conditionalFormatting>
  <conditionalFormatting sqref="G8:G37">
    <cfRule type="expression" dxfId="0" priority="13" stopIfTrue="1">
      <formula>AND((E8-C8-F8)&gt;0,ABS(E8-C8-F8)*1440*10&gt;151)</formula>
    </cfRule>
  </conditionalFormatting>
  <dataValidations disablePrompts="1" count="2">
    <dataValidation type="textLength" operator="equal" allowBlank="1" showInputMessage="1" showErrorMessage="1" sqref="BD8:BD67 AK8:AK30 E8:E67 C8:C67 AG8:AH67 AZ8:AZ67 AP8:AP67 K8:K67 R8:R67">
      <formula1>4</formula1>
    </dataValidation>
    <dataValidation type="textLength" operator="equal" allowBlank="1" showInputMessage="1" showErrorMessage="1" sqref="T8:U67 Z8:AA67">
      <formula1>6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stopIfTrue="1" id="{58B47184-7E95-45FE-B0F1-03F90275E40F}">
            <xm:f>AND((Секц.2!AS8-Секц.2!AQ8-Секц.2!AT8)&gt;0,ABS(Секц.2!AS8-Секц.2!AQ8-Секц.2!AT8)*1440*10&gt;151)</xm:f>
            <x14:dxf>
              <fill>
                <patternFill>
                  <bgColor indexed="60"/>
                </patternFill>
              </fill>
            </x14:dxf>
          </x14:cfRule>
          <xm:sqref>AS8:AS67</xm:sqref>
        </x14:conditionalFormatting>
        <x14:conditionalFormatting xmlns:xm="http://schemas.microsoft.com/office/excel/2006/main">
          <x14:cfRule type="expression" priority="1" stopIfTrue="1" id="{29DB81F1-67D0-4870-9D72-055CDCE942E2}">
            <xm:f>AND((Секц.2!XFC8-Секц.2!XFA8-Секц.2!XFD8)&gt;0,ABS(Секц.2!XFC8-Секц.2!XFA8-Секц.2!XFD8)*1440*10&gt;151)</xm:f>
            <x14:dxf>
              <fill>
                <patternFill>
                  <bgColor indexed="60"/>
                </patternFill>
              </fill>
            </x14:dxf>
          </x14:cfRule>
          <xm:sqref>N8:N67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1"/>
  <sheetViews>
    <sheetView view="pageBreakPreview" zoomScale="75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P70" sqref="P70"/>
    </sheetView>
  </sheetViews>
  <sheetFormatPr defaultRowHeight="12.75" x14ac:dyDescent="0.2"/>
  <cols>
    <col min="1" max="1" width="5.7109375" customWidth="1"/>
    <col min="2" max="2" width="23.85546875" customWidth="1"/>
    <col min="3" max="3" width="2.7109375" customWidth="1"/>
    <col min="4" max="4" width="5.7109375" customWidth="1"/>
    <col min="5" max="5" width="2.7109375" customWidth="1"/>
    <col min="6" max="6" width="5.7109375" customWidth="1"/>
    <col min="7" max="7" width="2.7109375" customWidth="1"/>
    <col min="8" max="8" width="5.7109375" customWidth="1"/>
    <col min="9" max="9" width="8.7109375" customWidth="1"/>
    <col min="10" max="10" width="7.7109375" customWidth="1"/>
    <col min="11" max="11" width="2.7109375" style="103" customWidth="1"/>
    <col min="12" max="12" width="5.7109375" customWidth="1"/>
    <col min="13" max="13" width="2.7109375" style="102" customWidth="1"/>
    <col min="14" max="14" width="5.7109375" customWidth="1"/>
    <col min="15" max="15" width="7.5703125" customWidth="1"/>
    <col min="16" max="16" width="8.140625" customWidth="1"/>
    <col min="17" max="20" width="8.7109375" customWidth="1"/>
    <col min="21" max="21" width="10.7109375" customWidth="1"/>
    <col min="23" max="23" width="10.7109375" bestFit="1" customWidth="1"/>
  </cols>
  <sheetData>
    <row r="1" spans="1:28" ht="3" customHeight="1" x14ac:dyDescent="0.2"/>
    <row r="2" spans="1:28" ht="9" customHeight="1" x14ac:dyDescent="0.2"/>
    <row r="3" spans="1:28" ht="20.25" x14ac:dyDescent="0.3">
      <c r="A3" s="44" t="s">
        <v>242</v>
      </c>
    </row>
    <row r="4" spans="1:28" ht="18.75" thickBot="1" x14ac:dyDescent="0.3">
      <c r="A4" s="45" t="s">
        <v>172</v>
      </c>
      <c r="I4" s="1"/>
    </row>
    <row r="5" spans="1:28" ht="13.9" customHeight="1" x14ac:dyDescent="0.2">
      <c r="A5" t="s">
        <v>79</v>
      </c>
      <c r="C5" s="473">
        <v>0.79513888888888884</v>
      </c>
      <c r="D5" s="474"/>
      <c r="I5" s="1"/>
      <c r="J5" s="140"/>
      <c r="K5" s="464" t="s">
        <v>293</v>
      </c>
      <c r="L5" s="465"/>
      <c r="M5" s="465"/>
      <c r="N5" s="466"/>
      <c r="O5" s="140"/>
      <c r="P5" s="140"/>
      <c r="Q5" s="1"/>
      <c r="R5" s="1"/>
      <c r="S5" s="1"/>
      <c r="T5" s="1"/>
      <c r="U5" s="1"/>
      <c r="V5" s="1"/>
    </row>
    <row r="6" spans="1:28" ht="4.9000000000000004" customHeight="1" thickBot="1" x14ac:dyDescent="0.25">
      <c r="C6" s="332"/>
      <c r="D6" s="332"/>
      <c r="I6" s="1"/>
      <c r="J6" s="140"/>
      <c r="K6" s="467"/>
      <c r="L6" s="468"/>
      <c r="M6" s="468"/>
      <c r="N6" s="469"/>
      <c r="O6" s="329"/>
      <c r="P6" s="330"/>
      <c r="Q6" s="1"/>
      <c r="R6" s="1"/>
      <c r="S6" s="1"/>
      <c r="T6" s="1"/>
      <c r="U6" s="1"/>
    </row>
    <row r="7" spans="1:28" s="140" customFormat="1" ht="42.6" customHeight="1" x14ac:dyDescent="0.2">
      <c r="A7" s="67" t="s">
        <v>54</v>
      </c>
      <c r="B7" s="68" t="s">
        <v>74</v>
      </c>
      <c r="C7" s="462" t="s">
        <v>173</v>
      </c>
      <c r="D7" s="460"/>
      <c r="E7" s="460" t="s">
        <v>146</v>
      </c>
      <c r="F7" s="463"/>
      <c r="G7" s="460" t="s">
        <v>297</v>
      </c>
      <c r="H7" s="463"/>
      <c r="I7" s="79" t="s">
        <v>135</v>
      </c>
      <c r="J7" s="222" t="s">
        <v>292</v>
      </c>
      <c r="K7" s="460" t="s">
        <v>174</v>
      </c>
      <c r="L7" s="460"/>
      <c r="M7" s="460" t="s">
        <v>175</v>
      </c>
      <c r="N7" s="460"/>
      <c r="O7" s="321" t="s">
        <v>294</v>
      </c>
      <c r="P7" s="333" t="s">
        <v>295</v>
      </c>
      <c r="Q7" s="79" t="s">
        <v>136</v>
      </c>
      <c r="R7" s="185" t="s">
        <v>176</v>
      </c>
      <c r="S7" s="186" t="s">
        <v>78</v>
      </c>
      <c r="T7" s="79" t="s">
        <v>32</v>
      </c>
      <c r="U7" s="174" t="s">
        <v>46</v>
      </c>
      <c r="W7" s="168" t="s">
        <v>33</v>
      </c>
      <c r="AB7" s="334"/>
    </row>
    <row r="8" spans="1:28" s="1" customFormat="1" hidden="1" x14ac:dyDescent="0.2">
      <c r="A8" s="169">
        <f>Секц.1!A8</f>
        <v>1</v>
      </c>
      <c r="B8" s="170" t="e">
        <f>Секц.1!B8</f>
        <v>#VALUE!</v>
      </c>
      <c r="C8" s="312" t="str">
        <f ca="1">Секц.3!H8</f>
        <v xml:space="preserve"> </v>
      </c>
      <c r="D8" s="167">
        <f>Секц.3!G8</f>
        <v>0</v>
      </c>
      <c r="E8" s="167" t="e">
        <f ca="1">Секц.3!AT8</f>
        <v>#REF!</v>
      </c>
      <c r="F8" s="266" t="e">
        <f ca="1">Секц.3!AS8</f>
        <v>#REF!</v>
      </c>
      <c r="G8" s="167">
        <f>Секц.3!AV8</f>
        <v>84.4</v>
      </c>
      <c r="H8" s="266">
        <f>Секц.3!AU8</f>
        <v>0</v>
      </c>
      <c r="I8" s="47" t="e">
        <f ca="1">F8+D8</f>
        <v>#REF!</v>
      </c>
      <c r="J8" s="223" t="e">
        <f>Секц.3!#REF!</f>
        <v>#REF!</v>
      </c>
      <c r="K8" s="516" t="e">
        <f ca="1">Секц.3!Y8</f>
        <v>#REF!</v>
      </c>
      <c r="L8" s="167" t="e">
        <f ca="1">Секц.3!X8</f>
        <v>#REF!</v>
      </c>
      <c r="M8" s="167" t="str">
        <f ca="1">Секц.3!AE8</f>
        <v>-</v>
      </c>
      <c r="N8" s="167">
        <f ca="1">Секц.3!AD8</f>
        <v>1152.9999999999911</v>
      </c>
      <c r="O8" s="167">
        <f>Секц.3!AM8</f>
        <v>14</v>
      </c>
      <c r="P8" s="266">
        <f>Секц.3!AX8</f>
        <v>84.4</v>
      </c>
      <c r="Q8" s="46" t="e">
        <f ca="1">P8+O8+N8+L8+J8</f>
        <v>#REF!</v>
      </c>
      <c r="R8" s="188" t="e">
        <f>Секц.3!BB8</f>
        <v>#REF!</v>
      </c>
      <c r="S8" s="224" t="e">
        <f>Секц.3!BF8</f>
        <v>#REF!</v>
      </c>
      <c r="T8" s="241">
        <v>0</v>
      </c>
      <c r="U8" s="75" t="e">
        <f ca="1">T8+S8+R8+Q8+I8</f>
        <v>#REF!</v>
      </c>
      <c r="W8" s="1" t="e">
        <f ca="1">IF(U8=Секц.3!BL8,"Ок","Ошибка")</f>
        <v>#REF!</v>
      </c>
    </row>
    <row r="9" spans="1:28" s="1" customFormat="1" x14ac:dyDescent="0.2">
      <c r="A9" s="169">
        <f>Секц.1!A9</f>
        <v>2</v>
      </c>
      <c r="B9" s="170" t="str">
        <f>Секц.1!B9</f>
        <v>ЛЕГЕЙДА Дмитрий</v>
      </c>
      <c r="C9" s="312" t="str">
        <f ca="1">Секц.3!H9</f>
        <v xml:space="preserve"> </v>
      </c>
      <c r="D9" s="167">
        <f>Секц.3!G9</f>
        <v>0</v>
      </c>
      <c r="E9" s="167" t="str">
        <f ca="1">Секц.3!O9</f>
        <v xml:space="preserve"> </v>
      </c>
      <c r="F9" s="266">
        <f ca="1">Секц.3!N9</f>
        <v>0</v>
      </c>
      <c r="G9" s="167"/>
      <c r="H9" s="266">
        <f ca="1">Секц.3!AS9</f>
        <v>0</v>
      </c>
      <c r="I9" s="47">
        <f ca="1">F9+D9+H9</f>
        <v>0</v>
      </c>
      <c r="J9" s="223">
        <f>Секц.2!AY9</f>
        <v>135</v>
      </c>
      <c r="K9" s="516" t="str">
        <f ca="1">Секц.3!Y9</f>
        <v>+</v>
      </c>
      <c r="L9" s="167">
        <f ca="1">Секц.3!X9</f>
        <v>29.000000000001886</v>
      </c>
      <c r="M9" s="167" t="str">
        <f ca="1">Секц.3!AE9</f>
        <v>+</v>
      </c>
      <c r="N9" s="167">
        <f ca="1">Секц.3!AD9</f>
        <v>28.000000000004775</v>
      </c>
      <c r="O9" s="167">
        <f>Секц.3!AM9</f>
        <v>18</v>
      </c>
      <c r="P9" s="266">
        <f>Секц.3!BJ9</f>
        <v>87.9</v>
      </c>
      <c r="Q9" s="46">
        <f ca="1">J9+L9+N9+O9+P9</f>
        <v>297.90000000000668</v>
      </c>
      <c r="R9" s="188">
        <f>Секц.3!BB9</f>
        <v>0</v>
      </c>
      <c r="S9" s="224">
        <f>Секц.3!BF9</f>
        <v>0</v>
      </c>
      <c r="T9" s="241">
        <v>0</v>
      </c>
      <c r="U9" s="75">
        <f t="shared" ref="U9:U38" ca="1" si="0">T9+S9+R9+Q9+I9</f>
        <v>297.90000000000668</v>
      </c>
      <c r="W9" s="1" t="str">
        <f ca="1">IF(U9=Секц.3!BL9,"Ок","Ошибка")</f>
        <v>Ок</v>
      </c>
    </row>
    <row r="10" spans="1:28" s="1" customFormat="1" x14ac:dyDescent="0.2">
      <c r="A10" s="169">
        <f>Секц.1!A10</f>
        <v>3</v>
      </c>
      <c r="B10" s="170" t="str">
        <f>Секц.1!B10</f>
        <v>КАНАНАДЗЕ Сергей</v>
      </c>
      <c r="C10" s="312" t="str">
        <f ca="1">Секц.3!H10</f>
        <v xml:space="preserve"> </v>
      </c>
      <c r="D10" s="167">
        <f>Секц.3!G10</f>
        <v>0</v>
      </c>
      <c r="E10" s="167" t="str">
        <f ca="1">Секц.3!O10</f>
        <v xml:space="preserve"> </v>
      </c>
      <c r="F10" s="266">
        <f ca="1">Секц.3!N10</f>
        <v>0</v>
      </c>
      <c r="G10" s="167"/>
      <c r="H10" s="266">
        <f ca="1">Секц.3!AS10</f>
        <v>0</v>
      </c>
      <c r="I10" s="47">
        <f t="shared" ref="I10:I30" ca="1" si="1">F10+D10+H10</f>
        <v>0</v>
      </c>
      <c r="J10" s="223">
        <f>Секц.2!AY10</f>
        <v>100</v>
      </c>
      <c r="K10" s="516" t="str">
        <f ca="1">Секц.3!Y10</f>
        <v>-</v>
      </c>
      <c r="L10" s="167">
        <f ca="1">Секц.3!X10</f>
        <v>1.9999999999901708</v>
      </c>
      <c r="M10" s="167" t="str">
        <f ca="1">Секц.3!AE10</f>
        <v>-</v>
      </c>
      <c r="N10" s="167">
        <f ca="1">Секц.3!AD10</f>
        <v>3.9999999999938307</v>
      </c>
      <c r="O10" s="167">
        <f>Секц.3!AM10</f>
        <v>18</v>
      </c>
      <c r="P10" s="266">
        <f>Секц.3!BJ10</f>
        <v>73</v>
      </c>
      <c r="Q10" s="46">
        <f t="shared" ref="Q10:Q67" ca="1" si="2">J10+L10+N10+O10+P10</f>
        <v>196.999999999984</v>
      </c>
      <c r="R10" s="188">
        <f>Секц.3!BB10</f>
        <v>0</v>
      </c>
      <c r="S10" s="224">
        <f>Секц.3!BF10</f>
        <v>0</v>
      </c>
      <c r="T10" s="241">
        <v>0</v>
      </c>
      <c r="U10" s="75">
        <f t="shared" ca="1" si="0"/>
        <v>196.999999999984</v>
      </c>
      <c r="W10" s="1" t="str">
        <f ca="1">IF(U10=Секц.3!BL10,"Ок","Ошибка")</f>
        <v>Ок</v>
      </c>
    </row>
    <row r="11" spans="1:28" s="1" customFormat="1" hidden="1" x14ac:dyDescent="0.2">
      <c r="A11" s="169">
        <f>Секц.1!A11</f>
        <v>4</v>
      </c>
      <c r="B11" s="170" t="e">
        <f>Секц.1!B11</f>
        <v>#VALUE!</v>
      </c>
      <c r="C11" s="312" t="str">
        <f ca="1">Секц.3!H11</f>
        <v xml:space="preserve"> </v>
      </c>
      <c r="D11" s="167">
        <f>Секц.3!G11</f>
        <v>0</v>
      </c>
      <c r="E11" s="167" t="str">
        <f ca="1">Секц.3!O11</f>
        <v xml:space="preserve"> </v>
      </c>
      <c r="F11" s="266">
        <f ca="1">Секц.3!N11</f>
        <v>0</v>
      </c>
      <c r="G11" s="167"/>
      <c r="H11" s="266">
        <f ca="1">Секц.3!AS11</f>
        <v>0</v>
      </c>
      <c r="I11" s="47">
        <f t="shared" ca="1" si="1"/>
        <v>0</v>
      </c>
      <c r="J11" s="223">
        <f>Секц.2!AY11</f>
        <v>0</v>
      </c>
      <c r="K11" s="516" t="e">
        <f ca="1">Секц.3!Y11</f>
        <v>#VALUE!</v>
      </c>
      <c r="L11" s="167" t="e">
        <f ca="1">Секц.3!X11</f>
        <v>#VALUE!</v>
      </c>
      <c r="M11" s="167" t="e">
        <f ca="1">Секц.3!AE11</f>
        <v>#VALUE!</v>
      </c>
      <c r="N11" s="167" t="e">
        <f ca="1">Секц.3!AD11</f>
        <v>#VALUE!</v>
      </c>
      <c r="O11" s="167">
        <f>Секц.3!AM11</f>
        <v>0</v>
      </c>
      <c r="P11" s="266">
        <f>Секц.3!BJ11</f>
        <v>0</v>
      </c>
      <c r="Q11" s="46" t="e">
        <f t="shared" ca="1" si="2"/>
        <v>#VALUE!</v>
      </c>
      <c r="R11" s="188">
        <f>Секц.3!BB11</f>
        <v>0</v>
      </c>
      <c r="S11" s="224">
        <f>Секц.3!BF11</f>
        <v>0</v>
      </c>
      <c r="T11" s="241">
        <v>0</v>
      </c>
      <c r="U11" s="75" t="e">
        <f t="shared" ca="1" si="0"/>
        <v>#VALUE!</v>
      </c>
      <c r="W11" s="1" t="e">
        <f ca="1">IF(U11=Секц.3!BL11,"Ок","Ошибка")</f>
        <v>#VALUE!</v>
      </c>
    </row>
    <row r="12" spans="1:28" s="1" customFormat="1" hidden="1" x14ac:dyDescent="0.2">
      <c r="A12" s="169">
        <f>Секц.1!A12</f>
        <v>5</v>
      </c>
      <c r="B12" s="170" t="e">
        <f>Секц.1!B12</f>
        <v>#VALUE!</v>
      </c>
      <c r="C12" s="312" t="str">
        <f ca="1">Секц.3!H12</f>
        <v xml:space="preserve"> </v>
      </c>
      <c r="D12" s="167">
        <f>Секц.3!G12</f>
        <v>0</v>
      </c>
      <c r="E12" s="167" t="str">
        <f ca="1">Секц.3!O12</f>
        <v xml:space="preserve"> </v>
      </c>
      <c r="F12" s="266">
        <f ca="1">Секц.3!N12</f>
        <v>0</v>
      </c>
      <c r="G12" s="167"/>
      <c r="H12" s="266">
        <f ca="1">Секц.3!AS12</f>
        <v>0</v>
      </c>
      <c r="I12" s="47">
        <f t="shared" ca="1" si="1"/>
        <v>0</v>
      </c>
      <c r="J12" s="223">
        <f>Секц.2!AY12</f>
        <v>0</v>
      </c>
      <c r="K12" s="516" t="e">
        <f ca="1">Секц.3!Y12</f>
        <v>#VALUE!</v>
      </c>
      <c r="L12" s="167" t="e">
        <f ca="1">Секц.3!X12</f>
        <v>#VALUE!</v>
      </c>
      <c r="M12" s="167" t="e">
        <f ca="1">Секц.3!AE12</f>
        <v>#VALUE!</v>
      </c>
      <c r="N12" s="167" t="e">
        <f ca="1">Секц.3!AD12</f>
        <v>#VALUE!</v>
      </c>
      <c r="O12" s="167">
        <f>Секц.3!AM12</f>
        <v>0</v>
      </c>
      <c r="P12" s="266">
        <f>Секц.3!BJ12</f>
        <v>0</v>
      </c>
      <c r="Q12" s="46" t="e">
        <f t="shared" ca="1" si="2"/>
        <v>#VALUE!</v>
      </c>
      <c r="R12" s="188">
        <f>Секц.3!BB12</f>
        <v>0</v>
      </c>
      <c r="S12" s="224">
        <f>Секц.3!BF12</f>
        <v>0</v>
      </c>
      <c r="T12" s="241">
        <v>0</v>
      </c>
      <c r="U12" s="75" t="e">
        <f t="shared" ca="1" si="0"/>
        <v>#VALUE!</v>
      </c>
      <c r="W12" s="1" t="e">
        <f ca="1">IF(U12=Секц.3!BL12,"Ок","Ошибка")</f>
        <v>#VALUE!</v>
      </c>
    </row>
    <row r="13" spans="1:28" s="1" customFormat="1" x14ac:dyDescent="0.2">
      <c r="A13" s="169">
        <f>Секц.1!A13</f>
        <v>6</v>
      </c>
      <c r="B13" s="170" t="str">
        <f>Секц.1!B13</f>
        <v>БЕЛЬЧЕНКО Юрий</v>
      </c>
      <c r="C13" s="312" t="str">
        <f ca="1">Секц.3!H13</f>
        <v xml:space="preserve"> </v>
      </c>
      <c r="D13" s="167">
        <f>Секц.3!G13</f>
        <v>0</v>
      </c>
      <c r="E13" s="167" t="str">
        <f ca="1">Секц.3!O13</f>
        <v xml:space="preserve"> </v>
      </c>
      <c r="F13" s="266">
        <f ca="1">Секц.3!N13</f>
        <v>0</v>
      </c>
      <c r="G13" s="167"/>
      <c r="H13" s="266">
        <f ca="1">Секц.3!AS13</f>
        <v>0</v>
      </c>
      <c r="I13" s="47">
        <f t="shared" ca="1" si="1"/>
        <v>0</v>
      </c>
      <c r="J13" s="223">
        <f>Секц.2!AY13</f>
        <v>155</v>
      </c>
      <c r="K13" s="516" t="str">
        <f ca="1">Секц.3!Y13</f>
        <v>-</v>
      </c>
      <c r="L13" s="167">
        <f ca="1">Секц.3!X13</f>
        <v>7.0000000000037419</v>
      </c>
      <c r="M13" s="167" t="str">
        <f ca="1">Секц.3!AE13</f>
        <v>-</v>
      </c>
      <c r="N13" s="167">
        <f ca="1">Секц.3!AD13</f>
        <v>16.000000000005301</v>
      </c>
      <c r="O13" s="167">
        <f>Секц.3!AM13</f>
        <v>22</v>
      </c>
      <c r="P13" s="266">
        <f>Секц.3!BJ13</f>
        <v>46.7</v>
      </c>
      <c r="Q13" s="46">
        <f t="shared" ca="1" si="2"/>
        <v>246.70000000000903</v>
      </c>
      <c r="R13" s="188">
        <f>Секц.3!BB13</f>
        <v>0</v>
      </c>
      <c r="S13" s="224">
        <f>Секц.3!BF13</f>
        <v>0</v>
      </c>
      <c r="T13" s="241">
        <v>0</v>
      </c>
      <c r="U13" s="75">
        <f t="shared" ca="1" si="0"/>
        <v>246.70000000000903</v>
      </c>
      <c r="W13" s="1" t="str">
        <f ca="1">IF(U13=Секц.3!BL13,"Ок","Ошибка")</f>
        <v>Ок</v>
      </c>
    </row>
    <row r="14" spans="1:28" s="1" customFormat="1" x14ac:dyDescent="0.2">
      <c r="A14" s="169">
        <f>Секц.1!A14</f>
        <v>7</v>
      </c>
      <c r="B14" s="170" t="str">
        <f>Секц.1!B14</f>
        <v>ЕРШОВ Сергей</v>
      </c>
      <c r="C14" s="312" t="str">
        <f ca="1">Секц.3!H14</f>
        <v xml:space="preserve"> </v>
      </c>
      <c r="D14" s="167">
        <f>Секц.3!G14</f>
        <v>0</v>
      </c>
      <c r="E14" s="167" t="str">
        <f ca="1">Секц.3!O14</f>
        <v xml:space="preserve"> </v>
      </c>
      <c r="F14" s="266">
        <f ca="1">Секц.3!N14</f>
        <v>0</v>
      </c>
      <c r="G14" s="167"/>
      <c r="H14" s="266">
        <f ca="1">Секц.3!AS14</f>
        <v>0</v>
      </c>
      <c r="I14" s="47">
        <f t="shared" ca="1" si="1"/>
        <v>0</v>
      </c>
      <c r="J14" s="223">
        <f>Секц.2!AY14</f>
        <v>155</v>
      </c>
      <c r="K14" s="516" t="str">
        <f ca="1">Секц.3!Y14</f>
        <v>+</v>
      </c>
      <c r="L14" s="167">
        <f ca="1">Секц.3!X14</f>
        <v>23.999999999997907</v>
      </c>
      <c r="M14" s="167" t="str">
        <f ca="1">Секц.3!AE14</f>
        <v>+</v>
      </c>
      <c r="N14" s="167">
        <f ca="1">Секц.3!AD14</f>
        <v>11.999999999995881</v>
      </c>
      <c r="O14" s="167">
        <f>Секц.3!AM14</f>
        <v>20</v>
      </c>
      <c r="P14" s="266">
        <f>Секц.3!BJ14</f>
        <v>55.5</v>
      </c>
      <c r="Q14" s="46">
        <f t="shared" ca="1" si="2"/>
        <v>266.49999999999375</v>
      </c>
      <c r="R14" s="188">
        <f>Секц.3!BB14</f>
        <v>0</v>
      </c>
      <c r="S14" s="224">
        <f>Секц.3!BF14</f>
        <v>0</v>
      </c>
      <c r="T14" s="241">
        <v>0</v>
      </c>
      <c r="U14" s="75">
        <f t="shared" ca="1" si="0"/>
        <v>266.49999999999375</v>
      </c>
      <c r="W14" s="1" t="str">
        <f ca="1">IF(U14=Секц.3!BL14,"Ок","Ошибка")</f>
        <v>Ок</v>
      </c>
    </row>
    <row r="15" spans="1:28" s="1" customFormat="1" x14ac:dyDescent="0.2">
      <c r="A15" s="169">
        <f>Секц.1!A15</f>
        <v>8</v>
      </c>
      <c r="B15" s="170" t="str">
        <f>Секц.1!B15</f>
        <v>МОТЫЛЕВ Михаил</v>
      </c>
      <c r="C15" s="312" t="str">
        <f ca="1">Секц.3!H15</f>
        <v xml:space="preserve"> </v>
      </c>
      <c r="D15" s="167">
        <f>Секц.3!G15</f>
        <v>0</v>
      </c>
      <c r="E15" s="167" t="str">
        <f ca="1">Секц.3!O15</f>
        <v xml:space="preserve"> </v>
      </c>
      <c r="F15" s="266">
        <f ca="1">Секц.3!N15</f>
        <v>0</v>
      </c>
      <c r="G15" s="167"/>
      <c r="H15" s="266">
        <f ca="1">Секц.3!AS15</f>
        <v>0</v>
      </c>
      <c r="I15" s="47">
        <f t="shared" ca="1" si="1"/>
        <v>0</v>
      </c>
      <c r="J15" s="223">
        <f>Секц.2!AY15</f>
        <v>55.9</v>
      </c>
      <c r="K15" s="516" t="str">
        <f ca="1">Секц.3!Y15</f>
        <v>+</v>
      </c>
      <c r="L15" s="167">
        <f ca="1">Секц.3!X15</f>
        <v>22.999999999991356</v>
      </c>
      <c r="M15" s="167" t="str">
        <f ca="1">Секц.3!AE15</f>
        <v>-</v>
      </c>
      <c r="N15" s="167">
        <f ca="1">Секц.3!AD15</f>
        <v>8.9999999999978098</v>
      </c>
      <c r="O15" s="167">
        <f>Секц.3!AM15</f>
        <v>23</v>
      </c>
      <c r="P15" s="266">
        <f>Секц.3!BJ15</f>
        <v>63</v>
      </c>
      <c r="Q15" s="46">
        <f t="shared" ca="1" si="2"/>
        <v>173.89999999998918</v>
      </c>
      <c r="R15" s="188">
        <f>Секц.3!BB15</f>
        <v>0</v>
      </c>
      <c r="S15" s="224">
        <f>Секц.3!BF15</f>
        <v>0</v>
      </c>
      <c r="T15" s="241">
        <v>0</v>
      </c>
      <c r="U15" s="75">
        <f t="shared" ca="1" si="0"/>
        <v>173.89999999998918</v>
      </c>
      <c r="W15" s="1" t="str">
        <f ca="1">IF(U15=Секц.3!BL15,"Ок","Ошибка")</f>
        <v>Ок</v>
      </c>
    </row>
    <row r="16" spans="1:28" s="1" customFormat="1" hidden="1" x14ac:dyDescent="0.2">
      <c r="A16" s="169">
        <f>Секц.1!A16</f>
        <v>9</v>
      </c>
      <c r="B16" s="170" t="e">
        <f>Секц.1!B16</f>
        <v>#VALUE!</v>
      </c>
      <c r="C16" s="312" t="str">
        <f ca="1">Секц.3!H16</f>
        <v xml:space="preserve"> </v>
      </c>
      <c r="D16" s="167">
        <f>Секц.3!G16</f>
        <v>0</v>
      </c>
      <c r="E16" s="167" t="str">
        <f ca="1">Секц.3!O16</f>
        <v xml:space="preserve"> </v>
      </c>
      <c r="F16" s="266">
        <f ca="1">Секц.3!N16</f>
        <v>0</v>
      </c>
      <c r="G16" s="167"/>
      <c r="H16" s="266">
        <f ca="1">Секц.3!AS16</f>
        <v>0</v>
      </c>
      <c r="I16" s="47">
        <f t="shared" ca="1" si="1"/>
        <v>0</v>
      </c>
      <c r="J16" s="223">
        <f>Секц.2!AY16</f>
        <v>0</v>
      </c>
      <c r="K16" s="516" t="str">
        <f ca="1">Секц.3!Y16</f>
        <v>+</v>
      </c>
      <c r="L16" s="167">
        <f ca="1">Секц.3!X16</f>
        <v>21667.000000000007</v>
      </c>
      <c r="M16" s="167" t="str">
        <f ca="1">Секц.3!AE16</f>
        <v>+</v>
      </c>
      <c r="N16" s="167">
        <f ca="1">Секц.3!AD16</f>
        <v>21670.000000000007</v>
      </c>
      <c r="O16" s="167">
        <f>Секц.3!AM16</f>
        <v>0</v>
      </c>
      <c r="P16" s="266">
        <f>Секц.3!BJ16</f>
        <v>60.2</v>
      </c>
      <c r="Q16" s="46">
        <f t="shared" ca="1" si="2"/>
        <v>43397.200000000012</v>
      </c>
      <c r="R16" s="188" t="e">
        <f ca="1">Секц.3!BB16</f>
        <v>#VALUE!</v>
      </c>
      <c r="S16" s="224">
        <f ca="1">Секц.3!BF16</f>
        <v>0</v>
      </c>
      <c r="T16" s="241">
        <v>0</v>
      </c>
      <c r="U16" s="75" t="e">
        <f t="shared" ca="1" si="0"/>
        <v>#VALUE!</v>
      </c>
      <c r="W16" s="1" t="e">
        <f ca="1">IF(U16=Секц.3!BL16,"Ок","Ошибка")</f>
        <v>#VALUE!</v>
      </c>
    </row>
    <row r="17" spans="1:23" s="1" customFormat="1" hidden="1" x14ac:dyDescent="0.2">
      <c r="A17" s="169">
        <f>Секц.1!A17</f>
        <v>10</v>
      </c>
      <c r="B17" s="170" t="e">
        <f>Секц.1!B17</f>
        <v>#VALUE!</v>
      </c>
      <c r="C17" s="312" t="str">
        <f ca="1">Секц.3!H17</f>
        <v xml:space="preserve"> </v>
      </c>
      <c r="D17" s="167">
        <f>Секц.3!G17</f>
        <v>0</v>
      </c>
      <c r="E17" s="167" t="str">
        <f ca="1">Секц.3!O17</f>
        <v xml:space="preserve"> </v>
      </c>
      <c r="F17" s="266">
        <f ca="1">Секц.3!N17</f>
        <v>0</v>
      </c>
      <c r="G17" s="167"/>
      <c r="H17" s="266">
        <f ca="1">Секц.3!AS17</f>
        <v>0</v>
      </c>
      <c r="I17" s="47">
        <f t="shared" ca="1" si="1"/>
        <v>0</v>
      </c>
      <c r="J17" s="223">
        <f>Секц.2!AY17</f>
        <v>30</v>
      </c>
      <c r="K17" s="516" t="str">
        <f ca="1">Секц.3!Y17</f>
        <v>+</v>
      </c>
      <c r="L17" s="167">
        <f ca="1">Секц.3!X17</f>
        <v>20624</v>
      </c>
      <c r="M17" s="167" t="str">
        <f ca="1">Секц.3!AE17</f>
        <v>+</v>
      </c>
      <c r="N17" s="167">
        <f ca="1">Секц.3!AD17</f>
        <v>20609.999999999993</v>
      </c>
      <c r="O17" s="167">
        <f>Секц.3!AM17</f>
        <v>0</v>
      </c>
      <c r="P17" s="266">
        <f>Секц.3!BJ17</f>
        <v>90.7</v>
      </c>
      <c r="Q17" s="46">
        <f t="shared" ca="1" si="2"/>
        <v>41354.69999999999</v>
      </c>
      <c r="R17" s="188" t="e">
        <f ca="1">Секц.3!BB17</f>
        <v>#VALUE!</v>
      </c>
      <c r="S17" s="224">
        <f ca="1">Секц.3!BF17</f>
        <v>0</v>
      </c>
      <c r="T17" s="241">
        <v>0</v>
      </c>
      <c r="U17" s="75" t="e">
        <f t="shared" ca="1" si="0"/>
        <v>#VALUE!</v>
      </c>
      <c r="W17" s="1" t="e">
        <f ca="1">IF(U17=Секц.3!BL17,"Ок","Ошибка")</f>
        <v>#VALUE!</v>
      </c>
    </row>
    <row r="18" spans="1:23" s="1" customFormat="1" x14ac:dyDescent="0.2">
      <c r="A18" s="169">
        <f>Секц.1!A18</f>
        <v>11</v>
      </c>
      <c r="B18" s="170" t="str">
        <f>Секц.1!B18</f>
        <v>ДЕМЕНТЬЕВ Петр</v>
      </c>
      <c r="C18" s="312" t="str">
        <f ca="1">Секц.3!H18</f>
        <v xml:space="preserve"> </v>
      </c>
      <c r="D18" s="167">
        <f>Секц.3!G18</f>
        <v>0</v>
      </c>
      <c r="E18" s="167" t="str">
        <f ca="1">Секц.3!O18</f>
        <v xml:space="preserve"> </v>
      </c>
      <c r="F18" s="266">
        <f ca="1">Секц.3!N18</f>
        <v>0</v>
      </c>
      <c r="G18" s="167"/>
      <c r="H18" s="266">
        <f ca="1">Секц.3!AS18</f>
        <v>0</v>
      </c>
      <c r="I18" s="47">
        <f t="shared" ca="1" si="1"/>
        <v>0</v>
      </c>
      <c r="J18" s="223">
        <f>Секц.2!AY18</f>
        <v>64</v>
      </c>
      <c r="K18" s="516" t="str">
        <f ca="1">Секц.3!Y18</f>
        <v>+</v>
      </c>
      <c r="L18" s="167">
        <f ca="1">Секц.3!X18</f>
        <v>27.000000000007969</v>
      </c>
      <c r="M18" s="167" t="str">
        <f ca="1">Секц.3!AE18</f>
        <v>+</v>
      </c>
      <c r="N18" s="167">
        <f ca="1">Секц.3!AD18</f>
        <v>1.0000000000101483</v>
      </c>
      <c r="O18" s="167">
        <f>Секц.3!AM18</f>
        <v>19</v>
      </c>
      <c r="P18" s="266">
        <f>Секц.3!BJ18</f>
        <v>64.2</v>
      </c>
      <c r="Q18" s="46">
        <f t="shared" ca="1" si="2"/>
        <v>175.20000000001812</v>
      </c>
      <c r="R18" s="188">
        <f>Секц.3!BB18</f>
        <v>0</v>
      </c>
      <c r="S18" s="224">
        <f>Секц.3!BF18</f>
        <v>0</v>
      </c>
      <c r="T18" s="241">
        <v>0</v>
      </c>
      <c r="U18" s="75">
        <f t="shared" ca="1" si="0"/>
        <v>175.20000000001812</v>
      </c>
      <c r="W18" s="1" t="str">
        <f ca="1">IF(U18=Секц.3!BL18,"Ок","Ошибка")</f>
        <v>Ок</v>
      </c>
    </row>
    <row r="19" spans="1:23" s="1" customFormat="1" x14ac:dyDescent="0.2">
      <c r="A19" s="169">
        <f>Секц.1!A19</f>
        <v>12</v>
      </c>
      <c r="B19" s="170" t="str">
        <f>Секц.1!B19</f>
        <v>БУРЕ Надежда</v>
      </c>
      <c r="C19" s="312" t="str">
        <f ca="1">Секц.3!H19</f>
        <v xml:space="preserve"> </v>
      </c>
      <c r="D19" s="167">
        <f>Секц.3!G19</f>
        <v>0</v>
      </c>
      <c r="E19" s="167" t="str">
        <f ca="1">Секц.3!O19</f>
        <v>+</v>
      </c>
      <c r="F19" s="266">
        <f ca="1">Секц.3!N19</f>
        <v>99.999999999999645</v>
      </c>
      <c r="G19" s="167"/>
      <c r="H19" s="266">
        <f>Секц.3!AS19</f>
        <v>150</v>
      </c>
      <c r="I19" s="47">
        <f t="shared" ca="1" si="1"/>
        <v>249.99999999999966</v>
      </c>
      <c r="J19" s="223">
        <f>Секц.2!AY19</f>
        <v>155</v>
      </c>
      <c r="K19" s="516" t="str">
        <f ca="1">Секц.3!Y19</f>
        <v>+</v>
      </c>
      <c r="L19" s="167">
        <f ca="1">Секц.3!X19</f>
        <v>169.00000000000779</v>
      </c>
      <c r="M19" s="167" t="str">
        <f ca="1">Секц.3!AE19</f>
        <v>+</v>
      </c>
      <c r="N19" s="167">
        <f ca="1">Секц.3!AD19</f>
        <v>98.999999999999886</v>
      </c>
      <c r="O19" s="167">
        <f>Секц.3!AM19</f>
        <v>28</v>
      </c>
      <c r="P19" s="266">
        <f>Секц.3!BJ19</f>
        <v>164</v>
      </c>
      <c r="Q19" s="46">
        <f t="shared" ca="1" si="2"/>
        <v>615.00000000000773</v>
      </c>
      <c r="R19" s="188">
        <f>Секц.3!BB19</f>
        <v>0</v>
      </c>
      <c r="S19" s="224">
        <f>Секц.3!BF19</f>
        <v>0</v>
      </c>
      <c r="T19" s="241">
        <v>0</v>
      </c>
      <c r="U19" s="75">
        <f t="shared" ca="1" si="0"/>
        <v>865.00000000000739</v>
      </c>
      <c r="W19" s="1" t="str">
        <f ca="1">IF(U19=Секц.3!BL19,"Ок","Ошибка")</f>
        <v>Ок</v>
      </c>
    </row>
    <row r="20" spans="1:23" s="1" customFormat="1" hidden="1" x14ac:dyDescent="0.2">
      <c r="A20" s="169">
        <f>Секц.1!A20</f>
        <v>13</v>
      </c>
      <c r="B20" s="170" t="e">
        <f>Секц.1!B20</f>
        <v>#VALUE!</v>
      </c>
      <c r="C20" s="312" t="str">
        <f ca="1">Секц.3!H20</f>
        <v xml:space="preserve"> </v>
      </c>
      <c r="D20" s="167">
        <f>Секц.3!G20</f>
        <v>0</v>
      </c>
      <c r="E20" s="167" t="str">
        <f ca="1">Секц.3!O20</f>
        <v>+</v>
      </c>
      <c r="F20" s="266">
        <f ca="1">Секц.3!N20</f>
        <v>1300.0000000000002</v>
      </c>
      <c r="G20" s="167"/>
      <c r="H20" s="266">
        <f ca="1">Секц.3!AS20</f>
        <v>3740.0000000000018</v>
      </c>
      <c r="I20" s="47">
        <f t="shared" ca="1" si="1"/>
        <v>5040.0000000000018</v>
      </c>
      <c r="J20" s="223">
        <f>Секц.2!AY20</f>
        <v>56.8</v>
      </c>
      <c r="K20" s="516" t="str">
        <f ca="1">Секц.3!Y20</f>
        <v>+</v>
      </c>
      <c r="L20" s="167">
        <f ca="1">Секц.3!X20</f>
        <v>22060</v>
      </c>
      <c r="M20" s="167" t="str">
        <f ca="1">Секц.3!AE20</f>
        <v>+</v>
      </c>
      <c r="N20" s="167">
        <f ca="1">Секц.3!AD20</f>
        <v>22068.000000000007</v>
      </c>
      <c r="O20" s="167">
        <f>Секц.3!AM20</f>
        <v>0</v>
      </c>
      <c r="P20" s="266">
        <f>Секц.3!BJ20</f>
        <v>56.8</v>
      </c>
      <c r="Q20" s="46">
        <f t="shared" ca="1" si="2"/>
        <v>44241.600000000006</v>
      </c>
      <c r="R20" s="188">
        <f>Секц.3!BB20</f>
        <v>0</v>
      </c>
      <c r="S20" s="224">
        <f>Секц.3!BF20</f>
        <v>0</v>
      </c>
      <c r="T20" s="241">
        <v>0</v>
      </c>
      <c r="U20" s="75">
        <f t="shared" ca="1" si="0"/>
        <v>49281.600000000006</v>
      </c>
      <c r="W20" s="1" t="str">
        <f ca="1">IF(U20=Секц.3!BL20,"Ок","Ошибка")</f>
        <v>Ошибка</v>
      </c>
    </row>
    <row r="21" spans="1:23" s="1" customFormat="1" hidden="1" x14ac:dyDescent="0.2">
      <c r="A21" s="169">
        <f>Секц.1!A21</f>
        <v>14</v>
      </c>
      <c r="B21" s="170" t="e">
        <f>Секц.1!B21</f>
        <v>#VALUE!</v>
      </c>
      <c r="C21" s="312" t="str">
        <f ca="1">Секц.3!H21</f>
        <v xml:space="preserve"> </v>
      </c>
      <c r="D21" s="167">
        <f>Секц.3!G21</f>
        <v>0</v>
      </c>
      <c r="E21" s="167" t="str">
        <f ca="1">Секц.3!O21</f>
        <v xml:space="preserve"> </v>
      </c>
      <c r="F21" s="266">
        <f ca="1">Секц.3!N21</f>
        <v>0</v>
      </c>
      <c r="G21" s="167"/>
      <c r="H21" s="266">
        <f ca="1">Секц.3!AS21</f>
        <v>0</v>
      </c>
      <c r="I21" s="47">
        <f t="shared" ca="1" si="1"/>
        <v>0</v>
      </c>
      <c r="J21" s="223">
        <f>Секц.2!AY21</f>
        <v>0</v>
      </c>
      <c r="K21" s="516" t="e">
        <f ca="1">Секц.3!Y21</f>
        <v>#VALUE!</v>
      </c>
      <c r="L21" s="167" t="e">
        <f ca="1">Секц.3!X21</f>
        <v>#VALUE!</v>
      </c>
      <c r="M21" s="167" t="e">
        <f ca="1">Секц.3!AE21</f>
        <v>#VALUE!</v>
      </c>
      <c r="N21" s="167" t="e">
        <f ca="1">Секц.3!AD21</f>
        <v>#VALUE!</v>
      </c>
      <c r="O21" s="167">
        <f>Секц.3!AM21</f>
        <v>0</v>
      </c>
      <c r="P21" s="266">
        <f>Секц.3!BJ21</f>
        <v>0</v>
      </c>
      <c r="Q21" s="46" t="e">
        <f t="shared" ca="1" si="2"/>
        <v>#VALUE!</v>
      </c>
      <c r="R21" s="188">
        <f>Секц.3!BB21</f>
        <v>0</v>
      </c>
      <c r="S21" s="224">
        <f>Секц.3!BF21</f>
        <v>0</v>
      </c>
      <c r="T21" s="241">
        <v>0</v>
      </c>
      <c r="U21" s="75" t="e">
        <f t="shared" ca="1" si="0"/>
        <v>#VALUE!</v>
      </c>
      <c r="W21" s="1" t="e">
        <f ca="1">IF(U21=Секц.3!BL21,"Ок","Ошибка")</f>
        <v>#VALUE!</v>
      </c>
    </row>
    <row r="22" spans="1:23" s="1" customFormat="1" x14ac:dyDescent="0.2">
      <c r="A22" s="169">
        <f>Секц.1!A22</f>
        <v>15</v>
      </c>
      <c r="B22" s="170" t="str">
        <f>Секц.1!B22</f>
        <v>МАХОТИН Владислав</v>
      </c>
      <c r="C22" s="312" t="str">
        <f ca="1">Секц.3!H22</f>
        <v xml:space="preserve"> </v>
      </c>
      <c r="D22" s="167">
        <f>Секц.3!G22</f>
        <v>0</v>
      </c>
      <c r="E22" s="167" t="str">
        <f ca="1">Секц.3!O22</f>
        <v xml:space="preserve"> </v>
      </c>
      <c r="F22" s="266">
        <f ca="1">Секц.3!N22</f>
        <v>0</v>
      </c>
      <c r="G22" s="167"/>
      <c r="H22" s="266">
        <f ca="1">Секц.3!AS22</f>
        <v>0</v>
      </c>
      <c r="I22" s="47">
        <f t="shared" ca="1" si="1"/>
        <v>0</v>
      </c>
      <c r="J22" s="223">
        <f>Секц.2!AY22</f>
        <v>51.5</v>
      </c>
      <c r="K22" s="516" t="str">
        <f ca="1">Секц.3!Y22</f>
        <v>-</v>
      </c>
      <c r="L22" s="167">
        <f ca="1">Секц.3!X22</f>
        <v>50.999999999994635</v>
      </c>
      <c r="M22" s="167" t="str">
        <f ca="1">Секц.3!AE22</f>
        <v>-</v>
      </c>
      <c r="N22" s="167">
        <f ca="1">Секц.3!AD22</f>
        <v>80.000000000002515</v>
      </c>
      <c r="O22" s="167">
        <f>Секц.3!AM22</f>
        <v>58</v>
      </c>
      <c r="P22" s="266">
        <f>Секц.3!BJ22</f>
        <v>58</v>
      </c>
      <c r="Q22" s="46">
        <f t="shared" ca="1" si="2"/>
        <v>298.49999999999716</v>
      </c>
      <c r="R22" s="188">
        <f>Секц.3!BB22</f>
        <v>0</v>
      </c>
      <c r="S22" s="224">
        <f>Секц.3!BF22</f>
        <v>0</v>
      </c>
      <c r="T22" s="241">
        <v>0</v>
      </c>
      <c r="U22" s="75">
        <f t="shared" ca="1" si="0"/>
        <v>298.49999999999716</v>
      </c>
      <c r="W22" s="1" t="str">
        <f ca="1">IF(U22=Секц.3!BL22,"Ок","Ошибка")</f>
        <v>Ок</v>
      </c>
    </row>
    <row r="23" spans="1:23" s="1" customFormat="1" hidden="1" x14ac:dyDescent="0.2">
      <c r="A23" s="169">
        <f>Секц.1!A23</f>
        <v>16</v>
      </c>
      <c r="B23" s="170" t="e">
        <f>Секц.1!B23</f>
        <v>#VALUE!</v>
      </c>
      <c r="C23" s="312" t="str">
        <f ca="1">Секц.3!H23</f>
        <v xml:space="preserve"> </v>
      </c>
      <c r="D23" s="167">
        <f>Секц.3!G23</f>
        <v>0</v>
      </c>
      <c r="E23" s="167" t="str">
        <f ca="1">Секц.3!O23</f>
        <v>+</v>
      </c>
      <c r="F23" s="266">
        <f ca="1">Секц.3!N23</f>
        <v>1399.9999999999998</v>
      </c>
      <c r="G23" s="167"/>
      <c r="H23" s="266">
        <f ca="1">Секц.3!AS23</f>
        <v>3830.0000000000005</v>
      </c>
      <c r="I23" s="47">
        <f t="shared" ca="1" si="1"/>
        <v>5230</v>
      </c>
      <c r="J23" s="223">
        <f>Секц.2!AY23</f>
        <v>139.19999999999999</v>
      </c>
      <c r="K23" s="516" t="e">
        <f ca="1">Секц.3!Y23</f>
        <v>#REF!</v>
      </c>
      <c r="L23" s="167" t="e">
        <f ca="1">Секц.3!X23</f>
        <v>#REF!</v>
      </c>
      <c r="M23" s="167" t="e">
        <f ca="1">Секц.3!AE23</f>
        <v>#VALUE!</v>
      </c>
      <c r="N23" s="167">
        <f>Секц.3!AD23</f>
        <v>1800</v>
      </c>
      <c r="O23" s="167">
        <f>Секц.3!AM23</f>
        <v>0</v>
      </c>
      <c r="P23" s="266">
        <f>Секц.3!BJ23</f>
        <v>139.19999999999999</v>
      </c>
      <c r="Q23" s="46" t="e">
        <f t="shared" ca="1" si="2"/>
        <v>#REF!</v>
      </c>
      <c r="R23" s="188" t="e">
        <f>Секц.3!BB23</f>
        <v>#VALUE!</v>
      </c>
      <c r="S23" s="224">
        <f>Секц.3!BF23</f>
        <v>6300.0000000000109</v>
      </c>
      <c r="T23" s="241">
        <v>0</v>
      </c>
      <c r="U23" s="75" t="e">
        <f t="shared" ca="1" si="0"/>
        <v>#VALUE!</v>
      </c>
      <c r="W23" s="1" t="e">
        <f ca="1">IF(U23=Секц.3!BL23,"Ок","Ошибка")</f>
        <v>#VALUE!</v>
      </c>
    </row>
    <row r="24" spans="1:23" s="1" customFormat="1" hidden="1" x14ac:dyDescent="0.2">
      <c r="A24" s="169">
        <f>Секц.1!A24</f>
        <v>17</v>
      </c>
      <c r="B24" s="170" t="e">
        <f>Секц.1!B24</f>
        <v>#VALUE!</v>
      </c>
      <c r="C24" s="312" t="str">
        <f ca="1">Секц.3!H24</f>
        <v xml:space="preserve"> </v>
      </c>
      <c r="D24" s="167">
        <f>Секц.3!G24</f>
        <v>0</v>
      </c>
      <c r="E24" s="167" t="str">
        <f ca="1">Секц.3!O24</f>
        <v xml:space="preserve"> </v>
      </c>
      <c r="F24" s="266">
        <f ca="1">Секц.3!N24</f>
        <v>0</v>
      </c>
      <c r="G24" s="167"/>
      <c r="H24" s="266">
        <f ca="1">Секц.3!AS24</f>
        <v>0</v>
      </c>
      <c r="I24" s="47">
        <f t="shared" ca="1" si="1"/>
        <v>0</v>
      </c>
      <c r="J24" s="223">
        <f>Секц.2!AY24</f>
        <v>0</v>
      </c>
      <c r="K24" s="516" t="e">
        <f ca="1">Секц.3!Y24</f>
        <v>#VALUE!</v>
      </c>
      <c r="L24" s="167" t="e">
        <f ca="1">Секц.3!X24</f>
        <v>#VALUE!</v>
      </c>
      <c r="M24" s="167" t="e">
        <f ca="1">Секц.3!AE24</f>
        <v>#VALUE!</v>
      </c>
      <c r="N24" s="167" t="e">
        <f ca="1">Секц.3!AD24</f>
        <v>#VALUE!</v>
      </c>
      <c r="O24" s="167">
        <f>Секц.3!AM24</f>
        <v>0</v>
      </c>
      <c r="P24" s="266">
        <f>Секц.3!BJ24</f>
        <v>0</v>
      </c>
      <c r="Q24" s="46" t="e">
        <f t="shared" ca="1" si="2"/>
        <v>#VALUE!</v>
      </c>
      <c r="R24" s="188" t="e">
        <f ca="1">Секц.3!BB24</f>
        <v>#VALUE!</v>
      </c>
      <c r="S24" s="224" t="e">
        <f ca="1">Секц.3!BF24</f>
        <v>#VALUE!</v>
      </c>
      <c r="T24" s="241">
        <v>0</v>
      </c>
      <c r="U24" s="75" t="e">
        <f t="shared" ca="1" si="0"/>
        <v>#VALUE!</v>
      </c>
      <c r="W24" s="1" t="e">
        <f ca="1">IF(U24=Секц.3!BL24,"Ок","Ошибка")</f>
        <v>#VALUE!</v>
      </c>
    </row>
    <row r="25" spans="1:23" s="1" customFormat="1" hidden="1" x14ac:dyDescent="0.2">
      <c r="A25" s="169">
        <f>Секц.1!A25</f>
        <v>18</v>
      </c>
      <c r="B25" s="170" t="e">
        <f>Секц.1!B25</f>
        <v>#VALUE!</v>
      </c>
      <c r="C25" s="312" t="str">
        <f ca="1">Секц.3!H25</f>
        <v xml:space="preserve"> </v>
      </c>
      <c r="D25" s="167">
        <f>Секц.3!G25</f>
        <v>0</v>
      </c>
      <c r="E25" s="167" t="str">
        <f ca="1">Секц.3!O25</f>
        <v xml:space="preserve"> </v>
      </c>
      <c r="F25" s="266">
        <f ca="1">Секц.3!N25</f>
        <v>0</v>
      </c>
      <c r="G25" s="167"/>
      <c r="H25" s="266">
        <f ca="1">Секц.3!AS25</f>
        <v>0</v>
      </c>
      <c r="I25" s="47">
        <f t="shared" ca="1" si="1"/>
        <v>0</v>
      </c>
      <c r="J25" s="223">
        <f>Секц.2!AY25</f>
        <v>0</v>
      </c>
      <c r="K25" s="516" t="e">
        <f ca="1">Секц.3!Y25</f>
        <v>#VALUE!</v>
      </c>
      <c r="L25" s="167" t="e">
        <f ca="1">Секц.3!X25</f>
        <v>#VALUE!</v>
      </c>
      <c r="M25" s="167" t="e">
        <f ca="1">Секц.3!AE25</f>
        <v>#VALUE!</v>
      </c>
      <c r="N25" s="167" t="e">
        <f ca="1">Секц.3!AD25</f>
        <v>#VALUE!</v>
      </c>
      <c r="O25" s="167">
        <f>Секц.3!AM25</f>
        <v>0</v>
      </c>
      <c r="P25" s="266">
        <f>Секц.3!BJ25</f>
        <v>0</v>
      </c>
      <c r="Q25" s="46" t="e">
        <f t="shared" ca="1" si="2"/>
        <v>#VALUE!</v>
      </c>
      <c r="R25" s="188" t="e">
        <f ca="1">Секц.3!BB25</f>
        <v>#VALUE!</v>
      </c>
      <c r="S25" s="224" t="e">
        <f ca="1">Секц.3!BF25</f>
        <v>#VALUE!</v>
      </c>
      <c r="T25" s="241">
        <v>0</v>
      </c>
      <c r="U25" s="75" t="e">
        <f t="shared" ca="1" si="0"/>
        <v>#VALUE!</v>
      </c>
      <c r="W25" s="1" t="e">
        <f ca="1">IF(U25=Секц.3!BL25,"Ок","Ошибка")</f>
        <v>#VALUE!</v>
      </c>
    </row>
    <row r="26" spans="1:23" s="1" customFormat="1" hidden="1" x14ac:dyDescent="0.2">
      <c r="A26" s="169">
        <f>Секц.1!A26</f>
        <v>19</v>
      </c>
      <c r="B26" s="170" t="e">
        <f>Секц.1!B26</f>
        <v>#VALUE!</v>
      </c>
      <c r="C26" s="312" t="str">
        <f ca="1">Секц.3!H26</f>
        <v xml:space="preserve"> </v>
      </c>
      <c r="D26" s="167">
        <f>Секц.3!G26</f>
        <v>0</v>
      </c>
      <c r="E26" s="167" t="str">
        <f ca="1">Секц.3!O26</f>
        <v>+</v>
      </c>
      <c r="F26" s="266">
        <f ca="1">Секц.3!N26</f>
        <v>1330</v>
      </c>
      <c r="G26" s="167"/>
      <c r="H26" s="266">
        <f ca="1">Секц.3!AS26</f>
        <v>3830.0000000000005</v>
      </c>
      <c r="I26" s="47">
        <f t="shared" ca="1" si="1"/>
        <v>5160</v>
      </c>
      <c r="J26" s="223">
        <f>Секц.2!AY26</f>
        <v>66.2</v>
      </c>
      <c r="K26" s="516" t="e">
        <f ca="1">Секц.3!Y26</f>
        <v>#REF!</v>
      </c>
      <c r="L26" s="167" t="e">
        <f ca="1">Секц.3!X26</f>
        <v>#REF!</v>
      </c>
      <c r="M26" s="167" t="str">
        <f ca="1">Секц.3!AE26</f>
        <v>+</v>
      </c>
      <c r="N26" s="167">
        <f ca="1">Секц.3!AD26</f>
        <v>22145.000000000007</v>
      </c>
      <c r="O26" s="167">
        <f>Секц.3!AM26</f>
        <v>0</v>
      </c>
      <c r="P26" s="266">
        <f>Секц.3!BJ26</f>
        <v>66.2</v>
      </c>
      <c r="Q26" s="46" t="e">
        <f t="shared" ca="1" si="2"/>
        <v>#REF!</v>
      </c>
      <c r="R26" s="188">
        <f>Секц.3!BB26</f>
        <v>3660.0000000000014</v>
      </c>
      <c r="S26" s="224">
        <f>Секц.3!BF26</f>
        <v>5639.9999999999936</v>
      </c>
      <c r="T26" s="241">
        <v>0</v>
      </c>
      <c r="U26" s="75" t="e">
        <f t="shared" ca="1" si="0"/>
        <v>#REF!</v>
      </c>
      <c r="W26" s="1" t="e">
        <f ca="1">IF(U26=Секц.3!BL26,"Ок","Ошибка")</f>
        <v>#REF!</v>
      </c>
    </row>
    <row r="27" spans="1:23" s="1" customFormat="1" hidden="1" x14ac:dyDescent="0.2">
      <c r="A27" s="169">
        <f>Секц.1!A27</f>
        <v>20</v>
      </c>
      <c r="B27" s="170" t="e">
        <f>Секц.1!B27</f>
        <v>#VALUE!</v>
      </c>
      <c r="C27" s="312" t="str">
        <f ca="1">Секц.3!H27</f>
        <v xml:space="preserve"> </v>
      </c>
      <c r="D27" s="167">
        <f>Секц.3!G27</f>
        <v>0</v>
      </c>
      <c r="E27" s="167" t="str">
        <f ca="1">Секц.3!O27</f>
        <v xml:space="preserve"> </v>
      </c>
      <c r="F27" s="266">
        <f ca="1">Секц.3!N27</f>
        <v>0</v>
      </c>
      <c r="G27" s="167"/>
      <c r="H27" s="266">
        <f ca="1">Секц.3!AS27</f>
        <v>0</v>
      </c>
      <c r="I27" s="47">
        <f t="shared" ca="1" si="1"/>
        <v>0</v>
      </c>
      <c r="J27" s="223">
        <f>Секц.2!AY27</f>
        <v>0</v>
      </c>
      <c r="K27" s="516" t="e">
        <f ca="1">Секц.3!Y27</f>
        <v>#VALUE!</v>
      </c>
      <c r="L27" s="167" t="e">
        <f ca="1">Секц.3!X27</f>
        <v>#VALUE!</v>
      </c>
      <c r="M27" s="167" t="e">
        <f ca="1">Секц.3!AE27</f>
        <v>#VALUE!</v>
      </c>
      <c r="N27" s="167" t="e">
        <f ca="1">Секц.3!AD27</f>
        <v>#VALUE!</v>
      </c>
      <c r="O27" s="167">
        <f>Секц.3!AM27</f>
        <v>0</v>
      </c>
      <c r="P27" s="266">
        <f>Секц.3!BJ27</f>
        <v>0</v>
      </c>
      <c r="Q27" s="46" t="e">
        <f t="shared" ca="1" si="2"/>
        <v>#VALUE!</v>
      </c>
      <c r="R27" s="188" t="e">
        <f ca="1">Секц.3!BB27</f>
        <v>#VALUE!</v>
      </c>
      <c r="S27" s="224" t="e">
        <f ca="1">Секц.3!BF27</f>
        <v>#VALUE!</v>
      </c>
      <c r="T27" s="241">
        <v>0</v>
      </c>
      <c r="U27" s="75" t="e">
        <f t="shared" ca="1" si="0"/>
        <v>#VALUE!</v>
      </c>
      <c r="W27" s="1" t="e">
        <f ca="1">IF(U27=Секц.3!BL27,"Ок","Ошибка")</f>
        <v>#VALUE!</v>
      </c>
    </row>
    <row r="28" spans="1:23" s="1" customFormat="1" hidden="1" x14ac:dyDescent="0.2">
      <c r="A28" s="169">
        <f>Секц.1!A28</f>
        <v>21</v>
      </c>
      <c r="B28" s="170" t="e">
        <f>Секц.1!B28</f>
        <v>#VALUE!</v>
      </c>
      <c r="C28" s="312" t="str">
        <f ca="1">Секц.3!H28</f>
        <v xml:space="preserve"> </v>
      </c>
      <c r="D28" s="167">
        <f>Секц.3!G28</f>
        <v>0</v>
      </c>
      <c r="E28" s="167" t="str">
        <f ca="1">Секц.3!O28</f>
        <v xml:space="preserve"> </v>
      </c>
      <c r="F28" s="266">
        <f ca="1">Секц.3!N28</f>
        <v>0</v>
      </c>
      <c r="G28" s="167"/>
      <c r="H28" s="266">
        <f ca="1">Секц.3!AS28</f>
        <v>0</v>
      </c>
      <c r="I28" s="47">
        <f t="shared" ca="1" si="1"/>
        <v>0</v>
      </c>
      <c r="J28" s="223">
        <f>Секц.2!AY28</f>
        <v>0</v>
      </c>
      <c r="K28" s="516" t="e">
        <f ca="1">Секц.3!Y28</f>
        <v>#VALUE!</v>
      </c>
      <c r="L28" s="167" t="e">
        <f ca="1">Секц.3!X28</f>
        <v>#VALUE!</v>
      </c>
      <c r="M28" s="167" t="e">
        <f ca="1">Секц.3!AE28</f>
        <v>#VALUE!</v>
      </c>
      <c r="N28" s="167" t="e">
        <f ca="1">Секц.3!AD28</f>
        <v>#VALUE!</v>
      </c>
      <c r="O28" s="167">
        <f>Секц.3!AM28</f>
        <v>0</v>
      </c>
      <c r="P28" s="266">
        <f>Секц.3!BJ28</f>
        <v>0</v>
      </c>
      <c r="Q28" s="46" t="e">
        <f t="shared" ca="1" si="2"/>
        <v>#VALUE!</v>
      </c>
      <c r="R28" s="188" t="e">
        <f ca="1">Секц.3!BB28</f>
        <v>#VALUE!</v>
      </c>
      <c r="S28" s="224" t="e">
        <f ca="1">Секц.3!BF28</f>
        <v>#VALUE!</v>
      </c>
      <c r="T28" s="241">
        <v>0</v>
      </c>
      <c r="U28" s="75" t="e">
        <f t="shared" ca="1" si="0"/>
        <v>#VALUE!</v>
      </c>
      <c r="W28" s="1" t="e">
        <f ca="1">IF(U28=Секц.3!BL28,"Ок","Ошибка")</f>
        <v>#VALUE!</v>
      </c>
    </row>
    <row r="29" spans="1:23" s="1" customFormat="1" x14ac:dyDescent="0.2">
      <c r="A29" s="169">
        <f>Секц.1!A29</f>
        <v>22</v>
      </c>
      <c r="B29" s="170" t="str">
        <f>Секц.1!B29</f>
        <v>ПЕТУХОВ Роман</v>
      </c>
      <c r="C29" s="312" t="str">
        <f ca="1">Секц.3!H29</f>
        <v xml:space="preserve"> </v>
      </c>
      <c r="D29" s="167">
        <f>Секц.3!G29</f>
        <v>0</v>
      </c>
      <c r="E29" s="167" t="str">
        <f ca="1">Секц.3!O29</f>
        <v xml:space="preserve"> </v>
      </c>
      <c r="F29" s="266">
        <f ca="1">Секц.3!N29</f>
        <v>0</v>
      </c>
      <c r="G29" s="167"/>
      <c r="H29" s="266">
        <f ca="1">Секц.3!AS29</f>
        <v>0</v>
      </c>
      <c r="I29" s="47">
        <f t="shared" ca="1" si="1"/>
        <v>0</v>
      </c>
      <c r="J29" s="223">
        <f>Секц.2!AY29</f>
        <v>0</v>
      </c>
      <c r="K29" s="516"/>
      <c r="L29" s="167">
        <v>0</v>
      </c>
      <c r="M29" s="167"/>
      <c r="N29" s="167">
        <v>0</v>
      </c>
      <c r="O29" s="167">
        <f>Секц.3!AM29</f>
        <v>0</v>
      </c>
      <c r="P29" s="266">
        <f>Секц.3!BJ29</f>
        <v>0</v>
      </c>
      <c r="Q29" s="46">
        <f t="shared" si="2"/>
        <v>0</v>
      </c>
      <c r="R29" s="188"/>
      <c r="S29" s="224"/>
      <c r="T29" s="241">
        <v>0</v>
      </c>
      <c r="U29" s="398" t="s">
        <v>287</v>
      </c>
      <c r="W29" s="1" t="str">
        <f>IF(U29=Секц.3!BL29,"Ок","Ошибка")</f>
        <v>Ок</v>
      </c>
    </row>
    <row r="30" spans="1:23" s="1" customFormat="1" x14ac:dyDescent="0.2">
      <c r="A30" s="169">
        <f>Секц.1!A30</f>
        <v>23</v>
      </c>
      <c r="B30" s="170" t="str">
        <f>Секц.1!B30</f>
        <v>БАЖАНОВ Виктор</v>
      </c>
      <c r="C30" s="312" t="str">
        <f ca="1">Секц.3!H30</f>
        <v xml:space="preserve"> </v>
      </c>
      <c r="D30" s="167">
        <f>Секц.3!G30</f>
        <v>0</v>
      </c>
      <c r="E30" s="167" t="str">
        <f ca="1">Секц.3!O30</f>
        <v xml:space="preserve"> </v>
      </c>
      <c r="F30" s="266">
        <f ca="1">Секц.3!N30</f>
        <v>0</v>
      </c>
      <c r="G30" s="167"/>
      <c r="H30" s="266">
        <f ca="1">Секц.3!AS30</f>
        <v>0</v>
      </c>
      <c r="I30" s="47">
        <f t="shared" ca="1" si="1"/>
        <v>0</v>
      </c>
      <c r="J30" s="223">
        <f>Секц.2!AY30</f>
        <v>0</v>
      </c>
      <c r="K30" s="516"/>
      <c r="L30" s="167">
        <v>0</v>
      </c>
      <c r="M30" s="167"/>
      <c r="N30" s="167">
        <v>0</v>
      </c>
      <c r="O30" s="167">
        <f>Секц.3!AM30</f>
        <v>0</v>
      </c>
      <c r="P30" s="266">
        <f>Секц.3!BJ30</f>
        <v>0</v>
      </c>
      <c r="Q30" s="46">
        <f t="shared" si="2"/>
        <v>0</v>
      </c>
      <c r="R30" s="188"/>
      <c r="S30" s="224"/>
      <c r="T30" s="241">
        <v>0</v>
      </c>
      <c r="U30" s="398" t="s">
        <v>287</v>
      </c>
      <c r="W30" s="1" t="str">
        <f>IF(U30=Секц.3!BL30,"Ок","Ошибка")</f>
        <v>Ок</v>
      </c>
    </row>
    <row r="31" spans="1:23" s="1" customFormat="1" hidden="1" x14ac:dyDescent="0.2">
      <c r="A31" s="169">
        <f>Секц.1!A31</f>
        <v>24</v>
      </c>
      <c r="B31" s="170" t="e">
        <f>Секц.1!B31</f>
        <v>#VALUE!</v>
      </c>
      <c r="C31" s="312" t="str">
        <f ca="1">Секц.3!H31</f>
        <v xml:space="preserve"> </v>
      </c>
      <c r="D31" s="167">
        <f>Секц.3!G31</f>
        <v>0</v>
      </c>
      <c r="E31" s="167" t="e">
        <f ca="1">Секц.3!AT31</f>
        <v>#REF!</v>
      </c>
      <c r="F31" s="266" t="e">
        <f ca="1">Секц.3!AS31</f>
        <v>#REF!</v>
      </c>
      <c r="G31" s="167">
        <f>Секц.3!AV31</f>
        <v>0</v>
      </c>
      <c r="H31" s="266">
        <f>Секц.3!AU31</f>
        <v>0</v>
      </c>
      <c r="I31" s="47" t="e">
        <f t="shared" ref="I31:I38" ca="1" si="3">F31+D31</f>
        <v>#REF!</v>
      </c>
      <c r="J31" s="223" t="e">
        <f>Секц.3!#REF!</f>
        <v>#REF!</v>
      </c>
      <c r="K31" s="516" t="e">
        <f ca="1">Секц.3!Y31</f>
        <v>#VALUE!</v>
      </c>
      <c r="L31" s="167" t="e">
        <f ca="1">Секц.3!X31</f>
        <v>#VALUE!</v>
      </c>
      <c r="M31" s="167" t="e">
        <f ca="1">Секц.3!AE31</f>
        <v>#VALUE!</v>
      </c>
      <c r="N31" s="167" t="e">
        <f ca="1">Секц.3!AD31</f>
        <v>#VALUE!</v>
      </c>
      <c r="O31" s="167">
        <f>Секц.3!AM31</f>
        <v>0</v>
      </c>
      <c r="P31" s="266">
        <f>Секц.3!AX31</f>
        <v>0</v>
      </c>
      <c r="Q31" s="46" t="e">
        <f t="shared" ca="1" si="2"/>
        <v>#REF!</v>
      </c>
      <c r="R31" s="188" t="e">
        <f>Секц.3!BB31</f>
        <v>#REF!</v>
      </c>
      <c r="S31" s="224" t="e">
        <f>Секц.3!BF31</f>
        <v>#REF!</v>
      </c>
      <c r="T31" s="241">
        <v>0</v>
      </c>
      <c r="U31" s="75" t="e">
        <f t="shared" ca="1" si="0"/>
        <v>#REF!</v>
      </c>
      <c r="W31" s="1" t="e">
        <f ca="1">IF(U31=Секц.3!BL31,"Ок","Ошибка")</f>
        <v>#REF!</v>
      </c>
    </row>
    <row r="32" spans="1:23" s="1" customFormat="1" hidden="1" x14ac:dyDescent="0.2">
      <c r="A32" s="169">
        <f>Секц.1!A32</f>
        <v>25</v>
      </c>
      <c r="B32" s="170" t="e">
        <f>Секц.1!B32</f>
        <v>#VALUE!</v>
      </c>
      <c r="C32" s="312" t="str">
        <f ca="1">Секц.3!H32</f>
        <v xml:space="preserve"> </v>
      </c>
      <c r="D32" s="167">
        <f>Секц.3!G32</f>
        <v>0</v>
      </c>
      <c r="E32" s="167" t="e">
        <f ca="1">Секц.3!AT32</f>
        <v>#REF!</v>
      </c>
      <c r="F32" s="266" t="e">
        <f ca="1">Секц.3!AS32</f>
        <v>#REF!</v>
      </c>
      <c r="G32" s="167">
        <f>Секц.3!AV32</f>
        <v>164.2</v>
      </c>
      <c r="H32" s="266">
        <f>Секц.3!AU32</f>
        <v>0</v>
      </c>
      <c r="I32" s="47" t="e">
        <f t="shared" ca="1" si="3"/>
        <v>#REF!</v>
      </c>
      <c r="J32" s="223" t="e">
        <f>Секц.3!#REF!</f>
        <v>#REF!</v>
      </c>
      <c r="K32" s="516" t="e">
        <f ca="1">Секц.3!Y32</f>
        <v>#REF!</v>
      </c>
      <c r="L32" s="167" t="e">
        <f ca="1">Секц.3!X32</f>
        <v>#REF!</v>
      </c>
      <c r="M32" s="167" t="str">
        <f ca="1">Секц.3!AE32</f>
        <v>-</v>
      </c>
      <c r="N32" s="167">
        <f ca="1">Секц.3!AD32</f>
        <v>1122.0000000000086</v>
      </c>
      <c r="O32" s="167">
        <f>Секц.3!AM32</f>
        <v>21</v>
      </c>
      <c r="P32" s="266">
        <f>Секц.3!AX32</f>
        <v>164.2</v>
      </c>
      <c r="Q32" s="46" t="e">
        <f t="shared" ca="1" si="2"/>
        <v>#REF!</v>
      </c>
      <c r="R32" s="188" t="e">
        <f>Секц.3!BB32</f>
        <v>#REF!</v>
      </c>
      <c r="S32" s="224" t="e">
        <f>Секц.3!BF32</f>
        <v>#REF!</v>
      </c>
      <c r="T32" s="241">
        <v>0</v>
      </c>
      <c r="U32" s="75" t="e">
        <f t="shared" ca="1" si="0"/>
        <v>#REF!</v>
      </c>
      <c r="W32" s="1" t="e">
        <f ca="1">IF(U32=Секц.3!BL32,"Ок","Ошибка")</f>
        <v>#REF!</v>
      </c>
    </row>
    <row r="33" spans="1:23" s="1" customFormat="1" hidden="1" x14ac:dyDescent="0.2">
      <c r="A33" s="169">
        <f>Секц.1!A33</f>
        <v>26</v>
      </c>
      <c r="B33" s="170" t="e">
        <f>Секц.1!B33</f>
        <v>#VALUE!</v>
      </c>
      <c r="C33" s="312" t="str">
        <f ca="1">Секц.3!H33</f>
        <v xml:space="preserve"> </v>
      </c>
      <c r="D33" s="167">
        <f>Секц.3!G33</f>
        <v>0</v>
      </c>
      <c r="E33" s="167" t="e">
        <f ca="1">Секц.3!AT33</f>
        <v>#REF!</v>
      </c>
      <c r="F33" s="266" t="e">
        <f ca="1">Секц.3!AS33</f>
        <v>#REF!</v>
      </c>
      <c r="G33" s="167">
        <f>Секц.3!AV33</f>
        <v>0</v>
      </c>
      <c r="H33" s="266">
        <f>Секц.3!AU33</f>
        <v>0</v>
      </c>
      <c r="I33" s="47" t="e">
        <f t="shared" ca="1" si="3"/>
        <v>#REF!</v>
      </c>
      <c r="J33" s="223" t="e">
        <f>Секц.3!#REF!</f>
        <v>#REF!</v>
      </c>
      <c r="K33" s="516" t="e">
        <f ca="1">Секц.3!Y33</f>
        <v>#REF!</v>
      </c>
      <c r="L33" s="167" t="e">
        <f ca="1">Секц.3!X33</f>
        <v>#REF!</v>
      </c>
      <c r="M33" s="167" t="e">
        <f ca="1">Секц.3!AE33</f>
        <v>#REF!</v>
      </c>
      <c r="N33" s="167" t="e">
        <f ca="1">Секц.3!AD33</f>
        <v>#REF!</v>
      </c>
      <c r="O33" s="167">
        <f>Секц.3!AM33</f>
        <v>0</v>
      </c>
      <c r="P33" s="266">
        <f>Секц.3!AX33</f>
        <v>0</v>
      </c>
      <c r="Q33" s="46" t="e">
        <f t="shared" ca="1" si="2"/>
        <v>#REF!</v>
      </c>
      <c r="R33" s="188">
        <f>Секц.3!BB33</f>
        <v>0</v>
      </c>
      <c r="S33" s="224">
        <f>Секц.3!BF33</f>
        <v>0</v>
      </c>
      <c r="T33" s="241">
        <v>0</v>
      </c>
      <c r="U33" s="75" t="e">
        <f t="shared" ca="1" si="0"/>
        <v>#REF!</v>
      </c>
      <c r="W33" s="1" t="e">
        <f ca="1">IF(U33=Секц.3!BL49,"Ок","Ошибка")</f>
        <v>#REF!</v>
      </c>
    </row>
    <row r="34" spans="1:23" s="1" customFormat="1" hidden="1" x14ac:dyDescent="0.2">
      <c r="A34" s="169">
        <f>Секц.1!A34</f>
        <v>27</v>
      </c>
      <c r="B34" s="170" t="e">
        <f>Секц.1!B34</f>
        <v>#VALUE!</v>
      </c>
      <c r="C34" s="312" t="str">
        <f ca="1">Секц.3!H34</f>
        <v xml:space="preserve"> </v>
      </c>
      <c r="D34" s="167">
        <f>Секц.3!G34</f>
        <v>0</v>
      </c>
      <c r="E34" s="167" t="e">
        <f ca="1">Секц.3!AT34</f>
        <v>#REF!</v>
      </c>
      <c r="F34" s="266" t="e">
        <f ca="1">Секц.3!AS34</f>
        <v>#REF!</v>
      </c>
      <c r="G34" s="167">
        <f>Секц.3!AV34</f>
        <v>0</v>
      </c>
      <c r="H34" s="266">
        <f>Секц.3!AU34</f>
        <v>0</v>
      </c>
      <c r="I34" s="47" t="e">
        <f t="shared" ca="1" si="3"/>
        <v>#REF!</v>
      </c>
      <c r="J34" s="223" t="e">
        <f>Секц.3!#REF!</f>
        <v>#REF!</v>
      </c>
      <c r="K34" s="516" t="e">
        <f ca="1">Секц.3!Y34</f>
        <v>#REF!</v>
      </c>
      <c r="L34" s="167" t="e">
        <f ca="1">Секц.3!X34</f>
        <v>#REF!</v>
      </c>
      <c r="M34" s="167" t="e">
        <f ca="1">Секц.3!AE34</f>
        <v>#REF!</v>
      </c>
      <c r="N34" s="167" t="e">
        <f ca="1">Секц.3!AD34</f>
        <v>#REF!</v>
      </c>
      <c r="O34" s="167">
        <f>Секц.3!AM34</f>
        <v>0</v>
      </c>
      <c r="P34" s="266">
        <f>Секц.3!AX34</f>
        <v>0</v>
      </c>
      <c r="Q34" s="46" t="e">
        <f t="shared" ca="1" si="2"/>
        <v>#REF!</v>
      </c>
      <c r="R34" s="188">
        <f>Секц.3!BB34</f>
        <v>0</v>
      </c>
      <c r="S34" s="224">
        <f>Секц.3!BF34</f>
        <v>0</v>
      </c>
      <c r="T34" s="241">
        <v>0</v>
      </c>
      <c r="U34" s="75" t="e">
        <f t="shared" ca="1" si="0"/>
        <v>#REF!</v>
      </c>
      <c r="W34" s="1" t="e">
        <f ca="1">IF(U34=Секц.3!BL50,"Ок","Ошибка")</f>
        <v>#REF!</v>
      </c>
    </row>
    <row r="35" spans="1:23" s="1" customFormat="1" hidden="1" x14ac:dyDescent="0.2">
      <c r="A35" s="169">
        <f>Секц.1!A35</f>
        <v>29</v>
      </c>
      <c r="B35" s="170" t="e">
        <f>Секц.1!B35</f>
        <v>#VALUE!</v>
      </c>
      <c r="C35" s="312" t="str">
        <f ca="1">Секц.3!H35</f>
        <v xml:space="preserve"> </v>
      </c>
      <c r="D35" s="167">
        <f>Секц.3!G35</f>
        <v>0</v>
      </c>
      <c r="E35" s="167" t="e">
        <f ca="1">Секц.3!AT35</f>
        <v>#REF!</v>
      </c>
      <c r="F35" s="266" t="e">
        <f ca="1">Секц.3!AS35</f>
        <v>#REF!</v>
      </c>
      <c r="G35" s="167">
        <f>Секц.3!AV35</f>
        <v>0</v>
      </c>
      <c r="H35" s="266">
        <f>Секц.3!AU35</f>
        <v>0</v>
      </c>
      <c r="I35" s="47" t="e">
        <f t="shared" ca="1" si="3"/>
        <v>#REF!</v>
      </c>
      <c r="J35" s="223" t="e">
        <f>Секц.3!#REF!</f>
        <v>#REF!</v>
      </c>
      <c r="K35" s="516" t="e">
        <f ca="1">Секц.3!Y35</f>
        <v>#REF!</v>
      </c>
      <c r="L35" s="167" t="e">
        <f ca="1">Секц.3!X35</f>
        <v>#REF!</v>
      </c>
      <c r="M35" s="167" t="e">
        <f ca="1">Секц.3!AE35</f>
        <v>#REF!</v>
      </c>
      <c r="N35" s="167" t="e">
        <f ca="1">Секц.3!AD35</f>
        <v>#REF!</v>
      </c>
      <c r="O35" s="167">
        <f>Секц.3!AM35</f>
        <v>0</v>
      </c>
      <c r="P35" s="266">
        <f>Секц.3!AX35</f>
        <v>0</v>
      </c>
      <c r="Q35" s="46" t="e">
        <f t="shared" ca="1" si="2"/>
        <v>#REF!</v>
      </c>
      <c r="R35" s="188">
        <f>Секц.3!BB35</f>
        <v>0</v>
      </c>
      <c r="S35" s="224">
        <f>Секц.3!BF35</f>
        <v>0</v>
      </c>
      <c r="T35" s="241">
        <v>0</v>
      </c>
      <c r="U35" s="75" t="e">
        <f t="shared" ca="1" si="0"/>
        <v>#REF!</v>
      </c>
      <c r="W35" s="1" t="e">
        <f ca="1">IF(U35=Секц.3!BL51,"Ок","Ошибка")</f>
        <v>#REF!</v>
      </c>
    </row>
    <row r="36" spans="1:23" s="1" customFormat="1" hidden="1" x14ac:dyDescent="0.2">
      <c r="A36" s="169">
        <f>Секц.1!A36</f>
        <v>30</v>
      </c>
      <c r="B36" s="170" t="e">
        <f>Секц.1!B36</f>
        <v>#VALUE!</v>
      </c>
      <c r="C36" s="312" t="str">
        <f ca="1">Секц.3!H36</f>
        <v xml:space="preserve"> </v>
      </c>
      <c r="D36" s="167">
        <f>Секц.3!G36</f>
        <v>0</v>
      </c>
      <c r="E36" s="167" t="e">
        <f ca="1">Секц.3!AT36</f>
        <v>#REF!</v>
      </c>
      <c r="F36" s="266" t="e">
        <f ca="1">Секц.3!AS36</f>
        <v>#REF!</v>
      </c>
      <c r="G36" s="167">
        <f>Секц.3!AV36</f>
        <v>0</v>
      </c>
      <c r="H36" s="266">
        <f>Секц.3!AU36</f>
        <v>0</v>
      </c>
      <c r="I36" s="47" t="e">
        <f t="shared" ca="1" si="3"/>
        <v>#REF!</v>
      </c>
      <c r="J36" s="223" t="e">
        <f>Секц.3!#REF!</f>
        <v>#REF!</v>
      </c>
      <c r="K36" s="516" t="e">
        <f ca="1">Секц.3!Y36</f>
        <v>#REF!</v>
      </c>
      <c r="L36" s="167" t="e">
        <f ca="1">Секц.3!X36</f>
        <v>#REF!</v>
      </c>
      <c r="M36" s="167" t="e">
        <f ca="1">Секц.3!AE36</f>
        <v>#REF!</v>
      </c>
      <c r="N36" s="167" t="e">
        <f ca="1">Секц.3!AD36</f>
        <v>#REF!</v>
      </c>
      <c r="O36" s="167">
        <f>Секц.3!AM36</f>
        <v>0</v>
      </c>
      <c r="P36" s="266">
        <f>Секц.3!AX36</f>
        <v>0</v>
      </c>
      <c r="Q36" s="46" t="e">
        <f t="shared" ca="1" si="2"/>
        <v>#REF!</v>
      </c>
      <c r="R36" s="188">
        <f>Секц.3!BB36</f>
        <v>0</v>
      </c>
      <c r="S36" s="224">
        <f>Секц.3!BF36</f>
        <v>0</v>
      </c>
      <c r="T36" s="241">
        <v>0</v>
      </c>
      <c r="U36" s="75" t="e">
        <f t="shared" ca="1" si="0"/>
        <v>#REF!</v>
      </c>
      <c r="W36" s="1" t="e">
        <f ca="1">IF(U36=Секц.3!BL52,"Ок","Ошибка")</f>
        <v>#REF!</v>
      </c>
    </row>
    <row r="37" spans="1:23" s="1" customFormat="1" hidden="1" x14ac:dyDescent="0.2">
      <c r="A37" s="169">
        <f>Секц.1!A37</f>
        <v>32</v>
      </c>
      <c r="B37" s="170" t="e">
        <f>Секц.1!B37</f>
        <v>#VALUE!</v>
      </c>
      <c r="C37" s="312" t="str">
        <f ca="1">Секц.3!H37</f>
        <v xml:space="preserve"> </v>
      </c>
      <c r="D37" s="167">
        <f>Секц.3!G37</f>
        <v>0</v>
      </c>
      <c r="E37" s="167" t="e">
        <f ca="1">Секц.3!AT37</f>
        <v>#REF!</v>
      </c>
      <c r="F37" s="266" t="e">
        <f ca="1">Секц.3!AS37</f>
        <v>#REF!</v>
      </c>
      <c r="G37" s="167">
        <f>Секц.3!AV37</f>
        <v>0</v>
      </c>
      <c r="H37" s="266">
        <f>Секц.3!AU37</f>
        <v>0</v>
      </c>
      <c r="I37" s="47" t="e">
        <f t="shared" ca="1" si="3"/>
        <v>#REF!</v>
      </c>
      <c r="J37" s="223" t="e">
        <f>Секц.3!#REF!</f>
        <v>#REF!</v>
      </c>
      <c r="K37" s="516" t="e">
        <f ca="1">Секц.3!Y37</f>
        <v>#REF!</v>
      </c>
      <c r="L37" s="167" t="e">
        <f ca="1">Секц.3!X37</f>
        <v>#REF!</v>
      </c>
      <c r="M37" s="167" t="e">
        <f ca="1">Секц.3!AE37</f>
        <v>#REF!</v>
      </c>
      <c r="N37" s="167" t="e">
        <f ca="1">Секц.3!AD37</f>
        <v>#REF!</v>
      </c>
      <c r="O37" s="167">
        <f>Секц.3!AM37</f>
        <v>0</v>
      </c>
      <c r="P37" s="266">
        <f>Секц.3!AX37</f>
        <v>0</v>
      </c>
      <c r="Q37" s="46" t="e">
        <f t="shared" ca="1" si="2"/>
        <v>#REF!</v>
      </c>
      <c r="R37" s="188">
        <f>Секц.3!BB37</f>
        <v>0</v>
      </c>
      <c r="S37" s="224">
        <f>Секц.3!BF37</f>
        <v>0</v>
      </c>
      <c r="T37" s="241">
        <v>0</v>
      </c>
      <c r="U37" s="75" t="e">
        <f t="shared" ca="1" si="0"/>
        <v>#REF!</v>
      </c>
      <c r="W37" s="1" t="e">
        <f ca="1">IF(U37=Секц.3!BL53,"Ок","Ошибка")</f>
        <v>#REF!</v>
      </c>
    </row>
    <row r="38" spans="1:23" s="1" customFormat="1" ht="13.5" hidden="1" thickBot="1" x14ac:dyDescent="0.25">
      <c r="A38" s="313">
        <f>Секц.1!A38</f>
        <v>0</v>
      </c>
      <c r="B38" s="314" t="e">
        <f>Секц.1!B38</f>
        <v>#VALUE!</v>
      </c>
      <c r="C38" s="312">
        <f>Секц.3!H38</f>
        <v>0</v>
      </c>
      <c r="D38" s="167">
        <f>Секц.3!G38</f>
        <v>0</v>
      </c>
      <c r="E38" s="167">
        <f>Секц.3!AT38</f>
        <v>0</v>
      </c>
      <c r="F38" s="266" t="e">
        <f ca="1">Секц.3!AS38</f>
        <v>#REF!</v>
      </c>
      <c r="G38" s="167">
        <f>Секц.3!AV38</f>
        <v>0</v>
      </c>
      <c r="H38" s="266">
        <f>Секц.3!AU38</f>
        <v>0</v>
      </c>
      <c r="I38" s="47" t="e">
        <f t="shared" ca="1" si="3"/>
        <v>#REF!</v>
      </c>
      <c r="J38" s="223" t="e">
        <f>Секц.3!#REF!</f>
        <v>#REF!</v>
      </c>
      <c r="K38" s="516">
        <f>Секц.3!Y38</f>
        <v>0</v>
      </c>
      <c r="L38" s="167">
        <f>Секц.3!X38</f>
        <v>0</v>
      </c>
      <c r="M38" s="167">
        <f>Секц.3!AE38</f>
        <v>0</v>
      </c>
      <c r="N38" s="167">
        <f>Секц.3!AD38</f>
        <v>0</v>
      </c>
      <c r="O38" s="167">
        <f>Секц.3!AM38</f>
        <v>0</v>
      </c>
      <c r="P38" s="266">
        <f>Секц.3!AX38</f>
        <v>0</v>
      </c>
      <c r="Q38" s="46" t="e">
        <f t="shared" si="2"/>
        <v>#REF!</v>
      </c>
      <c r="R38" s="188">
        <f>Секц.3!BB38</f>
        <v>0</v>
      </c>
      <c r="S38" s="224">
        <f>Секц.3!BF38</f>
        <v>0</v>
      </c>
      <c r="T38" s="241">
        <v>0</v>
      </c>
      <c r="U38" s="75" t="e">
        <f t="shared" ca="1" si="0"/>
        <v>#REF!</v>
      </c>
      <c r="W38" s="1" t="e">
        <f ca="1">IF(U38=Секц.3!BL54,"Ок","Ошибка")</f>
        <v>#REF!</v>
      </c>
    </row>
    <row r="39" spans="1:23" s="1" customFormat="1" hidden="1" x14ac:dyDescent="0.2">
      <c r="A39" s="169"/>
      <c r="B39" s="170"/>
      <c r="C39" s="167"/>
      <c r="D39" s="167"/>
      <c r="E39" s="167"/>
      <c r="F39" s="167"/>
      <c r="G39" s="167"/>
      <c r="H39" s="167"/>
      <c r="I39" s="47"/>
      <c r="J39" s="173"/>
      <c r="K39" s="516"/>
      <c r="L39" s="167"/>
      <c r="M39" s="167"/>
      <c r="N39" s="167"/>
      <c r="O39" s="167"/>
      <c r="P39" s="167"/>
      <c r="Q39" s="46">
        <f t="shared" si="2"/>
        <v>0</v>
      </c>
      <c r="R39" s="188">
        <f>Секц.3!BB39</f>
        <v>0</v>
      </c>
      <c r="S39" s="224">
        <f>Секц.3!BF39</f>
        <v>0</v>
      </c>
      <c r="T39" s="241"/>
      <c r="U39" s="47"/>
      <c r="W39" s="1" t="e">
        <f ca="1">IF(U39=Секц.3!BL55,"Ок","Ошибка")</f>
        <v>#VALUE!</v>
      </c>
    </row>
    <row r="40" spans="1:23" s="1" customFormat="1" hidden="1" x14ac:dyDescent="0.2">
      <c r="A40" s="169"/>
      <c r="B40" s="170"/>
      <c r="C40" s="167"/>
      <c r="D40" s="167"/>
      <c r="E40" s="167"/>
      <c r="F40" s="167"/>
      <c r="G40" s="167"/>
      <c r="H40" s="167"/>
      <c r="I40" s="47"/>
      <c r="J40" s="173"/>
      <c r="K40" s="516"/>
      <c r="L40" s="167"/>
      <c r="M40" s="167"/>
      <c r="N40" s="167"/>
      <c r="O40" s="167"/>
      <c r="P40" s="167"/>
      <c r="Q40" s="46">
        <f t="shared" si="2"/>
        <v>0</v>
      </c>
      <c r="R40" s="188">
        <f>Секц.3!BB40</f>
        <v>0</v>
      </c>
      <c r="S40" s="224">
        <f>Секц.3!BF40</f>
        <v>0</v>
      </c>
      <c r="T40" s="241"/>
      <c r="U40" s="75"/>
      <c r="W40" s="1" t="e">
        <f ca="1">IF(U40=Секц.3!BL56,"Ок","Ошибка")</f>
        <v>#VALUE!</v>
      </c>
    </row>
    <row r="41" spans="1:23" s="1" customFormat="1" hidden="1" x14ac:dyDescent="0.2">
      <c r="A41" s="169"/>
      <c r="B41" s="170"/>
      <c r="C41" s="167"/>
      <c r="D41" s="167"/>
      <c r="E41" s="167"/>
      <c r="F41" s="167"/>
      <c r="G41" s="167"/>
      <c r="H41" s="167"/>
      <c r="I41" s="47"/>
      <c r="J41" s="173"/>
      <c r="K41" s="516"/>
      <c r="L41" s="167"/>
      <c r="M41" s="167"/>
      <c r="N41" s="167"/>
      <c r="O41" s="167"/>
      <c r="P41" s="167"/>
      <c r="Q41" s="46">
        <f t="shared" si="2"/>
        <v>0</v>
      </c>
      <c r="R41" s="188">
        <f>Секц.3!BB41</f>
        <v>0</v>
      </c>
      <c r="S41" s="224">
        <f>Секц.3!BF41</f>
        <v>0</v>
      </c>
      <c r="T41" s="241"/>
      <c r="U41" s="75"/>
      <c r="W41" s="1" t="e">
        <f ca="1">IF(U41=Секц.3!BL57,"Ок","Ошибка")</f>
        <v>#VALUE!</v>
      </c>
    </row>
    <row r="42" spans="1:23" s="1" customFormat="1" hidden="1" x14ac:dyDescent="0.2">
      <c r="A42" s="169"/>
      <c r="B42" s="170"/>
      <c r="C42" s="167"/>
      <c r="D42" s="167"/>
      <c r="E42" s="167"/>
      <c r="F42" s="167"/>
      <c r="G42" s="167"/>
      <c r="H42" s="167"/>
      <c r="I42" s="47"/>
      <c r="J42" s="173"/>
      <c r="K42" s="516"/>
      <c r="L42" s="167"/>
      <c r="M42" s="167"/>
      <c r="N42" s="167"/>
      <c r="O42" s="167"/>
      <c r="P42" s="167"/>
      <c r="Q42" s="46">
        <f t="shared" si="2"/>
        <v>0</v>
      </c>
      <c r="R42" s="188">
        <f>Секц.3!BB42</f>
        <v>0</v>
      </c>
      <c r="S42" s="224">
        <f>Секц.3!BF42</f>
        <v>0</v>
      </c>
      <c r="T42" s="241"/>
      <c r="U42" s="75"/>
      <c r="W42" s="1" t="e">
        <f ca="1">IF(U42=Секц.3!BL58,"Ок","Ошибка")</f>
        <v>#VALUE!</v>
      </c>
    </row>
    <row r="43" spans="1:23" s="1" customFormat="1" hidden="1" x14ac:dyDescent="0.2">
      <c r="A43" s="169"/>
      <c r="B43" s="170"/>
      <c r="C43" s="167"/>
      <c r="D43" s="167"/>
      <c r="E43" s="167"/>
      <c r="F43" s="167"/>
      <c r="G43" s="167"/>
      <c r="H43" s="167"/>
      <c r="I43" s="47"/>
      <c r="J43" s="173"/>
      <c r="K43" s="516"/>
      <c r="L43" s="167"/>
      <c r="M43" s="167"/>
      <c r="N43" s="167"/>
      <c r="O43" s="167"/>
      <c r="P43" s="167"/>
      <c r="Q43" s="46">
        <f t="shared" si="2"/>
        <v>0</v>
      </c>
      <c r="R43" s="188">
        <f>Секц.3!BB43</f>
        <v>0</v>
      </c>
      <c r="S43" s="224">
        <f>Секц.3!BF43</f>
        <v>0</v>
      </c>
      <c r="T43" s="241"/>
      <c r="U43" s="75"/>
      <c r="W43" s="1" t="e">
        <f ca="1">IF(U43=Секц.3!BL59,"Ок","Ошибка")</f>
        <v>#VALUE!</v>
      </c>
    </row>
    <row r="44" spans="1:23" s="1" customFormat="1" hidden="1" x14ac:dyDescent="0.2">
      <c r="A44" s="169"/>
      <c r="B44" s="170"/>
      <c r="C44" s="167"/>
      <c r="D44" s="167"/>
      <c r="E44" s="167"/>
      <c r="F44" s="167"/>
      <c r="G44" s="167"/>
      <c r="H44" s="167"/>
      <c r="I44" s="47"/>
      <c r="J44" s="173"/>
      <c r="K44" s="516"/>
      <c r="L44" s="167"/>
      <c r="M44" s="167"/>
      <c r="N44" s="167"/>
      <c r="O44" s="167"/>
      <c r="P44" s="167"/>
      <c r="Q44" s="46">
        <f t="shared" si="2"/>
        <v>0</v>
      </c>
      <c r="R44" s="188">
        <f>Секц.3!BB44</f>
        <v>0</v>
      </c>
      <c r="S44" s="224">
        <f>Секц.3!BF44</f>
        <v>0</v>
      </c>
      <c r="T44" s="241"/>
      <c r="U44" s="75"/>
      <c r="W44" s="1" t="e">
        <f ca="1">IF(U44=Секц.3!BL60,"Ок","Ошибка")</f>
        <v>#VALUE!</v>
      </c>
    </row>
    <row r="45" spans="1:23" s="1" customFormat="1" hidden="1" x14ac:dyDescent="0.2">
      <c r="A45" s="169"/>
      <c r="B45" s="170"/>
      <c r="C45" s="167"/>
      <c r="D45" s="167"/>
      <c r="E45" s="167"/>
      <c r="F45" s="167"/>
      <c r="G45" s="167"/>
      <c r="H45" s="167"/>
      <c r="I45" s="47"/>
      <c r="J45" s="173"/>
      <c r="K45" s="516"/>
      <c r="L45" s="167"/>
      <c r="M45" s="167"/>
      <c r="N45" s="167"/>
      <c r="O45" s="167"/>
      <c r="P45" s="167"/>
      <c r="Q45" s="46">
        <f t="shared" si="2"/>
        <v>0</v>
      </c>
      <c r="R45" s="188">
        <f>Секц.3!BB45</f>
        <v>0</v>
      </c>
      <c r="S45" s="224">
        <f>Секц.3!BF45</f>
        <v>0</v>
      </c>
      <c r="T45" s="241"/>
      <c r="U45" s="75"/>
      <c r="W45" s="1" t="e">
        <f ca="1">IF(U45=Секц.3!BL61,"Ок","Ошибка")</f>
        <v>#VALUE!</v>
      </c>
    </row>
    <row r="46" spans="1:23" s="1" customFormat="1" hidden="1" x14ac:dyDescent="0.2">
      <c r="A46" s="169"/>
      <c r="B46" s="170"/>
      <c r="C46" s="167"/>
      <c r="D46" s="167"/>
      <c r="E46" s="167"/>
      <c r="F46" s="167"/>
      <c r="G46" s="167"/>
      <c r="H46" s="167"/>
      <c r="I46" s="47"/>
      <c r="J46" s="173"/>
      <c r="K46" s="516"/>
      <c r="L46" s="167"/>
      <c r="M46" s="167"/>
      <c r="N46" s="167"/>
      <c r="O46" s="167"/>
      <c r="P46" s="167"/>
      <c r="Q46" s="46">
        <f t="shared" si="2"/>
        <v>0</v>
      </c>
      <c r="R46" s="188">
        <f>Секц.3!BB46</f>
        <v>0</v>
      </c>
      <c r="S46" s="224">
        <f>Секц.3!BF46</f>
        <v>0</v>
      </c>
      <c r="T46" s="241"/>
      <c r="U46" s="75"/>
      <c r="W46" s="1" t="e">
        <f ca="1">IF(U46=Секц.3!BL62,"Ок","Ошибка")</f>
        <v>#VALUE!</v>
      </c>
    </row>
    <row r="47" spans="1:23" s="1" customFormat="1" hidden="1" x14ac:dyDescent="0.2">
      <c r="A47" s="169"/>
      <c r="B47" s="170"/>
      <c r="C47" s="167"/>
      <c r="D47" s="167"/>
      <c r="E47" s="167"/>
      <c r="F47" s="167"/>
      <c r="G47" s="167"/>
      <c r="H47" s="167"/>
      <c r="I47" s="47"/>
      <c r="J47" s="173"/>
      <c r="K47" s="516"/>
      <c r="L47" s="167"/>
      <c r="M47" s="167"/>
      <c r="N47" s="167"/>
      <c r="O47" s="167"/>
      <c r="P47" s="167"/>
      <c r="Q47" s="46">
        <f t="shared" si="2"/>
        <v>0</v>
      </c>
      <c r="R47" s="188">
        <f>Секц.3!BB47</f>
        <v>0</v>
      </c>
      <c r="S47" s="224">
        <f>Секц.3!BF47</f>
        <v>0</v>
      </c>
      <c r="T47" s="241"/>
      <c r="U47" s="75"/>
      <c r="W47" s="1" t="e">
        <f ca="1">IF(U47=Секц.3!BL63,"Ок","Ошибка")</f>
        <v>#VALUE!</v>
      </c>
    </row>
    <row r="48" spans="1:23" s="1" customFormat="1" hidden="1" x14ac:dyDescent="0.2">
      <c r="A48" s="169"/>
      <c r="B48" s="170"/>
      <c r="C48" s="167"/>
      <c r="D48" s="167"/>
      <c r="E48" s="167"/>
      <c r="F48" s="167"/>
      <c r="G48" s="167"/>
      <c r="H48" s="167"/>
      <c r="I48" s="47"/>
      <c r="J48" s="173"/>
      <c r="K48" s="516"/>
      <c r="L48" s="167"/>
      <c r="M48" s="167"/>
      <c r="N48" s="167"/>
      <c r="O48" s="167"/>
      <c r="P48" s="167"/>
      <c r="Q48" s="46">
        <f t="shared" si="2"/>
        <v>0</v>
      </c>
      <c r="R48" s="188">
        <f>Секц.3!BB48</f>
        <v>0</v>
      </c>
      <c r="S48" s="224">
        <f>Секц.3!BF48</f>
        <v>0</v>
      </c>
      <c r="T48" s="241"/>
      <c r="U48" s="75"/>
      <c r="W48" s="1" t="e">
        <f ca="1">IF(U48=Секц.3!BL64,"Ок","Ошибка")</f>
        <v>#VALUE!</v>
      </c>
    </row>
    <row r="49" spans="1:23" s="1" customFormat="1" hidden="1" x14ac:dyDescent="0.2">
      <c r="A49" s="169"/>
      <c r="B49" s="170"/>
      <c r="C49" s="167"/>
      <c r="D49" s="167"/>
      <c r="E49" s="167"/>
      <c r="F49" s="167"/>
      <c r="G49" s="167"/>
      <c r="H49" s="167"/>
      <c r="I49" s="47"/>
      <c r="J49" s="173"/>
      <c r="K49" s="516"/>
      <c r="L49" s="167"/>
      <c r="M49" s="167"/>
      <c r="N49" s="167"/>
      <c r="O49" s="167"/>
      <c r="P49" s="167"/>
      <c r="Q49" s="46">
        <f t="shared" si="2"/>
        <v>0</v>
      </c>
      <c r="R49" s="188">
        <f>Секц.3!BB49</f>
        <v>0</v>
      </c>
      <c r="S49" s="224">
        <f>Секц.3!BF49</f>
        <v>0</v>
      </c>
      <c r="T49" s="241"/>
      <c r="U49" s="75"/>
      <c r="W49" s="1" t="e">
        <f ca="1">IF(U49=Секц.3!BL65,"Ок","Ошибка")</f>
        <v>#VALUE!</v>
      </c>
    </row>
    <row r="50" spans="1:23" s="1" customFormat="1" hidden="1" x14ac:dyDescent="0.2">
      <c r="A50" s="169"/>
      <c r="B50" s="170"/>
      <c r="C50" s="167"/>
      <c r="D50" s="167"/>
      <c r="E50" s="167"/>
      <c r="F50" s="167"/>
      <c r="G50" s="167"/>
      <c r="H50" s="167"/>
      <c r="I50" s="47"/>
      <c r="J50" s="173"/>
      <c r="K50" s="516"/>
      <c r="L50" s="167"/>
      <c r="M50" s="167"/>
      <c r="N50" s="167"/>
      <c r="O50" s="167"/>
      <c r="P50" s="167"/>
      <c r="Q50" s="46">
        <f t="shared" si="2"/>
        <v>0</v>
      </c>
      <c r="R50" s="188">
        <f>Секц.3!BB50</f>
        <v>0</v>
      </c>
      <c r="S50" s="224">
        <f>Секц.3!BF50</f>
        <v>0</v>
      </c>
      <c r="T50" s="241"/>
      <c r="U50" s="75"/>
      <c r="W50" s="1" t="e">
        <f ca="1">IF(U50=Секц.3!BL66,"Ок","Ошибка")</f>
        <v>#VALUE!</v>
      </c>
    </row>
    <row r="51" spans="1:23" s="1" customFormat="1" hidden="1" x14ac:dyDescent="0.2">
      <c r="A51" s="169"/>
      <c r="B51" s="170"/>
      <c r="C51" s="167"/>
      <c r="D51" s="167"/>
      <c r="E51" s="167"/>
      <c r="F51" s="167"/>
      <c r="G51" s="167"/>
      <c r="H51" s="167"/>
      <c r="I51" s="47"/>
      <c r="J51" s="173"/>
      <c r="K51" s="516"/>
      <c r="L51" s="167"/>
      <c r="M51" s="167"/>
      <c r="N51" s="167"/>
      <c r="O51" s="167"/>
      <c r="P51" s="167"/>
      <c r="Q51" s="46">
        <f t="shared" si="2"/>
        <v>0</v>
      </c>
      <c r="R51" s="188">
        <f>Секц.3!BB51</f>
        <v>0</v>
      </c>
      <c r="S51" s="224">
        <f>Секц.3!BF51</f>
        <v>0</v>
      </c>
      <c r="T51" s="241"/>
      <c r="U51" s="75"/>
      <c r="W51" s="1" t="e">
        <f ca="1">IF(U51=Секц.3!BL67,"Ок","Ошибка")</f>
        <v>#VALUE!</v>
      </c>
    </row>
    <row r="52" spans="1:23" s="1" customFormat="1" hidden="1" x14ac:dyDescent="0.2">
      <c r="A52" s="169"/>
      <c r="B52" s="170"/>
      <c r="C52" s="167"/>
      <c r="D52" s="167"/>
      <c r="E52" s="167"/>
      <c r="F52" s="167"/>
      <c r="G52" s="167"/>
      <c r="H52" s="167"/>
      <c r="I52" s="47"/>
      <c r="J52" s="173"/>
      <c r="K52" s="516"/>
      <c r="L52" s="167"/>
      <c r="M52" s="167"/>
      <c r="N52" s="167"/>
      <c r="O52" s="167"/>
      <c r="P52" s="167"/>
      <c r="Q52" s="46">
        <f t="shared" si="2"/>
        <v>0</v>
      </c>
      <c r="R52" s="188" t="e">
        <f>Секц.3!BB52</f>
        <v>#VALUE!</v>
      </c>
      <c r="S52" s="224" t="e">
        <f>Секц.3!BF52</f>
        <v>#VALUE!</v>
      </c>
      <c r="T52" s="241"/>
      <c r="U52" s="75"/>
      <c r="W52" s="1" t="str">
        <f>IF(U52=Секц.3!BL68,"Ок","Ошибка")</f>
        <v>Ок</v>
      </c>
    </row>
    <row r="53" spans="1:23" s="1" customFormat="1" hidden="1" x14ac:dyDescent="0.2">
      <c r="A53" s="169"/>
      <c r="B53" s="170"/>
      <c r="C53" s="167"/>
      <c r="D53" s="167"/>
      <c r="E53" s="167"/>
      <c r="F53" s="167"/>
      <c r="G53" s="167"/>
      <c r="H53" s="167"/>
      <c r="I53" s="47"/>
      <c r="J53" s="173"/>
      <c r="K53" s="516"/>
      <c r="L53" s="167"/>
      <c r="M53" s="167"/>
      <c r="N53" s="167"/>
      <c r="O53" s="167"/>
      <c r="P53" s="167"/>
      <c r="Q53" s="46">
        <f t="shared" si="2"/>
        <v>0</v>
      </c>
      <c r="R53" s="188" t="e">
        <f>Секц.3!BB53</f>
        <v>#VALUE!</v>
      </c>
      <c r="S53" s="224" t="e">
        <f>Секц.3!BF53</f>
        <v>#VALUE!</v>
      </c>
      <c r="T53" s="241"/>
      <c r="U53" s="75"/>
      <c r="W53" s="1" t="str">
        <f>IF(U53=Секц.3!BL69,"Ок","Ошибка")</f>
        <v>Ок</v>
      </c>
    </row>
    <row r="54" spans="1:23" s="1" customFormat="1" hidden="1" x14ac:dyDescent="0.2">
      <c r="A54" s="169"/>
      <c r="B54" s="170"/>
      <c r="C54" s="167"/>
      <c r="D54" s="167"/>
      <c r="E54" s="167"/>
      <c r="F54" s="167"/>
      <c r="G54" s="167"/>
      <c r="H54" s="167"/>
      <c r="I54" s="47"/>
      <c r="J54" s="173"/>
      <c r="K54" s="516"/>
      <c r="L54" s="167"/>
      <c r="M54" s="167"/>
      <c r="N54" s="167"/>
      <c r="O54" s="167"/>
      <c r="P54" s="167"/>
      <c r="Q54" s="46">
        <f t="shared" si="2"/>
        <v>0</v>
      </c>
      <c r="R54" s="188" t="e">
        <f>Секц.3!BB54</f>
        <v>#VALUE!</v>
      </c>
      <c r="S54" s="224" t="e">
        <f>Секц.3!BF54</f>
        <v>#VALUE!</v>
      </c>
      <c r="T54" s="241"/>
      <c r="U54" s="75"/>
      <c r="W54" s="1" t="str">
        <f>IF(U54=Секц.3!BL70,"Ок","Ошибка")</f>
        <v>Ок</v>
      </c>
    </row>
    <row r="55" spans="1:23" s="1" customFormat="1" hidden="1" x14ac:dyDescent="0.2">
      <c r="A55" s="169"/>
      <c r="B55" s="170"/>
      <c r="C55" s="167"/>
      <c r="D55" s="167"/>
      <c r="E55" s="167"/>
      <c r="F55" s="167"/>
      <c r="G55" s="167"/>
      <c r="H55" s="167"/>
      <c r="I55" s="47"/>
      <c r="J55" s="173"/>
      <c r="K55" s="516"/>
      <c r="L55" s="167"/>
      <c r="M55" s="167"/>
      <c r="N55" s="167"/>
      <c r="O55" s="167"/>
      <c r="P55" s="167"/>
      <c r="Q55" s="46">
        <f t="shared" si="2"/>
        <v>0</v>
      </c>
      <c r="R55" s="188" t="e">
        <f>Секц.3!BB55</f>
        <v>#VALUE!</v>
      </c>
      <c r="S55" s="224" t="e">
        <f>Секц.3!BF55</f>
        <v>#VALUE!</v>
      </c>
      <c r="T55" s="241"/>
      <c r="U55" s="75"/>
      <c r="W55" s="1" t="str">
        <f>IF(U55=Секц.3!BL71,"Ок","Ошибка")</f>
        <v>Ок</v>
      </c>
    </row>
    <row r="56" spans="1:23" s="1" customFormat="1" hidden="1" x14ac:dyDescent="0.2">
      <c r="A56" s="169"/>
      <c r="B56" s="170"/>
      <c r="C56" s="167"/>
      <c r="D56" s="167"/>
      <c r="E56" s="167"/>
      <c r="F56" s="167"/>
      <c r="G56" s="167"/>
      <c r="H56" s="167"/>
      <c r="I56" s="47"/>
      <c r="J56" s="173"/>
      <c r="K56" s="516"/>
      <c r="L56" s="167"/>
      <c r="M56" s="167"/>
      <c r="N56" s="167"/>
      <c r="O56" s="167"/>
      <c r="P56" s="167"/>
      <c r="Q56" s="46">
        <f t="shared" si="2"/>
        <v>0</v>
      </c>
      <c r="R56" s="188" t="e">
        <f>Секц.3!BB56</f>
        <v>#VALUE!</v>
      </c>
      <c r="S56" s="224" t="e">
        <f>Секц.3!BF56</f>
        <v>#VALUE!</v>
      </c>
      <c r="T56" s="241"/>
      <c r="U56" s="75"/>
      <c r="W56" s="1" t="str">
        <f>IF(U56=Секц.3!BL72,"Ок","Ошибка")</f>
        <v>Ок</v>
      </c>
    </row>
    <row r="57" spans="1:23" s="1" customFormat="1" hidden="1" x14ac:dyDescent="0.2">
      <c r="A57" s="169"/>
      <c r="B57" s="170"/>
      <c r="C57" s="167"/>
      <c r="D57" s="167"/>
      <c r="E57" s="167"/>
      <c r="F57" s="167"/>
      <c r="G57" s="167"/>
      <c r="H57" s="167"/>
      <c r="I57" s="47"/>
      <c r="J57" s="173"/>
      <c r="K57" s="516"/>
      <c r="L57" s="167"/>
      <c r="M57" s="167"/>
      <c r="N57" s="167"/>
      <c r="O57" s="167"/>
      <c r="P57" s="167"/>
      <c r="Q57" s="46">
        <f t="shared" si="2"/>
        <v>0</v>
      </c>
      <c r="R57" s="188" t="e">
        <f>Секц.3!BB57</f>
        <v>#VALUE!</v>
      </c>
      <c r="S57" s="224" t="e">
        <f>Секц.3!BF57</f>
        <v>#VALUE!</v>
      </c>
      <c r="T57" s="241"/>
      <c r="U57" s="75"/>
      <c r="W57" s="1" t="str">
        <f>IF(U57=Секц.3!BL73,"Ок","Ошибка")</f>
        <v>Ок</v>
      </c>
    </row>
    <row r="58" spans="1:23" s="1" customFormat="1" hidden="1" x14ac:dyDescent="0.2">
      <c r="A58" s="169"/>
      <c r="B58" s="170"/>
      <c r="C58" s="167"/>
      <c r="D58" s="167"/>
      <c r="E58" s="167"/>
      <c r="F58" s="167"/>
      <c r="G58" s="167"/>
      <c r="H58" s="167"/>
      <c r="I58" s="47"/>
      <c r="J58" s="173"/>
      <c r="K58" s="516"/>
      <c r="L58" s="167"/>
      <c r="M58" s="167"/>
      <c r="N58" s="167"/>
      <c r="O58" s="167"/>
      <c r="P58" s="167"/>
      <c r="Q58" s="46">
        <f t="shared" si="2"/>
        <v>0</v>
      </c>
      <c r="R58" s="188" t="e">
        <f>Секц.3!BB58</f>
        <v>#VALUE!</v>
      </c>
      <c r="S58" s="224" t="e">
        <f>Секц.3!BF58</f>
        <v>#VALUE!</v>
      </c>
      <c r="T58" s="241"/>
      <c r="U58" s="75"/>
      <c r="W58" s="1" t="str">
        <f>IF(U58=Секц.3!BL74,"Ок","Ошибка")</f>
        <v>Ок</v>
      </c>
    </row>
    <row r="59" spans="1:23" s="1" customFormat="1" hidden="1" x14ac:dyDescent="0.2">
      <c r="A59" s="169"/>
      <c r="B59" s="170"/>
      <c r="C59" s="167"/>
      <c r="D59" s="167"/>
      <c r="E59" s="167"/>
      <c r="F59" s="167"/>
      <c r="G59" s="167"/>
      <c r="H59" s="167"/>
      <c r="I59" s="47"/>
      <c r="J59" s="173"/>
      <c r="K59" s="516"/>
      <c r="L59" s="167"/>
      <c r="M59" s="167"/>
      <c r="N59" s="167"/>
      <c r="O59" s="167"/>
      <c r="P59" s="167"/>
      <c r="Q59" s="46">
        <f t="shared" si="2"/>
        <v>0</v>
      </c>
      <c r="R59" s="188" t="e">
        <f>Секц.3!BB59</f>
        <v>#VALUE!</v>
      </c>
      <c r="S59" s="224" t="e">
        <f>Секц.3!BF59</f>
        <v>#VALUE!</v>
      </c>
      <c r="T59" s="241"/>
      <c r="U59" s="75"/>
      <c r="W59" s="1" t="str">
        <f>IF(U59=Секц.3!BL75,"Ок","Ошибка")</f>
        <v>Ок</v>
      </c>
    </row>
    <row r="60" spans="1:23" s="1" customFormat="1" hidden="1" x14ac:dyDescent="0.2">
      <c r="A60" s="169"/>
      <c r="B60" s="170"/>
      <c r="C60" s="167"/>
      <c r="D60" s="167"/>
      <c r="E60" s="167"/>
      <c r="F60" s="167"/>
      <c r="G60" s="167"/>
      <c r="H60" s="167"/>
      <c r="I60" s="47"/>
      <c r="J60" s="173"/>
      <c r="K60" s="516"/>
      <c r="L60" s="167"/>
      <c r="M60" s="167"/>
      <c r="N60" s="167"/>
      <c r="O60" s="167"/>
      <c r="P60" s="167"/>
      <c r="Q60" s="46">
        <f t="shared" si="2"/>
        <v>0</v>
      </c>
      <c r="R60" s="188" t="e">
        <f>Секц.3!BB60</f>
        <v>#VALUE!</v>
      </c>
      <c r="S60" s="224" t="e">
        <f>Секц.3!BF60</f>
        <v>#VALUE!</v>
      </c>
      <c r="T60" s="241"/>
      <c r="U60" s="75"/>
      <c r="W60" s="1" t="str">
        <f>IF(U60=Секц.3!BL76,"Ок","Ошибка")</f>
        <v>Ок</v>
      </c>
    </row>
    <row r="61" spans="1:23" s="1" customFormat="1" hidden="1" x14ac:dyDescent="0.2">
      <c r="A61" s="169"/>
      <c r="B61" s="170"/>
      <c r="C61" s="167"/>
      <c r="D61" s="167"/>
      <c r="E61" s="167"/>
      <c r="F61" s="167"/>
      <c r="G61" s="167"/>
      <c r="H61" s="167"/>
      <c r="I61" s="47"/>
      <c r="J61" s="173"/>
      <c r="K61" s="516"/>
      <c r="L61" s="167"/>
      <c r="M61" s="167"/>
      <c r="N61" s="167"/>
      <c r="O61" s="167"/>
      <c r="P61" s="167"/>
      <c r="Q61" s="46">
        <f t="shared" si="2"/>
        <v>0</v>
      </c>
      <c r="R61" s="188" t="e">
        <f>Секц.3!BB61</f>
        <v>#VALUE!</v>
      </c>
      <c r="S61" s="224" t="e">
        <f>Секц.3!BF61</f>
        <v>#VALUE!</v>
      </c>
      <c r="T61" s="241"/>
      <c r="U61" s="75"/>
      <c r="W61" s="1" t="str">
        <f>IF(U61=Секц.3!BL77,"Ок","Ошибка")</f>
        <v>Ок</v>
      </c>
    </row>
    <row r="62" spans="1:23" s="1" customFormat="1" hidden="1" x14ac:dyDescent="0.2">
      <c r="A62" s="169"/>
      <c r="B62" s="170"/>
      <c r="C62" s="167"/>
      <c r="D62" s="167"/>
      <c r="E62" s="167"/>
      <c r="F62" s="167"/>
      <c r="G62" s="167"/>
      <c r="H62" s="167"/>
      <c r="I62" s="47"/>
      <c r="J62" s="173"/>
      <c r="K62" s="516"/>
      <c r="L62" s="167"/>
      <c r="M62" s="167"/>
      <c r="N62" s="167"/>
      <c r="O62" s="167"/>
      <c r="P62" s="167"/>
      <c r="Q62" s="46">
        <f t="shared" si="2"/>
        <v>0</v>
      </c>
      <c r="R62" s="188" t="e">
        <f>Секц.3!BB62</f>
        <v>#VALUE!</v>
      </c>
      <c r="S62" s="224" t="e">
        <f>Секц.3!BF62</f>
        <v>#VALUE!</v>
      </c>
      <c r="T62" s="241"/>
      <c r="U62" s="75"/>
      <c r="W62" s="1" t="str">
        <f>IF(U62=Секц.3!BL78,"Ок","Ошибка")</f>
        <v>Ок</v>
      </c>
    </row>
    <row r="63" spans="1:23" s="1" customFormat="1" hidden="1" x14ac:dyDescent="0.2">
      <c r="A63" s="169"/>
      <c r="B63" s="170"/>
      <c r="C63" s="167"/>
      <c r="D63" s="167"/>
      <c r="E63" s="167"/>
      <c r="F63" s="167"/>
      <c r="G63" s="167"/>
      <c r="H63" s="167"/>
      <c r="I63" s="47"/>
      <c r="J63" s="173"/>
      <c r="K63" s="516"/>
      <c r="L63" s="167"/>
      <c r="M63" s="167"/>
      <c r="N63" s="167"/>
      <c r="O63" s="167"/>
      <c r="P63" s="167"/>
      <c r="Q63" s="46">
        <f t="shared" si="2"/>
        <v>0</v>
      </c>
      <c r="R63" s="188" t="e">
        <f>Секц.3!BB63</f>
        <v>#VALUE!</v>
      </c>
      <c r="S63" s="224" t="e">
        <f>Секц.3!BF63</f>
        <v>#VALUE!</v>
      </c>
      <c r="T63" s="241"/>
      <c r="U63" s="75"/>
      <c r="W63" s="1" t="str">
        <f>IF(U63=Секц.3!BL79,"Ок","Ошибка")</f>
        <v>Ок</v>
      </c>
    </row>
    <row r="64" spans="1:23" s="1" customFormat="1" hidden="1" x14ac:dyDescent="0.2">
      <c r="A64" s="169"/>
      <c r="B64" s="170"/>
      <c r="C64" s="167"/>
      <c r="D64" s="167"/>
      <c r="E64" s="167"/>
      <c r="F64" s="167"/>
      <c r="G64" s="167"/>
      <c r="H64" s="167"/>
      <c r="I64" s="47"/>
      <c r="J64" s="173"/>
      <c r="K64" s="516"/>
      <c r="L64" s="167"/>
      <c r="M64" s="167"/>
      <c r="N64" s="167"/>
      <c r="O64" s="167"/>
      <c r="P64" s="167"/>
      <c r="Q64" s="46">
        <f t="shared" si="2"/>
        <v>0</v>
      </c>
      <c r="R64" s="188" t="e">
        <f>Секц.3!BB64</f>
        <v>#VALUE!</v>
      </c>
      <c r="S64" s="224" t="e">
        <f>Секц.3!BF64</f>
        <v>#VALUE!</v>
      </c>
      <c r="T64" s="241"/>
      <c r="U64" s="75"/>
      <c r="W64" s="1" t="str">
        <f>IF(U64=Секц.3!BL80,"Ок","Ошибка")</f>
        <v>Ок</v>
      </c>
    </row>
    <row r="65" spans="1:23" s="1" customFormat="1" hidden="1" x14ac:dyDescent="0.2">
      <c r="A65" s="169"/>
      <c r="B65" s="170"/>
      <c r="C65" s="167"/>
      <c r="D65" s="167"/>
      <c r="E65" s="167"/>
      <c r="F65" s="167"/>
      <c r="G65" s="167"/>
      <c r="H65" s="167"/>
      <c r="I65" s="47"/>
      <c r="J65" s="173"/>
      <c r="K65" s="516"/>
      <c r="L65" s="167"/>
      <c r="M65" s="167"/>
      <c r="N65" s="167"/>
      <c r="O65" s="167"/>
      <c r="P65" s="167"/>
      <c r="Q65" s="46">
        <f t="shared" si="2"/>
        <v>0</v>
      </c>
      <c r="R65" s="188" t="e">
        <f>Секц.3!BB65</f>
        <v>#VALUE!</v>
      </c>
      <c r="S65" s="224" t="e">
        <f>Секц.3!BF65</f>
        <v>#VALUE!</v>
      </c>
      <c r="T65" s="241"/>
      <c r="U65" s="75"/>
      <c r="W65" s="1" t="str">
        <f>IF(U65=Секц.3!BL81,"Ок","Ошибка")</f>
        <v>Ок</v>
      </c>
    </row>
    <row r="66" spans="1:23" s="1" customFormat="1" hidden="1" x14ac:dyDescent="0.2">
      <c r="A66" s="169"/>
      <c r="B66" s="170"/>
      <c r="C66" s="167"/>
      <c r="D66" s="167"/>
      <c r="E66" s="167"/>
      <c r="F66" s="167"/>
      <c r="G66" s="167"/>
      <c r="H66" s="167"/>
      <c r="I66" s="47"/>
      <c r="J66" s="173"/>
      <c r="K66" s="516"/>
      <c r="L66" s="167"/>
      <c r="M66" s="167"/>
      <c r="N66" s="167"/>
      <c r="O66" s="167"/>
      <c r="P66" s="167"/>
      <c r="Q66" s="46">
        <f t="shared" si="2"/>
        <v>0</v>
      </c>
      <c r="R66" s="188" t="e">
        <f>Секц.3!BB66</f>
        <v>#VALUE!</v>
      </c>
      <c r="S66" s="224" t="e">
        <f>Секц.3!BF66</f>
        <v>#VALUE!</v>
      </c>
      <c r="T66" s="241"/>
      <c r="U66" s="75"/>
      <c r="W66" s="1" t="str">
        <f>IF(U66=Секц.3!BL82,"Ок","Ошибка")</f>
        <v>Ок</v>
      </c>
    </row>
    <row r="67" spans="1:23" s="1" customFormat="1" hidden="1" x14ac:dyDescent="0.2">
      <c r="A67" s="169"/>
      <c r="B67" s="170"/>
      <c r="C67" s="167"/>
      <c r="D67" s="167"/>
      <c r="E67" s="167"/>
      <c r="F67" s="167"/>
      <c r="G67" s="167"/>
      <c r="H67" s="167"/>
      <c r="I67" s="47"/>
      <c r="J67" s="173"/>
      <c r="K67" s="516"/>
      <c r="L67" s="167"/>
      <c r="M67" s="167"/>
      <c r="N67" s="167"/>
      <c r="O67" s="167"/>
      <c r="P67" s="167"/>
      <c r="Q67" s="46">
        <f t="shared" si="2"/>
        <v>0</v>
      </c>
      <c r="R67" s="188" t="e">
        <f>Секц.3!BB67</f>
        <v>#VALUE!</v>
      </c>
      <c r="S67" s="224" t="e">
        <f>Секц.3!BF67</f>
        <v>#VALUE!</v>
      </c>
      <c r="T67" s="241"/>
      <c r="U67" s="75"/>
      <c r="W67" s="1" t="str">
        <f>IF(U67=Секц.3!BL83,"Ок","Ошибка")</f>
        <v>Ок</v>
      </c>
    </row>
    <row r="68" spans="1:23" x14ac:dyDescent="0.2">
      <c r="W68" s="1" t="str">
        <f>IF(U68=Секц.3!BL84,"Ок","Ошибка")</f>
        <v>Ок</v>
      </c>
    </row>
    <row r="69" spans="1:23" ht="18" x14ac:dyDescent="0.25">
      <c r="B69" s="14" t="s">
        <v>62</v>
      </c>
      <c r="C69" s="14"/>
      <c r="D69" s="1"/>
      <c r="E69" s="14"/>
      <c r="F69" s="1"/>
      <c r="G69" s="14"/>
      <c r="H69" s="1"/>
      <c r="W69" s="1" t="str">
        <f>IF(U69=Секц.3!BL85,"Ок","Ошибка")</f>
        <v>Ок</v>
      </c>
    </row>
    <row r="71" spans="1:23" ht="18" x14ac:dyDescent="0.25">
      <c r="B71" s="48" t="s">
        <v>20</v>
      </c>
      <c r="C71" s="48"/>
      <c r="E71" s="48"/>
      <c r="G71" s="48"/>
    </row>
  </sheetData>
  <mergeCells count="7">
    <mergeCell ref="C5:D5"/>
    <mergeCell ref="C7:D7"/>
    <mergeCell ref="E7:F7"/>
    <mergeCell ref="K7:L7"/>
    <mergeCell ref="M7:N7"/>
    <mergeCell ref="G7:H7"/>
    <mergeCell ref="K5:N6"/>
  </mergeCells>
  <phoneticPr fontId="2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8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2"/>
  <sheetViews>
    <sheetView tabSelected="1" view="pageBreakPreview" zoomScale="75" zoomScaleNormal="7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C14" sqref="C14"/>
    </sheetView>
  </sheetViews>
  <sheetFormatPr defaultRowHeight="15.75" x14ac:dyDescent="0.25"/>
  <cols>
    <col min="1" max="1" width="4.7109375" style="4" customWidth="1"/>
    <col min="2" max="2" width="6.7109375" style="20" customWidth="1"/>
    <col min="3" max="3" width="27.28515625" customWidth="1"/>
    <col min="4" max="4" width="22.42578125" customWidth="1"/>
    <col min="5" max="5" width="15.7109375" style="4" customWidth="1"/>
    <col min="6" max="6" width="13.42578125" style="4" customWidth="1"/>
    <col min="7" max="8" width="8.28515625" style="102" customWidth="1"/>
    <col min="9" max="9" width="9.5703125" style="103" customWidth="1"/>
    <col min="10" max="12" width="8.42578125" style="202" hidden="1" customWidth="1"/>
    <col min="13" max="13" width="8.85546875" style="202" hidden="1" customWidth="1"/>
    <col min="14" max="14" width="8.7109375" style="15" customWidth="1"/>
    <col min="15" max="16" width="7.7109375" style="106" customWidth="1"/>
    <col min="17" max="26" width="7.7109375" style="106" hidden="1" customWidth="1"/>
    <col min="27" max="43" width="13.7109375" style="106" hidden="1" customWidth="1"/>
    <col min="44" max="44" width="7.7109375" style="106" hidden="1" customWidth="1"/>
    <col min="45" max="45" width="14.7109375" hidden="1" customWidth="1"/>
  </cols>
  <sheetData>
    <row r="1" spans="1:45" x14ac:dyDescent="0.25">
      <c r="A1" s="120" t="s">
        <v>63</v>
      </c>
      <c r="D1" s="110" t="s">
        <v>382</v>
      </c>
      <c r="Q1" s="203"/>
      <c r="R1" s="204"/>
      <c r="S1" s="204"/>
      <c r="T1" s="204"/>
      <c r="U1" s="203"/>
      <c r="V1" s="204"/>
      <c r="W1" s="204"/>
      <c r="X1" s="204"/>
      <c r="Y1" s="203"/>
      <c r="Z1" s="204"/>
      <c r="AA1" s="204"/>
      <c r="AB1" s="204"/>
      <c r="AC1" s="203"/>
      <c r="AD1" s="204"/>
      <c r="AE1" s="204"/>
      <c r="AF1" s="204"/>
      <c r="AG1" s="203"/>
      <c r="AH1" s="204"/>
      <c r="AI1" s="204"/>
      <c r="AJ1" s="204"/>
      <c r="AK1" s="203"/>
      <c r="AL1" s="204"/>
      <c r="AM1" s="204"/>
      <c r="AN1" s="204"/>
      <c r="AO1" s="203"/>
      <c r="AP1" s="204"/>
      <c r="AQ1" s="204"/>
      <c r="AR1" s="204"/>
    </row>
    <row r="2" spans="1:45" s="1" customFormat="1" ht="27" customHeight="1" x14ac:dyDescent="0.3">
      <c r="A2" s="23" t="s">
        <v>242</v>
      </c>
      <c r="B2"/>
      <c r="C2"/>
      <c r="D2"/>
      <c r="E2" s="4"/>
      <c r="F2" s="4"/>
      <c r="G2" s="102"/>
      <c r="H2" s="102"/>
      <c r="I2" s="103"/>
      <c r="J2" s="202"/>
      <c r="K2" s="202"/>
      <c r="L2" s="202"/>
      <c r="M2" s="202"/>
      <c r="N2" s="15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</row>
    <row r="3" spans="1:45" s="1" customFormat="1" ht="19.899999999999999" customHeight="1" x14ac:dyDescent="0.25">
      <c r="A3" s="48" t="s">
        <v>90</v>
      </c>
      <c r="C3"/>
      <c r="D3" s="110"/>
      <c r="E3" s="4"/>
      <c r="F3" s="4"/>
      <c r="G3" s="102"/>
      <c r="H3" s="102"/>
      <c r="I3" s="103"/>
      <c r="J3" s="202"/>
      <c r="K3" s="202"/>
      <c r="L3" s="202"/>
      <c r="M3" s="202"/>
      <c r="N3" s="15"/>
      <c r="O3" s="476" t="s">
        <v>49</v>
      </c>
      <c r="P3" s="476"/>
      <c r="Q3" s="477" t="s">
        <v>91</v>
      </c>
      <c r="R3" s="478"/>
      <c r="S3" s="478"/>
      <c r="T3" s="479"/>
      <c r="U3" s="477" t="s">
        <v>92</v>
      </c>
      <c r="V3" s="478"/>
      <c r="W3" s="478"/>
      <c r="X3" s="479"/>
      <c r="Y3" s="477" t="s">
        <v>93</v>
      </c>
      <c r="Z3" s="478"/>
      <c r="AA3" s="478"/>
      <c r="AB3" s="479"/>
      <c r="AC3" s="475" t="s">
        <v>94</v>
      </c>
      <c r="AD3" s="475"/>
      <c r="AE3" s="475"/>
      <c r="AF3" s="475"/>
      <c r="AG3" s="475" t="s">
        <v>379</v>
      </c>
      <c r="AH3" s="475"/>
      <c r="AI3" s="475"/>
      <c r="AJ3" s="475"/>
      <c r="AK3" s="475" t="s">
        <v>95</v>
      </c>
      <c r="AL3" s="475"/>
      <c r="AM3" s="475"/>
      <c r="AN3" s="475"/>
      <c r="AO3" s="475" t="s">
        <v>96</v>
      </c>
      <c r="AP3" s="475"/>
      <c r="AQ3" s="475"/>
      <c r="AR3" s="475"/>
      <c r="AS3" s="475" t="s">
        <v>139</v>
      </c>
    </row>
    <row r="4" spans="1:45" s="1" customFormat="1" ht="6" customHeight="1" x14ac:dyDescent="0.25">
      <c r="A4" s="48"/>
      <c r="C4"/>
      <c r="D4"/>
      <c r="E4" s="4"/>
      <c r="F4" s="4"/>
      <c r="G4" s="102"/>
      <c r="H4" s="102"/>
      <c r="I4" s="103"/>
      <c r="J4" s="202"/>
      <c r="K4" s="202"/>
      <c r="L4" s="202"/>
      <c r="M4" s="202"/>
      <c r="N4" s="15"/>
      <c r="O4" s="476"/>
      <c r="P4" s="476"/>
      <c r="Q4" s="480"/>
      <c r="R4" s="481"/>
      <c r="S4" s="481"/>
      <c r="T4" s="482"/>
      <c r="U4" s="480"/>
      <c r="V4" s="481"/>
      <c r="W4" s="481"/>
      <c r="X4" s="482"/>
      <c r="Y4" s="480"/>
      <c r="Z4" s="481"/>
      <c r="AA4" s="481"/>
      <c r="AB4" s="482"/>
      <c r="AC4" s="475"/>
      <c r="AD4" s="475"/>
      <c r="AE4" s="475"/>
      <c r="AF4" s="475"/>
      <c r="AG4" s="475"/>
      <c r="AH4" s="475"/>
      <c r="AI4" s="475"/>
      <c r="AJ4" s="475"/>
      <c r="AK4" s="475"/>
      <c r="AL4" s="475"/>
      <c r="AM4" s="475"/>
      <c r="AN4" s="475"/>
      <c r="AO4" s="475"/>
      <c r="AP4" s="475"/>
      <c r="AQ4" s="475"/>
      <c r="AR4" s="475"/>
      <c r="AS4" s="475"/>
    </row>
    <row r="5" spans="1:45" s="1" customFormat="1" ht="4.9000000000000004" hidden="1" customHeight="1" x14ac:dyDescent="0.25">
      <c r="A5" s="48"/>
      <c r="C5"/>
      <c r="D5"/>
      <c r="E5" s="4"/>
      <c r="F5" s="4"/>
      <c r="G5" s="102"/>
      <c r="H5" s="102"/>
      <c r="I5" s="103"/>
      <c r="J5" s="205"/>
      <c r="K5" s="205"/>
      <c r="L5" s="205"/>
      <c r="M5" s="205"/>
      <c r="N5" s="81"/>
      <c r="O5" s="476"/>
      <c r="P5" s="476"/>
      <c r="Q5" s="480"/>
      <c r="R5" s="481"/>
      <c r="S5" s="481"/>
      <c r="T5" s="482"/>
      <c r="U5" s="480"/>
      <c r="V5" s="481"/>
      <c r="W5" s="481"/>
      <c r="X5" s="482"/>
      <c r="Y5" s="480"/>
      <c r="Z5" s="481"/>
      <c r="AA5" s="481"/>
      <c r="AB5" s="482"/>
      <c r="AC5" s="475"/>
      <c r="AD5" s="475"/>
      <c r="AE5" s="475"/>
      <c r="AF5" s="475"/>
      <c r="AG5" s="475"/>
      <c r="AH5" s="475"/>
      <c r="AI5" s="475"/>
      <c r="AJ5" s="475"/>
      <c r="AK5" s="475"/>
      <c r="AL5" s="475"/>
      <c r="AM5" s="475"/>
      <c r="AN5" s="475"/>
      <c r="AO5" s="475"/>
      <c r="AP5" s="475"/>
      <c r="AQ5" s="475"/>
      <c r="AR5" s="475"/>
    </row>
    <row r="6" spans="1:45" s="1" customFormat="1" ht="3.6" hidden="1" customHeight="1" x14ac:dyDescent="0.2">
      <c r="A6" s="4"/>
      <c r="B6"/>
      <c r="C6"/>
      <c r="D6"/>
      <c r="E6" s="4"/>
      <c r="F6" s="4"/>
      <c r="G6" s="102"/>
      <c r="H6" s="102"/>
      <c r="I6" s="103"/>
      <c r="J6" s="202"/>
      <c r="K6" s="202"/>
      <c r="L6" s="202"/>
      <c r="M6" s="202"/>
      <c r="N6" s="15"/>
      <c r="O6" s="476"/>
      <c r="P6" s="476"/>
      <c r="Q6" s="483"/>
      <c r="R6" s="484"/>
      <c r="S6" s="484"/>
      <c r="T6" s="485"/>
      <c r="U6" s="483"/>
      <c r="V6" s="484"/>
      <c r="W6" s="484"/>
      <c r="X6" s="485"/>
      <c r="Y6" s="483"/>
      <c r="Z6" s="484"/>
      <c r="AA6" s="484"/>
      <c r="AB6" s="485"/>
      <c r="AC6" s="475"/>
      <c r="AD6" s="475"/>
      <c r="AE6" s="475"/>
      <c r="AF6" s="475"/>
      <c r="AG6" s="475"/>
      <c r="AH6" s="475"/>
      <c r="AI6" s="475"/>
      <c r="AJ6" s="475"/>
      <c r="AK6" s="475"/>
      <c r="AL6" s="475"/>
      <c r="AM6" s="475"/>
      <c r="AN6" s="475"/>
      <c r="AO6" s="475"/>
      <c r="AP6" s="475"/>
      <c r="AQ6" s="475"/>
      <c r="AR6" s="475"/>
    </row>
    <row r="7" spans="1:45" s="1" customFormat="1" ht="38.25" x14ac:dyDescent="0.2">
      <c r="A7" s="101" t="s">
        <v>38</v>
      </c>
      <c r="B7" s="101" t="s">
        <v>54</v>
      </c>
      <c r="C7" s="101" t="s">
        <v>97</v>
      </c>
      <c r="D7" s="101" t="s">
        <v>35</v>
      </c>
      <c r="E7" s="101" t="s">
        <v>5</v>
      </c>
      <c r="F7" s="101" t="s">
        <v>4</v>
      </c>
      <c r="G7" s="104" t="s">
        <v>36</v>
      </c>
      <c r="H7" s="104" t="s">
        <v>37</v>
      </c>
      <c r="I7" s="104" t="s">
        <v>226</v>
      </c>
      <c r="J7" s="206" t="s">
        <v>98</v>
      </c>
      <c r="K7" s="206" t="s">
        <v>99</v>
      </c>
      <c r="L7" s="206" t="s">
        <v>100</v>
      </c>
      <c r="M7" s="206" t="s">
        <v>101</v>
      </c>
      <c r="N7" s="105" t="s">
        <v>14</v>
      </c>
      <c r="O7" s="105" t="s">
        <v>39</v>
      </c>
      <c r="P7" s="105" t="s">
        <v>40</v>
      </c>
      <c r="Q7" s="105" t="s">
        <v>102</v>
      </c>
      <c r="R7" s="107" t="s">
        <v>50</v>
      </c>
      <c r="S7" s="105" t="s">
        <v>39</v>
      </c>
      <c r="T7" s="105" t="s">
        <v>40</v>
      </c>
      <c r="U7" s="105" t="s">
        <v>102</v>
      </c>
      <c r="V7" s="107" t="s">
        <v>50</v>
      </c>
      <c r="W7" s="105" t="s">
        <v>39</v>
      </c>
      <c r="X7" s="105" t="s">
        <v>40</v>
      </c>
      <c r="Y7" s="105" t="s">
        <v>102</v>
      </c>
      <c r="Z7" s="107" t="s">
        <v>50</v>
      </c>
      <c r="AA7" s="105" t="s">
        <v>39</v>
      </c>
      <c r="AB7" s="105" t="s">
        <v>40</v>
      </c>
      <c r="AC7" s="105" t="s">
        <v>102</v>
      </c>
      <c r="AD7" s="107" t="s">
        <v>50</v>
      </c>
      <c r="AE7" s="105" t="s">
        <v>39</v>
      </c>
      <c r="AF7" s="105" t="s">
        <v>40</v>
      </c>
      <c r="AG7" s="105" t="s">
        <v>102</v>
      </c>
      <c r="AH7" s="107" t="s">
        <v>50</v>
      </c>
      <c r="AI7" s="105" t="s">
        <v>39</v>
      </c>
      <c r="AJ7" s="105" t="s">
        <v>40</v>
      </c>
      <c r="AK7" s="105" t="s">
        <v>102</v>
      </c>
      <c r="AL7" s="107" t="s">
        <v>50</v>
      </c>
      <c r="AM7" s="105" t="s">
        <v>39</v>
      </c>
      <c r="AN7" s="105" t="s">
        <v>40</v>
      </c>
      <c r="AO7" s="105" t="s">
        <v>102</v>
      </c>
      <c r="AP7" s="107" t="s">
        <v>50</v>
      </c>
      <c r="AQ7" s="105" t="s">
        <v>39</v>
      </c>
      <c r="AR7" s="105" t="s">
        <v>40</v>
      </c>
      <c r="AS7" s="362" t="s">
        <v>39</v>
      </c>
    </row>
    <row r="8" spans="1:45" s="1" customFormat="1" ht="45" customHeight="1" x14ac:dyDescent="0.2">
      <c r="A8" s="146">
        <v>1</v>
      </c>
      <c r="B8" s="147">
        <v>8</v>
      </c>
      <c r="C8" s="216" t="str">
        <f>VLOOKUP(B8,'Уч-ки СТ'!$B$8:$H$63,2,FALSE)&amp;CHAR(10)&amp;VLOOKUP(B8,'Уч-ки СТ'!$B$8:$H$63,4,FALSE)</f>
        <v>МОТЫЛЕВ Михаил
МИРОЛЮБОВ Сергей</v>
      </c>
      <c r="D8" s="70" t="str">
        <f>VLOOKUP(B8,'Уч-ки СТ'!$B$8:$H$63,3,FALSE)&amp;CHAR(10)&amp;VLOOKUP(B8,'Уч-ки СТ'!$B$8:$H$63,5,FALSE)</f>
        <v>С-Петербург
С-Петербург</v>
      </c>
      <c r="E8" s="141" t="str">
        <f>VLOOKUP(B8,'Уч-ки СТ'!$B$8:$H$63,6,FALSE)</f>
        <v>ВАЗ 2103</v>
      </c>
      <c r="F8" s="141" t="str">
        <f>VLOOKUP(B8,'Уч-ки СТ'!$B$8:$H$63,7,FALSE)</f>
        <v>А, Рет</v>
      </c>
      <c r="G8" s="143">
        <f ca="1">Пен.1!AA15</f>
        <v>65.200000000010789</v>
      </c>
      <c r="H8" s="143">
        <f ca="1">Пен.2!W15</f>
        <v>46.499999999995673</v>
      </c>
      <c r="I8" s="143">
        <f ca="1">Пен3!U15</f>
        <v>173.89999999998918</v>
      </c>
      <c r="J8" s="207">
        <f t="shared" ref="J8:J17" ca="1" si="0">IF(TYPE(G8)=1,1,IF(TYPE(G8)&lt;&gt;16,IF(G8="сход",1,0),0))</f>
        <v>1</v>
      </c>
      <c r="K8" s="207">
        <f t="shared" ref="K8:K17" ca="1" si="1">IF(TYPE(G8)=1,1,0)</f>
        <v>1</v>
      </c>
      <c r="L8" s="207">
        <f t="shared" ref="L8:L17" ca="1" si="2">IF(AND(TYPE(G8)=1,TYPE(I8)=1)=TRUE,1,0)</f>
        <v>1</v>
      </c>
      <c r="M8" s="143">
        <f t="shared" ref="M8:M17" ca="1" si="3">IF(J8=0,"н/с",IF(K8=1,SUM(G8:G8),"сход"))</f>
        <v>65.200000000010789</v>
      </c>
      <c r="N8" s="144">
        <f t="shared" ref="N8:N17" ca="1" si="4">IF(J8=0,"н/с",IF(L8=1,SUM(G8:I8),"сход"))</f>
        <v>285.59999999999565</v>
      </c>
      <c r="O8" s="105">
        <f ca="1">IF(TYPE(N8)=1,RANK(N8,$N$8:$N$67,-1),"-")</f>
        <v>1</v>
      </c>
      <c r="P8" s="145">
        <f t="shared" ref="P8:P17" ca="1" si="5">IF(TYPE(O8)=1,ROUND(100-((100-1)*(SQRT(O8)-1)/(SQRT($O$68)-1)),0),0)</f>
        <v>100</v>
      </c>
      <c r="Q8" s="208">
        <f t="shared" ref="Q8:Q38" ca="1" si="6">IF(OFFSET(Q8,,10-COLUMN(Q8))=1,IF(ISERR(SEARCH("К",OFFSET(Q8,,6-COLUMN(Q8))))=FALSE,1,0),0)</f>
        <v>0</v>
      </c>
      <c r="R8" s="209" t="str">
        <f ca="1">IF(Q8=1,OFFSET(#REF!,,16-COLUMN(#REF!))," ")</f>
        <v xml:space="preserve"> </v>
      </c>
      <c r="S8" s="210" t="str">
        <f ca="1">IF(TYPE(R8)=1,RANK(R8,OFFSET(OFFSET(S8,8-ROW(S8),),,-1):OFFSET(OFFSET(S8,8-ROW(S8),),59,-1),-1),"")</f>
        <v/>
      </c>
      <c r="T8" s="211" t="str">
        <f t="shared" ref="T8:T38" ca="1" si="7">IF(TYPE(S8)=1,ROUND($R$68-(($R$68-1)*(SQRT(S8)-1)/(SQRT($S$68)-1)),0)," ")</f>
        <v xml:space="preserve"> </v>
      </c>
      <c r="U8" s="208">
        <f t="shared" ref="U8:U38" ca="1" si="8">IF(OFFSET(U8,,10-COLUMN(U8))=1,IF(ISERR(SEARCH("П",OFFSET(U8,,6-COLUMN(U8))))=FALSE,1,0),0)</f>
        <v>0</v>
      </c>
      <c r="V8" s="209" t="str">
        <f t="shared" ref="V8:V38" ca="1" si="9">IF(U8=1,OFFSET(O8,,16-COLUMN(O8))," ")</f>
        <v xml:space="preserve"> </v>
      </c>
      <c r="W8" s="210" t="str">
        <f ca="1">IF(TYPE(V8)=1,RANK(V8,OFFSET(OFFSET(W8,8-ROW(W8),),,-1):OFFSET(OFFSET(W8,8-ROW(W8),),59,-1),-1),"")</f>
        <v/>
      </c>
      <c r="X8" s="211" t="str">
        <f t="shared" ref="X8:X38" ca="1" si="10">IF(TYPE(W8)=1,ROUND($R$68-(($R$68-1)*(SQRT(W8)-1)/(SQRT($S$68)-1)),0)," ")</f>
        <v xml:space="preserve"> </v>
      </c>
      <c r="Y8" s="208">
        <f t="shared" ref="Y8:Y38" ca="1" si="11">IF(OFFSET(Y8,,10-COLUMN(Y8))=1,IF(ISERR(SEARCH("Лб",OFFSET(Y8,,6-COLUMN(Y8))))=FALSE,1,0),0)</f>
        <v>0</v>
      </c>
      <c r="Z8" s="209" t="str">
        <f t="shared" ref="Z8:Z38" ca="1" si="12">IF(Y8=1,OFFSET(S8,,16-COLUMN(S8))," ")</f>
        <v xml:space="preserve"> </v>
      </c>
      <c r="AA8" s="210" t="str">
        <f ca="1">IF(TYPE(Z8)=1,RANK(Z8,OFFSET(OFFSET(AA8,8-ROW(AA8),),,-1):OFFSET(OFFSET(AA8,8-ROW(AA8),),59,-1),-1),"")</f>
        <v/>
      </c>
      <c r="AB8" s="211" t="str">
        <f t="shared" ref="AB8:AB38" ca="1" si="13">IF(TYPE(AA8)=1,ROUND($R$68-(($R$68-1)*(SQRT(AA8)-1)/(SQRT($S$68)-1)),0)," ")</f>
        <v xml:space="preserve"> </v>
      </c>
      <c r="AC8" s="208">
        <f t="shared" ref="AC8:AC38" ca="1" si="14">IF(OFFSET(AC8,,10-COLUMN(AC8))=1,IF(ISERR(SEARCH("Лд",OFFSET(AC8,,6-COLUMN(AC8))))=FALSE,1,0),0)</f>
        <v>0</v>
      </c>
      <c r="AD8" s="209" t="str">
        <f t="shared" ref="AD8:AD38" ca="1" si="15">IF(AC8=1,OFFSET(Y8,,14-COLUMN(Y8))," ")</f>
        <v xml:space="preserve"> </v>
      </c>
      <c r="AE8" s="210" t="str">
        <f ca="1">IF(TYPE(AD8)=1,RANK(AD8,OFFSET(OFFSET(AE8,8-ROW(AE8),),,-1):OFFSET(OFFSET(AE8,8-ROW(AE8),),59,-1),-1),"")</f>
        <v/>
      </c>
      <c r="AF8" s="211" t="str">
        <f t="shared" ref="AF8:AF38" ca="1" si="16">IF(TYPE(AE8)=1,ROUND($R$68-(($R$68-1)*(SQRT(AE8)-1)/(SQRT($S$68)-1)),0)," ")</f>
        <v xml:space="preserve"> </v>
      </c>
      <c r="AG8" s="208">
        <f t="shared" ref="AG8:AG38" ca="1" si="17">IF(OFFSET(AG8,,10-COLUMN(AG8))=1,IF(ISERR(SEARCH("Лд",OFFSET(AG8,,6-COLUMN(AG8))))=FALSE,1,0),0)</f>
        <v>0</v>
      </c>
      <c r="AH8" s="209" t="str">
        <f t="shared" ref="AH8:AH38" ca="1" si="18">IF(AG8=1,OFFSET(AA8,,16-COLUMN(AA8))," ")</f>
        <v xml:space="preserve"> </v>
      </c>
      <c r="AI8" s="210"/>
      <c r="AJ8" s="211"/>
      <c r="AK8" s="208"/>
      <c r="AL8" s="209"/>
      <c r="AM8" s="210">
        <v>1</v>
      </c>
      <c r="AN8" s="211"/>
      <c r="AO8" s="208"/>
      <c r="AP8" s="209"/>
      <c r="AQ8" s="210"/>
      <c r="AR8" s="211"/>
      <c r="AS8" s="287"/>
    </row>
    <row r="9" spans="1:45" s="1" customFormat="1" ht="45" customHeight="1" x14ac:dyDescent="0.2">
      <c r="A9" s="146">
        <f t="shared" ref="A9:A37" si="19">A8+1</f>
        <v>2</v>
      </c>
      <c r="B9" s="147">
        <v>3</v>
      </c>
      <c r="C9" s="216" t="str">
        <f>VLOOKUP(B9,'Уч-ки СТ'!$B$8:$H$63,2,FALSE)&amp;CHAR(10)&amp;VLOOKUP(B9,'Уч-ки СТ'!$B$8:$H$63,4,FALSE)</f>
        <v>КАНАНАДЗЕ Сергей
ПОДШИВАЛОВ Александр</v>
      </c>
      <c r="D9" s="70" t="str">
        <f>VLOOKUP(B9,'Уч-ки СТ'!$B$8:$H$63,3,FALSE)&amp;CHAR(10)&amp;VLOOKUP(B9,'Уч-ки СТ'!$B$8:$H$63,5,FALSE)</f>
        <v>С-Петербург
С-Петербург</v>
      </c>
      <c r="E9" s="141" t="str">
        <f>VLOOKUP(B9,'Уч-ки СТ'!$B$8:$H$63,6,FALSE)</f>
        <v>Toyota Rav4</v>
      </c>
      <c r="F9" s="141" t="str">
        <f>VLOOKUP(B9,'Уч-ки СТ'!$B$8:$H$63,7,FALSE)</f>
        <v>А</v>
      </c>
      <c r="G9" s="143">
        <f ca="1">Пен.1!AA10</f>
        <v>66.299999999982205</v>
      </c>
      <c r="H9" s="143">
        <f ca="1">Пен.2!W10</f>
        <v>39.700000000007108</v>
      </c>
      <c r="I9" s="143">
        <f ca="1">Пен3!U10</f>
        <v>196.999999999984</v>
      </c>
      <c r="J9" s="207">
        <f t="shared" ca="1" si="0"/>
        <v>1</v>
      </c>
      <c r="K9" s="207">
        <f t="shared" ca="1" si="1"/>
        <v>1</v>
      </c>
      <c r="L9" s="207">
        <f t="shared" ca="1" si="2"/>
        <v>1</v>
      </c>
      <c r="M9" s="143">
        <f t="shared" ca="1" si="3"/>
        <v>66.299999999982205</v>
      </c>
      <c r="N9" s="144">
        <f t="shared" ca="1" si="4"/>
        <v>302.99999999997328</v>
      </c>
      <c r="O9" s="105">
        <v>2</v>
      </c>
      <c r="P9" s="145">
        <f t="shared" si="5"/>
        <v>81</v>
      </c>
      <c r="Q9" s="208">
        <f t="shared" ca="1" si="6"/>
        <v>0</v>
      </c>
      <c r="R9" s="209" t="str">
        <f ca="1">IF(Q9=1,OFFSET(#REF!,,16-COLUMN(#REF!))," ")</f>
        <v xml:space="preserve"> </v>
      </c>
      <c r="S9" s="210" t="str">
        <f ca="1">IF(TYPE(R9)=1,RANK(R9,OFFSET(OFFSET(S9,8-ROW(S9),),,-1):OFFSET(OFFSET(S9,8-ROW(S9),),59,-1),-1),"")</f>
        <v/>
      </c>
      <c r="T9" s="211" t="str">
        <f t="shared" ca="1" si="7"/>
        <v xml:space="preserve"> </v>
      </c>
      <c r="U9" s="208">
        <f t="shared" ca="1" si="8"/>
        <v>0</v>
      </c>
      <c r="V9" s="209" t="str">
        <f t="shared" ca="1" si="9"/>
        <v xml:space="preserve"> </v>
      </c>
      <c r="W9" s="210" t="str">
        <f ca="1">IF(TYPE(V9)=1,RANK(V9,OFFSET(OFFSET(W9,8-ROW(W9),),,-1):OFFSET(OFFSET(W9,8-ROW(W9),),59,-1),-1),"")</f>
        <v/>
      </c>
      <c r="X9" s="211" t="str">
        <f t="shared" ca="1" si="10"/>
        <v xml:space="preserve"> </v>
      </c>
      <c r="Y9" s="208">
        <f t="shared" ca="1" si="11"/>
        <v>0</v>
      </c>
      <c r="Z9" s="209" t="str">
        <f t="shared" ca="1" si="12"/>
        <v xml:space="preserve"> </v>
      </c>
      <c r="AA9" s="210" t="str">
        <f ca="1">IF(TYPE(Z9)=1,RANK(Z9,OFFSET(OFFSET(AA9,8-ROW(AA9),),,-1):OFFSET(OFFSET(AA9,8-ROW(AA9),),59,-1),-1),"")</f>
        <v/>
      </c>
      <c r="AB9" s="211" t="str">
        <f t="shared" ca="1" si="13"/>
        <v xml:space="preserve"> </v>
      </c>
      <c r="AC9" s="208">
        <f t="shared" ca="1" si="14"/>
        <v>0</v>
      </c>
      <c r="AD9" s="209" t="str">
        <f t="shared" ca="1" si="15"/>
        <v xml:space="preserve"> </v>
      </c>
      <c r="AE9" s="210" t="str">
        <f ca="1">IF(TYPE(AD9)=1,RANK(AD9,OFFSET(OFFSET(AE9,8-ROW(AE9),),,-1):OFFSET(OFFSET(AE9,8-ROW(AE9),),59,-1),-1),"")</f>
        <v/>
      </c>
      <c r="AF9" s="211" t="str">
        <f t="shared" ca="1" si="16"/>
        <v xml:space="preserve"> </v>
      </c>
      <c r="AG9" s="208">
        <f t="shared" ca="1" si="17"/>
        <v>0</v>
      </c>
      <c r="AH9" s="209" t="str">
        <f t="shared" ca="1" si="18"/>
        <v xml:space="preserve"> </v>
      </c>
      <c r="AI9" s="210"/>
      <c r="AJ9" s="211"/>
      <c r="AK9" s="208"/>
      <c r="AL9" s="209"/>
      <c r="AM9" s="210"/>
      <c r="AN9" s="211"/>
      <c r="AO9" s="208"/>
      <c r="AP9" s="209"/>
      <c r="AQ9" s="210"/>
      <c r="AR9" s="211"/>
      <c r="AS9" s="287"/>
    </row>
    <row r="10" spans="1:45" s="1" customFormat="1" ht="45" customHeight="1" x14ac:dyDescent="0.2">
      <c r="A10" s="146">
        <f t="shared" si="19"/>
        <v>3</v>
      </c>
      <c r="B10" s="147">
        <v>11</v>
      </c>
      <c r="C10" s="216" t="str">
        <f>VLOOKUP(B10,'Уч-ки СТ'!$B$8:$H$63,2,FALSE)&amp;CHAR(10)&amp;VLOOKUP(B10,'Уч-ки СТ'!$B$8:$H$63,4,FALSE)</f>
        <v>ДЕМЕНТЬЕВ Петр
ИВАНОВА Екатерина</v>
      </c>
      <c r="D10" s="70" t="str">
        <f>VLOOKUP(B10,'Уч-ки СТ'!$B$8:$H$63,3,FALSE)&amp;CHAR(10)&amp;VLOOKUP(B10,'Уч-ки СТ'!$B$8:$H$63,5,FALSE)</f>
        <v>С-Петербург
С-Петербург</v>
      </c>
      <c r="E10" s="141" t="str">
        <f>VLOOKUP(B10,'Уч-ки СТ'!$B$8:$H$63,6,FALSE)</f>
        <v>VW Golf</v>
      </c>
      <c r="F10" s="141" t="str">
        <f>VLOOKUP(B10,'Уч-ки СТ'!$B$8:$H$63,7,FALSE)</f>
        <v>А</v>
      </c>
      <c r="G10" s="143">
        <f ca="1">Пен.1!AA18</f>
        <v>117.99999999998109</v>
      </c>
      <c r="H10" s="143">
        <f ca="1">Пен.2!W18</f>
        <v>45.500000000004064</v>
      </c>
      <c r="I10" s="143">
        <f ca="1">Пен3!U18</f>
        <v>175.20000000001812</v>
      </c>
      <c r="J10" s="207">
        <f t="shared" ca="1" si="0"/>
        <v>1</v>
      </c>
      <c r="K10" s="207">
        <f t="shared" ca="1" si="1"/>
        <v>1</v>
      </c>
      <c r="L10" s="207">
        <f t="shared" ca="1" si="2"/>
        <v>1</v>
      </c>
      <c r="M10" s="143">
        <f t="shared" ca="1" si="3"/>
        <v>117.99999999998109</v>
      </c>
      <c r="N10" s="144">
        <f t="shared" ca="1" si="4"/>
        <v>338.70000000000329</v>
      </c>
      <c r="O10" s="105">
        <v>3</v>
      </c>
      <c r="P10" s="145">
        <f t="shared" si="5"/>
        <v>66</v>
      </c>
      <c r="Q10" s="208">
        <f t="shared" ca="1" si="6"/>
        <v>0</v>
      </c>
      <c r="R10" s="209" t="str">
        <f ca="1">IF(Q10=1,OFFSET(#REF!,,16-COLUMN(#REF!))," ")</f>
        <v xml:space="preserve"> </v>
      </c>
      <c r="S10" s="210" t="str">
        <f ca="1">IF(TYPE(R10)=1,RANK(R10,OFFSET(OFFSET(S10,8-ROW(S10),),,-1):OFFSET(OFFSET(S10,8-ROW(S10),),59,-1),-1),"")</f>
        <v/>
      </c>
      <c r="T10" s="211" t="str">
        <f t="shared" ca="1" si="7"/>
        <v xml:space="preserve"> </v>
      </c>
      <c r="U10" s="208">
        <f t="shared" ca="1" si="8"/>
        <v>0</v>
      </c>
      <c r="V10" s="209" t="str">
        <f t="shared" ca="1" si="9"/>
        <v xml:space="preserve"> </v>
      </c>
      <c r="W10" s="210" t="str">
        <f ca="1">IF(TYPE(V10)=1,RANK(V10,OFFSET(OFFSET(W10,8-ROW(W10),),,-1):OFFSET(OFFSET(W10,8-ROW(W10),),59,-1),-1),"")</f>
        <v/>
      </c>
      <c r="X10" s="211" t="str">
        <f t="shared" ca="1" si="10"/>
        <v xml:space="preserve"> </v>
      </c>
      <c r="Y10" s="208">
        <f t="shared" ca="1" si="11"/>
        <v>0</v>
      </c>
      <c r="Z10" s="209" t="str">
        <f t="shared" ca="1" si="12"/>
        <v xml:space="preserve"> </v>
      </c>
      <c r="AA10" s="210" t="str">
        <f ca="1">IF(TYPE(Z10)=1,RANK(Z10,OFFSET(OFFSET(AA10,8-ROW(AA10),),,-1):OFFSET(OFFSET(AA10,8-ROW(AA10),),59,-1),-1),"")</f>
        <v/>
      </c>
      <c r="AB10" s="211" t="str">
        <f t="shared" ca="1" si="13"/>
        <v xml:space="preserve"> </v>
      </c>
      <c r="AC10" s="208">
        <f t="shared" ca="1" si="14"/>
        <v>0</v>
      </c>
      <c r="AD10" s="209" t="str">
        <f t="shared" ca="1" si="15"/>
        <v xml:space="preserve"> </v>
      </c>
      <c r="AE10" s="210" t="str">
        <f ca="1">IF(TYPE(AD10)=1,RANK(AD10,OFFSET(OFFSET(AE10,8-ROW(AE10),),,-1):OFFSET(OFFSET(AE10,8-ROW(AE10),),59,-1),-1),"")</f>
        <v/>
      </c>
      <c r="AF10" s="211" t="str">
        <f t="shared" ca="1" si="16"/>
        <v xml:space="preserve"> </v>
      </c>
      <c r="AG10" s="208">
        <f t="shared" ca="1" si="17"/>
        <v>0</v>
      </c>
      <c r="AH10" s="209" t="str">
        <f t="shared" ca="1" si="18"/>
        <v xml:space="preserve"> </v>
      </c>
      <c r="AI10" s="210"/>
      <c r="AJ10" s="211"/>
      <c r="AK10" s="208"/>
      <c r="AL10" s="209"/>
      <c r="AM10" s="210"/>
      <c r="AN10" s="211"/>
      <c r="AO10" s="208"/>
      <c r="AP10" s="209"/>
      <c r="AQ10" s="210"/>
      <c r="AR10" s="211"/>
      <c r="AS10" s="287"/>
    </row>
    <row r="11" spans="1:45" s="1" customFormat="1" ht="45" customHeight="1" x14ac:dyDescent="0.2">
      <c r="A11" s="146">
        <f t="shared" si="19"/>
        <v>4</v>
      </c>
      <c r="B11" s="147">
        <v>7</v>
      </c>
      <c r="C11" s="216" t="str">
        <f>VLOOKUP(B11,'Уч-ки СТ'!$B$8:$H$63,2,FALSE)&amp;CHAR(10)&amp;VLOOKUP(B11,'Уч-ки СТ'!$B$8:$H$63,4,FALSE)</f>
        <v>ЕРШОВ Сергей
ЖУКОВ Михаил</v>
      </c>
      <c r="D11" s="70" t="str">
        <f>VLOOKUP(B11,'Уч-ки СТ'!$B$8:$H$63,3,FALSE)&amp;CHAR(10)&amp;VLOOKUP(B11,'Уч-ки СТ'!$B$8:$H$63,5,FALSE)</f>
        <v>С-Петербург
С-Петербург</v>
      </c>
      <c r="E11" s="141" t="str">
        <f>VLOOKUP(B11,'Уч-ки СТ'!$B$8:$H$63,6,FALSE)</f>
        <v>Daewoo Nexia</v>
      </c>
      <c r="F11" s="141" t="str">
        <f>VLOOKUP(B11,'Уч-ки СТ'!$B$8:$H$63,7,FALSE)</f>
        <v>А</v>
      </c>
      <c r="G11" s="143">
        <f ca="1">Пен.1!AA14</f>
        <v>57.199999999998063</v>
      </c>
      <c r="H11" s="143">
        <f ca="1">Пен.2!W14</f>
        <v>50.100000000001756</v>
      </c>
      <c r="I11" s="143">
        <f ca="1">Пен3!U14</f>
        <v>266.49999999999375</v>
      </c>
      <c r="J11" s="207">
        <f t="shared" ca="1" si="0"/>
        <v>1</v>
      </c>
      <c r="K11" s="207">
        <f t="shared" ca="1" si="1"/>
        <v>1</v>
      </c>
      <c r="L11" s="207">
        <f t="shared" ca="1" si="2"/>
        <v>1</v>
      </c>
      <c r="M11" s="143">
        <f t="shared" ca="1" si="3"/>
        <v>57.199999999998063</v>
      </c>
      <c r="N11" s="144">
        <f t="shared" ca="1" si="4"/>
        <v>373.79999999999359</v>
      </c>
      <c r="O11" s="105">
        <v>4</v>
      </c>
      <c r="P11" s="145">
        <f t="shared" si="5"/>
        <v>54</v>
      </c>
      <c r="Q11" s="208">
        <f t="shared" ca="1" si="6"/>
        <v>0</v>
      </c>
      <c r="R11" s="209" t="str">
        <f ca="1">IF(Q11=1,OFFSET(#REF!,,16-COLUMN(#REF!))," ")</f>
        <v xml:space="preserve"> </v>
      </c>
      <c r="S11" s="210" t="str">
        <f ca="1">IF(TYPE(R11)=1,RANK(R11,OFFSET(OFFSET(S11,8-ROW(S11),),,-1):OFFSET(OFFSET(S11,8-ROW(S11),),59,-1),-1),"")</f>
        <v/>
      </c>
      <c r="T11" s="211" t="str">
        <f t="shared" ca="1" si="7"/>
        <v xml:space="preserve"> </v>
      </c>
      <c r="U11" s="208">
        <f t="shared" ca="1" si="8"/>
        <v>0</v>
      </c>
      <c r="V11" s="209" t="str">
        <f t="shared" ca="1" si="9"/>
        <v xml:space="preserve"> </v>
      </c>
      <c r="W11" s="210" t="str">
        <f ca="1">IF(TYPE(V11)=1,RANK(V11,OFFSET(OFFSET(W11,8-ROW(W11),),,-1):OFFSET(OFFSET(W11,8-ROW(W11),),59,-1),-1),"")</f>
        <v/>
      </c>
      <c r="X11" s="211" t="str">
        <f t="shared" ca="1" si="10"/>
        <v xml:space="preserve"> </v>
      </c>
      <c r="Y11" s="208">
        <f t="shared" ca="1" si="11"/>
        <v>0</v>
      </c>
      <c r="Z11" s="209" t="str">
        <f t="shared" ca="1" si="12"/>
        <v xml:space="preserve"> </v>
      </c>
      <c r="AA11" s="210" t="str">
        <f ca="1">IF(TYPE(Z11)=1,RANK(Z11,OFFSET(OFFSET(AA11,8-ROW(AA11),),,-1):OFFSET(OFFSET(AA11,8-ROW(AA11),),59,-1),-1),"")</f>
        <v/>
      </c>
      <c r="AB11" s="211" t="str">
        <f t="shared" ca="1" si="13"/>
        <v xml:space="preserve"> </v>
      </c>
      <c r="AC11" s="208">
        <f t="shared" ca="1" si="14"/>
        <v>0</v>
      </c>
      <c r="AD11" s="209" t="str">
        <f t="shared" ca="1" si="15"/>
        <v xml:space="preserve"> </v>
      </c>
      <c r="AE11" s="210" t="str">
        <f ca="1">IF(TYPE(AD11)=1,RANK(AD11,OFFSET(OFFSET(AE11,8-ROW(AE11),),,-1):OFFSET(OFFSET(AE11,8-ROW(AE11),),59,-1),-1),"")</f>
        <v/>
      </c>
      <c r="AF11" s="211" t="str">
        <f t="shared" ca="1" si="16"/>
        <v xml:space="preserve"> </v>
      </c>
      <c r="AG11" s="208">
        <f t="shared" ca="1" si="17"/>
        <v>0</v>
      </c>
      <c r="AH11" s="209" t="str">
        <f t="shared" ca="1" si="18"/>
        <v xml:space="preserve"> </v>
      </c>
      <c r="AI11" s="210"/>
      <c r="AJ11" s="211"/>
      <c r="AK11" s="208"/>
      <c r="AL11" s="209"/>
      <c r="AM11" s="210"/>
      <c r="AN11" s="211"/>
      <c r="AO11" s="208"/>
      <c r="AP11" s="209"/>
      <c r="AQ11" s="210"/>
      <c r="AR11" s="211"/>
      <c r="AS11" s="287"/>
    </row>
    <row r="12" spans="1:45" s="1" customFormat="1" ht="45" customHeight="1" x14ac:dyDescent="0.2">
      <c r="A12" s="146">
        <f t="shared" si="19"/>
        <v>5</v>
      </c>
      <c r="B12" s="147">
        <v>2</v>
      </c>
      <c r="C12" s="216" t="str">
        <f>VLOOKUP(B12,'Уч-ки СТ'!$B$8:$H$63,2,FALSE)&amp;CHAR(10)&amp;VLOOKUP(B12,'Уч-ки СТ'!$B$8:$H$63,4,FALSE)</f>
        <v>ЛЕГЕЙДА Дмитрий
ФОРАФОНТОВ Леонид</v>
      </c>
      <c r="D12" s="70" t="str">
        <f>VLOOKUP(B12,'Уч-ки СТ'!$B$8:$H$63,3,FALSE)&amp;CHAR(10)&amp;VLOOKUP(B12,'Уч-ки СТ'!$B$8:$H$63,5,FALSE)</f>
        <v>Москва
Москва</v>
      </c>
      <c r="E12" s="141" t="str">
        <f>VLOOKUP(B12,'Уч-ки СТ'!$B$8:$H$63,6,FALSE)</f>
        <v>TLC Prado</v>
      </c>
      <c r="F12" s="141" t="str">
        <f>VLOOKUP(B12,'Уч-ки СТ'!$B$8:$H$63,7,FALSE)</f>
        <v>А</v>
      </c>
      <c r="G12" s="143">
        <f ca="1">Пен.1!AA9</f>
        <v>104.1999999999846</v>
      </c>
      <c r="H12" s="143">
        <f ca="1">Пен.2!W9</f>
        <v>77.80000000000129</v>
      </c>
      <c r="I12" s="143">
        <f ca="1">Пен3!U9</f>
        <v>297.90000000000668</v>
      </c>
      <c r="J12" s="207">
        <f t="shared" ca="1" si="0"/>
        <v>1</v>
      </c>
      <c r="K12" s="207">
        <f t="shared" ca="1" si="1"/>
        <v>1</v>
      </c>
      <c r="L12" s="207">
        <f t="shared" ca="1" si="2"/>
        <v>1</v>
      </c>
      <c r="M12" s="143">
        <f t="shared" ca="1" si="3"/>
        <v>104.1999999999846</v>
      </c>
      <c r="N12" s="144">
        <f t="shared" ca="1" si="4"/>
        <v>479.89999999999259</v>
      </c>
      <c r="O12" s="105">
        <v>5</v>
      </c>
      <c r="P12" s="145">
        <f t="shared" si="5"/>
        <v>43</v>
      </c>
      <c r="Q12" s="208">
        <f t="shared" ca="1" si="6"/>
        <v>0</v>
      </c>
      <c r="R12" s="209" t="str">
        <f ca="1">IF(Q12=1,OFFSET(#REF!,,16-COLUMN(#REF!))," ")</f>
        <v xml:space="preserve"> </v>
      </c>
      <c r="S12" s="210" t="str">
        <f ca="1">IF(TYPE(R12)=1,RANK(R12,OFFSET(OFFSET(S12,8-ROW(S12),),,-1):OFFSET(OFFSET(S12,8-ROW(S12),),59,-1),-1),"")</f>
        <v/>
      </c>
      <c r="T12" s="211" t="str">
        <f t="shared" ca="1" si="7"/>
        <v xml:space="preserve"> </v>
      </c>
      <c r="U12" s="208">
        <f t="shared" ca="1" si="8"/>
        <v>0</v>
      </c>
      <c r="V12" s="209" t="str">
        <f t="shared" ca="1" si="9"/>
        <v xml:space="preserve"> </v>
      </c>
      <c r="W12" s="210" t="str">
        <f ca="1">IF(TYPE(V12)=1,RANK(V12,OFFSET(OFFSET(W12,8-ROW(W12),),,-1):OFFSET(OFFSET(W12,8-ROW(W12),),59,-1),-1),"")</f>
        <v/>
      </c>
      <c r="X12" s="211" t="str">
        <f t="shared" ca="1" si="10"/>
        <v xml:space="preserve"> </v>
      </c>
      <c r="Y12" s="208">
        <f t="shared" ca="1" si="11"/>
        <v>0</v>
      </c>
      <c r="Z12" s="209" t="str">
        <f t="shared" ca="1" si="12"/>
        <v xml:space="preserve"> </v>
      </c>
      <c r="AA12" s="210" t="str">
        <f ca="1">IF(TYPE(Z12)=1,RANK(Z12,OFFSET(OFFSET(AA12,8-ROW(AA12),),,-1):OFFSET(OFFSET(AA12,8-ROW(AA12),),59,-1),-1),"")</f>
        <v/>
      </c>
      <c r="AB12" s="211" t="str">
        <f t="shared" ca="1" si="13"/>
        <v xml:space="preserve"> </v>
      </c>
      <c r="AC12" s="208">
        <f t="shared" ca="1" si="14"/>
        <v>0</v>
      </c>
      <c r="AD12" s="209" t="str">
        <f t="shared" ca="1" si="15"/>
        <v xml:space="preserve"> </v>
      </c>
      <c r="AE12" s="210" t="str">
        <f ca="1">IF(TYPE(AD12)=1,RANK(AD12,OFFSET(OFFSET(AE12,8-ROW(AE12),),,-1):OFFSET(OFFSET(AE12,8-ROW(AE12),),59,-1),-1),"")</f>
        <v/>
      </c>
      <c r="AF12" s="211" t="str">
        <f t="shared" ca="1" si="16"/>
        <v xml:space="preserve"> </v>
      </c>
      <c r="AG12" s="208">
        <f t="shared" ca="1" si="17"/>
        <v>0</v>
      </c>
      <c r="AH12" s="209" t="str">
        <f t="shared" ca="1" si="18"/>
        <v xml:space="preserve"> </v>
      </c>
      <c r="AI12" s="210"/>
      <c r="AJ12" s="211"/>
      <c r="AK12" s="208"/>
      <c r="AL12" s="209"/>
      <c r="AM12" s="210"/>
      <c r="AN12" s="211"/>
      <c r="AO12" s="208"/>
      <c r="AP12" s="209"/>
      <c r="AQ12" s="210"/>
      <c r="AR12" s="211"/>
      <c r="AS12" s="287"/>
    </row>
    <row r="13" spans="1:45" s="1" customFormat="1" ht="45" customHeight="1" x14ac:dyDescent="0.2">
      <c r="A13" s="146">
        <f t="shared" si="19"/>
        <v>6</v>
      </c>
      <c r="B13" s="147">
        <v>15</v>
      </c>
      <c r="C13" s="216" t="str">
        <f>VLOOKUP(B13,'Уч-ки СТ'!$B$8:$H$63,2,FALSE)&amp;CHAR(10)&amp;VLOOKUP(B13,'Уч-ки СТ'!$B$8:$H$63,4,FALSE)</f>
        <v>МАХОТИН Владислав
ИВАНОВ Никита</v>
      </c>
      <c r="D13" s="70" t="str">
        <f>VLOOKUP(B13,'Уч-ки СТ'!$B$8:$H$63,3,FALSE)&amp;CHAR(10)&amp;VLOOKUP(B13,'Уч-ки СТ'!$B$8:$H$63,5,FALSE)</f>
        <v>С-Петербург
С-Петербург</v>
      </c>
      <c r="E13" s="141" t="str">
        <f>VLOOKUP(B13,'Уч-ки СТ'!$B$8:$H$63,6,FALSE)</f>
        <v>ВАЗ 21140</v>
      </c>
      <c r="F13" s="141" t="str">
        <f>VLOOKUP(B13,'Уч-ки СТ'!$B$8:$H$63,7,FALSE)</f>
        <v>А, Ст</v>
      </c>
      <c r="G13" s="143">
        <f ca="1">Пен.1!AA22</f>
        <v>636.60000000000446</v>
      </c>
      <c r="H13" s="143">
        <f ca="1">Пен.2!W22</f>
        <v>98.500000000003638</v>
      </c>
      <c r="I13" s="143">
        <f ca="1">Пен3!U22</f>
        <v>298.49999999999716</v>
      </c>
      <c r="J13" s="207">
        <f t="shared" ca="1" si="0"/>
        <v>1</v>
      </c>
      <c r="K13" s="207">
        <f t="shared" ca="1" si="1"/>
        <v>1</v>
      </c>
      <c r="L13" s="207">
        <f t="shared" ca="1" si="2"/>
        <v>1</v>
      </c>
      <c r="M13" s="143">
        <f t="shared" ca="1" si="3"/>
        <v>636.60000000000446</v>
      </c>
      <c r="N13" s="144">
        <f t="shared" ca="1" si="4"/>
        <v>1033.6000000000054</v>
      </c>
      <c r="O13" s="105">
        <v>6</v>
      </c>
      <c r="P13" s="145">
        <f t="shared" si="5"/>
        <v>34</v>
      </c>
      <c r="Q13" s="208">
        <f t="shared" ca="1" si="6"/>
        <v>0</v>
      </c>
      <c r="R13" s="209" t="str">
        <f ca="1">IF(Q13=1,OFFSET(#REF!,,16-COLUMN(#REF!))," ")</f>
        <v xml:space="preserve"> </v>
      </c>
      <c r="S13" s="210" t="str">
        <f ca="1">IF(TYPE(R13)=1,RANK(R13,OFFSET(OFFSET(S13,8-ROW(S13),),,-1):OFFSET(OFFSET(S13,8-ROW(S13),),59,-1),-1),"")</f>
        <v/>
      </c>
      <c r="T13" s="211" t="str">
        <f t="shared" ca="1" si="7"/>
        <v xml:space="preserve"> </v>
      </c>
      <c r="U13" s="208">
        <f t="shared" ca="1" si="8"/>
        <v>0</v>
      </c>
      <c r="V13" s="209" t="str">
        <f t="shared" ca="1" si="9"/>
        <v xml:space="preserve"> </v>
      </c>
      <c r="W13" s="210" t="str">
        <f ca="1">IF(TYPE(V13)=1,RANK(V13,OFFSET(OFFSET(W13,8-ROW(W13),),,-1):OFFSET(OFFSET(W13,8-ROW(W13),),59,-1),-1),"")</f>
        <v/>
      </c>
      <c r="X13" s="211" t="str">
        <f t="shared" ca="1" si="10"/>
        <v xml:space="preserve"> </v>
      </c>
      <c r="Y13" s="208">
        <f t="shared" ca="1" si="11"/>
        <v>0</v>
      </c>
      <c r="Z13" s="209" t="str">
        <f t="shared" ca="1" si="12"/>
        <v xml:space="preserve"> </v>
      </c>
      <c r="AA13" s="210" t="str">
        <f ca="1">IF(TYPE(Z13)=1,RANK(Z13,OFFSET(OFFSET(AA13,8-ROW(AA13),),,-1):OFFSET(OFFSET(AA13,8-ROW(AA13),),59,-1),-1),"")</f>
        <v/>
      </c>
      <c r="AB13" s="211" t="str">
        <f t="shared" ca="1" si="13"/>
        <v xml:space="preserve"> </v>
      </c>
      <c r="AC13" s="208">
        <f t="shared" ca="1" si="14"/>
        <v>0</v>
      </c>
      <c r="AD13" s="209" t="str">
        <f t="shared" ca="1" si="15"/>
        <v xml:space="preserve"> </v>
      </c>
      <c r="AE13" s="210" t="str">
        <f ca="1">IF(TYPE(AD13)=1,RANK(AD13,OFFSET(OFFSET(AE13,8-ROW(AE13),),,-1):OFFSET(OFFSET(AE13,8-ROW(AE13),),59,-1),-1),"")</f>
        <v/>
      </c>
      <c r="AF13" s="211" t="str">
        <f t="shared" ca="1" si="16"/>
        <v xml:space="preserve"> </v>
      </c>
      <c r="AG13" s="208">
        <f t="shared" ca="1" si="17"/>
        <v>0</v>
      </c>
      <c r="AH13" s="209" t="str">
        <f t="shared" ca="1" si="18"/>
        <v xml:space="preserve"> </v>
      </c>
      <c r="AI13" s="210">
        <v>1</v>
      </c>
      <c r="AJ13" s="211"/>
      <c r="AK13" s="208"/>
      <c r="AL13" s="209"/>
      <c r="AM13" s="210"/>
      <c r="AN13" s="211"/>
      <c r="AO13" s="208"/>
      <c r="AP13" s="209"/>
      <c r="AQ13" s="210"/>
      <c r="AR13" s="211"/>
      <c r="AS13" s="287"/>
    </row>
    <row r="14" spans="1:45" s="1" customFormat="1" ht="45" customHeight="1" x14ac:dyDescent="0.2">
      <c r="A14" s="146">
        <f t="shared" si="19"/>
        <v>7</v>
      </c>
      <c r="B14" s="147">
        <v>6</v>
      </c>
      <c r="C14" s="216" t="str">
        <f>VLOOKUP(B14,'Уч-ки СТ'!$B$8:$H$63,2,FALSE)&amp;CHAR(10)&amp;VLOOKUP(B14,'Уч-ки СТ'!$B$8:$H$63,4,FALSE)</f>
        <v>БЕЛЬЧЕНКО Юрий
ГАРБАР Кирилл</v>
      </c>
      <c r="D14" s="70" t="str">
        <f>VLOOKUP(B14,'Уч-ки СТ'!$B$8:$H$63,3,FALSE)&amp;CHAR(10)&amp;VLOOKUP(B14,'Уч-ки СТ'!$B$8:$H$63,5,FALSE)</f>
        <v>С-Петербург
С-Петербург</v>
      </c>
      <c r="E14" s="141" t="str">
        <f>VLOOKUP(B14,'Уч-ки СТ'!$B$8:$H$63,6,FALSE)</f>
        <v>Ford Fiesta</v>
      </c>
      <c r="F14" s="141" t="str">
        <f>VLOOKUP(B14,'Уч-ки СТ'!$B$8:$H$63,7,FALSE)</f>
        <v>А</v>
      </c>
      <c r="G14" s="143">
        <f ca="1">Пен.1!AA13</f>
        <v>391.49999999999761</v>
      </c>
      <c r="H14" s="143">
        <f ca="1">Пен.2!W13</f>
        <v>522.40000000000236</v>
      </c>
      <c r="I14" s="388">
        <f ca="1">Пен3!U13</f>
        <v>246.70000000000903</v>
      </c>
      <c r="J14" s="207">
        <f t="shared" ca="1" si="0"/>
        <v>1</v>
      </c>
      <c r="K14" s="207">
        <f t="shared" ca="1" si="1"/>
        <v>1</v>
      </c>
      <c r="L14" s="207">
        <f t="shared" ca="1" si="2"/>
        <v>1</v>
      </c>
      <c r="M14" s="143">
        <f t="shared" ca="1" si="3"/>
        <v>391.49999999999761</v>
      </c>
      <c r="N14" s="144">
        <f t="shared" ca="1" si="4"/>
        <v>1160.600000000009</v>
      </c>
      <c r="O14" s="105">
        <v>7</v>
      </c>
      <c r="P14" s="145">
        <f t="shared" si="5"/>
        <v>25</v>
      </c>
      <c r="Q14" s="208">
        <f t="shared" ca="1" si="6"/>
        <v>0</v>
      </c>
      <c r="R14" s="209" t="str">
        <f ca="1">IF(Q14=1,OFFSET(#REF!,,16-COLUMN(#REF!))," ")</f>
        <v xml:space="preserve"> </v>
      </c>
      <c r="S14" s="210" t="str">
        <f ca="1">IF(TYPE(R14)=1,RANK(R14,OFFSET(OFFSET(S14,8-ROW(S14),),,-1):OFFSET(OFFSET(S14,8-ROW(S14),),59,-1),-1),"")</f>
        <v/>
      </c>
      <c r="T14" s="211" t="str">
        <f t="shared" ca="1" si="7"/>
        <v xml:space="preserve"> </v>
      </c>
      <c r="U14" s="208">
        <f t="shared" ca="1" si="8"/>
        <v>0</v>
      </c>
      <c r="V14" s="209" t="str">
        <f t="shared" ca="1" si="9"/>
        <v xml:space="preserve"> </v>
      </c>
      <c r="W14" s="210" t="str">
        <f ca="1">IF(TYPE(V14)=1,RANK(V14,OFFSET(OFFSET(W14,8-ROW(W14),),,-1):OFFSET(OFFSET(W14,8-ROW(W14),),59,-1),-1),"")</f>
        <v/>
      </c>
      <c r="X14" s="211" t="str">
        <f t="shared" ca="1" si="10"/>
        <v xml:space="preserve"> </v>
      </c>
      <c r="Y14" s="208">
        <f t="shared" ca="1" si="11"/>
        <v>0</v>
      </c>
      <c r="Z14" s="209" t="str">
        <f t="shared" ca="1" si="12"/>
        <v xml:space="preserve"> </v>
      </c>
      <c r="AA14" s="210" t="str">
        <f ca="1">IF(TYPE(Z14)=1,RANK(Z14,OFFSET(OFFSET(AA14,8-ROW(AA14),),,-1):OFFSET(OFFSET(AA14,8-ROW(AA14),),59,-1),-1),"")</f>
        <v/>
      </c>
      <c r="AB14" s="211" t="str">
        <f t="shared" ca="1" si="13"/>
        <v xml:space="preserve"> </v>
      </c>
      <c r="AC14" s="208">
        <f t="shared" ca="1" si="14"/>
        <v>0</v>
      </c>
      <c r="AD14" s="209" t="str">
        <f t="shared" ca="1" si="15"/>
        <v xml:space="preserve"> </v>
      </c>
      <c r="AE14" s="210" t="str">
        <f ca="1">IF(TYPE(AD14)=1,RANK(AD14,OFFSET(OFFSET(AE14,8-ROW(AE14),),,-1):OFFSET(OFFSET(AE14,8-ROW(AE14),),59,-1),-1),"")</f>
        <v/>
      </c>
      <c r="AF14" s="211" t="str">
        <f t="shared" ca="1" si="16"/>
        <v xml:space="preserve"> </v>
      </c>
      <c r="AG14" s="208">
        <f t="shared" ca="1" si="17"/>
        <v>0</v>
      </c>
      <c r="AH14" s="209" t="str">
        <f t="shared" ca="1" si="18"/>
        <v xml:space="preserve"> </v>
      </c>
      <c r="AI14" s="210"/>
      <c r="AJ14" s="211"/>
      <c r="AK14" s="208"/>
      <c r="AL14" s="209"/>
      <c r="AM14" s="210"/>
      <c r="AN14" s="211"/>
      <c r="AO14" s="208"/>
      <c r="AP14" s="209"/>
      <c r="AQ14" s="210"/>
      <c r="AR14" s="211"/>
      <c r="AS14" s="287"/>
    </row>
    <row r="15" spans="1:45" s="1" customFormat="1" ht="45" customHeight="1" x14ac:dyDescent="0.2">
      <c r="A15" s="146">
        <f t="shared" si="19"/>
        <v>8</v>
      </c>
      <c r="B15" s="147">
        <v>12</v>
      </c>
      <c r="C15" s="216" t="str">
        <f>VLOOKUP(B15,'Уч-ки СТ'!$B$8:$H$63,2,FALSE)&amp;CHAR(10)&amp;VLOOKUP(B15,'Уч-ки СТ'!$B$8:$H$63,4,FALSE)</f>
        <v>БУРЕ Надежда
ДМИТРИЕВ Алексей</v>
      </c>
      <c r="D15" s="70" t="str">
        <f>VLOOKUP(B15,'Уч-ки СТ'!$B$8:$H$63,3,FALSE)&amp;CHAR(10)&amp;VLOOKUP(B15,'Уч-ки СТ'!$B$8:$H$63,5,FALSE)</f>
        <v>С-Петербург
С-Петербург</v>
      </c>
      <c r="E15" s="141" t="str">
        <f>VLOOKUP(B15,'Уч-ки СТ'!$B$8:$H$63,6,FALSE)</f>
        <v>Suzuki SX4</v>
      </c>
      <c r="F15" s="141" t="str">
        <f>VLOOKUP(B15,'Уч-ки СТ'!$B$8:$H$63,7,FALSE)</f>
        <v>А</v>
      </c>
      <c r="G15" s="143">
        <f ca="1">Пен.1!AA19</f>
        <v>722.30000000001132</v>
      </c>
      <c r="H15" s="143">
        <f ca="1">Пен.2!W19</f>
        <v>366.2999999999991</v>
      </c>
      <c r="I15" s="143">
        <f ca="1">Пен3!U19</f>
        <v>865.00000000000739</v>
      </c>
      <c r="J15" s="207">
        <f t="shared" ca="1" si="0"/>
        <v>1</v>
      </c>
      <c r="K15" s="207">
        <f t="shared" ca="1" si="1"/>
        <v>1</v>
      </c>
      <c r="L15" s="207">
        <f t="shared" ca="1" si="2"/>
        <v>1</v>
      </c>
      <c r="M15" s="143">
        <f t="shared" ca="1" si="3"/>
        <v>722.30000000001132</v>
      </c>
      <c r="N15" s="144">
        <f t="shared" ca="1" si="4"/>
        <v>1953.6000000000176</v>
      </c>
      <c r="O15" s="105">
        <v>8</v>
      </c>
      <c r="P15" s="145">
        <f t="shared" si="5"/>
        <v>16</v>
      </c>
      <c r="Q15" s="208">
        <f t="shared" ca="1" si="6"/>
        <v>0</v>
      </c>
      <c r="R15" s="209" t="str">
        <f ca="1">IF(Q15=1,OFFSET(#REF!,,16-COLUMN(#REF!))," ")</f>
        <v xml:space="preserve"> </v>
      </c>
      <c r="S15" s="210" t="str">
        <f ca="1">IF(TYPE(R15)=1,RANK(R15,OFFSET(OFFSET(S15,8-ROW(S15),),,-1):OFFSET(OFFSET(S15,8-ROW(S15),),59,-1),-1),"")</f>
        <v/>
      </c>
      <c r="T15" s="211" t="str">
        <f t="shared" ca="1" si="7"/>
        <v xml:space="preserve"> </v>
      </c>
      <c r="U15" s="208">
        <f t="shared" ca="1" si="8"/>
        <v>0</v>
      </c>
      <c r="V15" s="209" t="str">
        <f t="shared" ca="1" si="9"/>
        <v xml:space="preserve"> </v>
      </c>
      <c r="W15" s="210" t="str">
        <f ca="1">IF(TYPE(V15)=1,RANK(V15,OFFSET(OFFSET(W15,8-ROW(W15),),,-1):OFFSET(OFFSET(W15,8-ROW(W15),),59,-1),-1),"")</f>
        <v/>
      </c>
      <c r="X15" s="211" t="str">
        <f t="shared" ca="1" si="10"/>
        <v xml:space="preserve"> </v>
      </c>
      <c r="Y15" s="208">
        <f t="shared" ca="1" si="11"/>
        <v>0</v>
      </c>
      <c r="Z15" s="209" t="str">
        <f t="shared" ca="1" si="12"/>
        <v xml:space="preserve"> </v>
      </c>
      <c r="AA15" s="210" t="str">
        <f ca="1">IF(TYPE(Z15)=1,RANK(Z15,OFFSET(OFFSET(AA15,8-ROW(AA15),),,-1):OFFSET(OFFSET(AA15,8-ROW(AA15),),59,-1),-1),"")</f>
        <v/>
      </c>
      <c r="AB15" s="211" t="str">
        <f t="shared" ca="1" si="13"/>
        <v xml:space="preserve"> </v>
      </c>
      <c r="AC15" s="208">
        <f t="shared" ca="1" si="14"/>
        <v>0</v>
      </c>
      <c r="AD15" s="209" t="str">
        <f t="shared" ca="1" si="15"/>
        <v xml:space="preserve"> </v>
      </c>
      <c r="AE15" s="210" t="str">
        <f ca="1">IF(TYPE(AD15)=1,RANK(AD15,OFFSET(OFFSET(AE15,8-ROW(AE15),),,-1):OFFSET(OFFSET(AE15,8-ROW(AE15),),59,-1),-1),"")</f>
        <v/>
      </c>
      <c r="AF15" s="211" t="str">
        <f t="shared" ca="1" si="16"/>
        <v xml:space="preserve"> </v>
      </c>
      <c r="AG15" s="208">
        <f t="shared" ca="1" si="17"/>
        <v>0</v>
      </c>
      <c r="AH15" s="209" t="str">
        <f t="shared" ca="1" si="18"/>
        <v xml:space="preserve"> </v>
      </c>
      <c r="AI15" s="210"/>
      <c r="AJ15" s="211"/>
      <c r="AK15" s="208"/>
      <c r="AL15" s="209"/>
      <c r="AM15" s="210"/>
      <c r="AN15" s="211"/>
      <c r="AO15" s="208"/>
      <c r="AP15" s="209"/>
      <c r="AQ15" s="210"/>
      <c r="AR15" s="211"/>
      <c r="AS15" s="287"/>
    </row>
    <row r="16" spans="1:45" s="1" customFormat="1" ht="45" customHeight="1" x14ac:dyDescent="0.2">
      <c r="A16" s="146">
        <f t="shared" si="19"/>
        <v>9</v>
      </c>
      <c r="B16" s="147">
        <v>22</v>
      </c>
      <c r="C16" s="216" t="str">
        <f>VLOOKUP(B16,'Уч-ки СТ'!$B$8:$H$63,2,FALSE)&amp;CHAR(10)&amp;VLOOKUP(B16,'Уч-ки СТ'!$B$8:$H$63,4,FALSE)</f>
        <v>ПЕТУХОВ Роман
КАНДЫБА Анна</v>
      </c>
      <c r="D16" s="70" t="str">
        <f>VLOOKUP(B16,'Уч-ки СТ'!$B$8:$H$63,3,FALSE)&amp;CHAR(10)&amp;VLOOKUP(B16,'Уч-ки СТ'!$B$8:$H$63,5,FALSE)</f>
        <v>ЛО, Волосово
СПб, Петергоф</v>
      </c>
      <c r="E16" s="141" t="str">
        <f>VLOOKUP(B16,'Уч-ки СТ'!$B$8:$H$63,6,FALSE)</f>
        <v>Chevrolet Aveo</v>
      </c>
      <c r="F16" s="141" t="str">
        <f>VLOOKUP(B16,'Уч-ки СТ'!$B$8:$H$63,7,FALSE)</f>
        <v>А, Лом, Нов</v>
      </c>
      <c r="G16" s="143" t="str">
        <f>Пен.1!AA29</f>
        <v>сход</v>
      </c>
      <c r="H16" s="143" t="str">
        <f>Пен.2!W29</f>
        <v>н\с</v>
      </c>
      <c r="I16" s="143" t="str">
        <f>Пен3!U29</f>
        <v>н\с</v>
      </c>
      <c r="J16" s="207">
        <f t="shared" si="0"/>
        <v>1</v>
      </c>
      <c r="K16" s="207">
        <f t="shared" si="1"/>
        <v>0</v>
      </c>
      <c r="L16" s="207">
        <f t="shared" si="2"/>
        <v>0</v>
      </c>
      <c r="M16" s="143" t="str">
        <f t="shared" si="3"/>
        <v>сход</v>
      </c>
      <c r="N16" s="144" t="str">
        <f t="shared" si="4"/>
        <v>сход</v>
      </c>
      <c r="O16" s="105" t="str">
        <f>IF(TYPE(N16)=1,RANK(N16,$N$8:$N$67,-1),"-")</f>
        <v>-</v>
      </c>
      <c r="P16" s="145">
        <f t="shared" si="5"/>
        <v>0</v>
      </c>
      <c r="Q16" s="208">
        <f t="shared" ca="1" si="6"/>
        <v>0</v>
      </c>
      <c r="R16" s="209" t="str">
        <f ca="1">IF(Q16=1,OFFSET(#REF!,,16-COLUMN(#REF!))," ")</f>
        <v xml:space="preserve"> </v>
      </c>
      <c r="S16" s="210" t="str">
        <f ca="1">IF(TYPE(R16)=1,RANK(R16,OFFSET(OFFSET(S16,8-ROW(S16),),,-1):OFFSET(OFFSET(S16,8-ROW(S16),),59,-1),-1),"")</f>
        <v/>
      </c>
      <c r="T16" s="211" t="str">
        <f t="shared" ca="1" si="7"/>
        <v xml:space="preserve"> </v>
      </c>
      <c r="U16" s="208">
        <f t="shared" ca="1" si="8"/>
        <v>0</v>
      </c>
      <c r="V16" s="209" t="str">
        <f t="shared" ca="1" si="9"/>
        <v xml:space="preserve"> </v>
      </c>
      <c r="W16" s="210" t="str">
        <f ca="1">IF(TYPE(V16)=1,RANK(V16,OFFSET(OFFSET(W16,8-ROW(W16),),,-1):OFFSET(OFFSET(W16,8-ROW(W16),),59,-1),-1),"")</f>
        <v/>
      </c>
      <c r="X16" s="211" t="str">
        <f t="shared" ca="1" si="10"/>
        <v xml:space="preserve"> </v>
      </c>
      <c r="Y16" s="208">
        <f t="shared" ca="1" si="11"/>
        <v>0</v>
      </c>
      <c r="Z16" s="209" t="str">
        <f t="shared" ca="1" si="12"/>
        <v xml:space="preserve"> </v>
      </c>
      <c r="AA16" s="210" t="str">
        <f ca="1">IF(TYPE(Z16)=1,RANK(Z16,OFFSET(OFFSET(AA16,8-ROW(AA16),),,-1):OFFSET(OFFSET(AA16,8-ROW(AA16),),59,-1),-1),"")</f>
        <v/>
      </c>
      <c r="AB16" s="211" t="str">
        <f t="shared" ca="1" si="13"/>
        <v xml:space="preserve"> </v>
      </c>
      <c r="AC16" s="208">
        <f t="shared" ca="1" si="14"/>
        <v>0</v>
      </c>
      <c r="AD16" s="209" t="str">
        <f t="shared" ca="1" si="15"/>
        <v xml:space="preserve"> </v>
      </c>
      <c r="AE16" s="210" t="str">
        <f ca="1">IF(TYPE(AD16)=1,RANK(AD16,OFFSET(OFFSET(AE16,8-ROW(AE16),),,-1):OFFSET(OFFSET(AE16,8-ROW(AE16),),59,-1),-1),"")</f>
        <v/>
      </c>
      <c r="AF16" s="211" t="str">
        <f t="shared" ca="1" si="16"/>
        <v xml:space="preserve"> </v>
      </c>
      <c r="AG16" s="208">
        <f t="shared" ca="1" si="17"/>
        <v>0</v>
      </c>
      <c r="AH16" s="209" t="str">
        <f t="shared" ca="1" si="18"/>
        <v xml:space="preserve"> </v>
      </c>
      <c r="AI16" s="210"/>
      <c r="AJ16" s="211"/>
      <c r="AK16" s="208"/>
      <c r="AL16" s="209"/>
      <c r="AM16" s="210"/>
      <c r="AN16" s="211"/>
      <c r="AO16" s="208"/>
      <c r="AP16" s="209"/>
      <c r="AQ16" s="210"/>
      <c r="AR16" s="211"/>
      <c r="AS16" s="287"/>
    </row>
    <row r="17" spans="1:45" s="1" customFormat="1" ht="45" customHeight="1" x14ac:dyDescent="0.2">
      <c r="A17" s="146">
        <f t="shared" si="19"/>
        <v>10</v>
      </c>
      <c r="B17" s="147">
        <v>23</v>
      </c>
      <c r="C17" s="216" t="str">
        <f>VLOOKUP(B17,'Уч-ки СТ'!$B$8:$H$63,2,FALSE)&amp;CHAR(10)&amp;VLOOKUP(B17,'Уч-ки СТ'!$B$8:$H$63,4,FALSE)</f>
        <v>БАЖАНОВ Виктор
КОНСТАНТИНОВ Владимир</v>
      </c>
      <c r="D17" s="70" t="str">
        <f>VLOOKUP(B17,'Уч-ки СТ'!$B$8:$H$63,3,FALSE)&amp;CHAR(10)&amp;VLOOKUP(B17,'Уч-ки СТ'!$B$8:$H$63,5,FALSE)</f>
        <v>ЛО, Волосово
СПб, Ломоносов</v>
      </c>
      <c r="E17" s="141" t="str">
        <f>VLOOKUP(B17,'Уч-ки СТ'!$B$8:$H$63,6,FALSE)</f>
        <v>Kia Rio</v>
      </c>
      <c r="F17" s="141" t="str">
        <f>VLOOKUP(B17,'Уч-ки СТ'!$B$8:$H$63,7,FALSE)</f>
        <v>А, Лом, Нов</v>
      </c>
      <c r="G17" s="143" t="str">
        <f>Пен.1!AA30</f>
        <v>сход</v>
      </c>
      <c r="H17" s="143" t="str">
        <f>Пен.2!W30</f>
        <v>н\с</v>
      </c>
      <c r="I17" s="143" t="str">
        <f>Пен3!U30</f>
        <v>н\с</v>
      </c>
      <c r="J17" s="207">
        <f t="shared" si="0"/>
        <v>1</v>
      </c>
      <c r="K17" s="207">
        <f t="shared" si="1"/>
        <v>0</v>
      </c>
      <c r="L17" s="207">
        <f t="shared" si="2"/>
        <v>0</v>
      </c>
      <c r="M17" s="143" t="str">
        <f t="shared" si="3"/>
        <v>сход</v>
      </c>
      <c r="N17" s="144" t="str">
        <f t="shared" si="4"/>
        <v>сход</v>
      </c>
      <c r="O17" s="105" t="str">
        <f>IF(TYPE(N17)=1,RANK(N17,$N$8:$N$67,-1),"-")</f>
        <v>-</v>
      </c>
      <c r="P17" s="145">
        <f t="shared" si="5"/>
        <v>0</v>
      </c>
      <c r="Q17" s="208">
        <f t="shared" ca="1" si="6"/>
        <v>0</v>
      </c>
      <c r="R17" s="209" t="str">
        <f ca="1">IF(Q17=1,OFFSET(#REF!,,16-COLUMN(#REF!))," ")</f>
        <v xml:space="preserve"> </v>
      </c>
      <c r="S17" s="210" t="str">
        <f ca="1">IF(TYPE(R17)=1,RANK(R17,OFFSET(OFFSET(S17,8-ROW(S17),),,-1):OFFSET(OFFSET(S17,8-ROW(S17),),59,-1),-1),"")</f>
        <v/>
      </c>
      <c r="T17" s="211" t="str">
        <f t="shared" ca="1" si="7"/>
        <v xml:space="preserve"> </v>
      </c>
      <c r="U17" s="208">
        <f t="shared" ca="1" si="8"/>
        <v>0</v>
      </c>
      <c r="V17" s="209" t="str">
        <f t="shared" ca="1" si="9"/>
        <v xml:space="preserve"> </v>
      </c>
      <c r="W17" s="210" t="str">
        <f ca="1">IF(TYPE(V17)=1,RANK(V17,OFFSET(OFFSET(W17,8-ROW(W17),),,-1):OFFSET(OFFSET(W17,8-ROW(W17),),59,-1),-1),"")</f>
        <v/>
      </c>
      <c r="X17" s="211" t="str">
        <f t="shared" ca="1" si="10"/>
        <v xml:space="preserve"> </v>
      </c>
      <c r="Y17" s="208">
        <f t="shared" ca="1" si="11"/>
        <v>0</v>
      </c>
      <c r="Z17" s="209" t="str">
        <f t="shared" ca="1" si="12"/>
        <v xml:space="preserve"> </v>
      </c>
      <c r="AA17" s="210" t="str">
        <f ca="1">IF(TYPE(Z17)=1,RANK(Z17,OFFSET(OFFSET(AA17,8-ROW(AA17),),,-1):OFFSET(OFFSET(AA17,8-ROW(AA17),),59,-1),-1),"")</f>
        <v/>
      </c>
      <c r="AB17" s="211" t="str">
        <f t="shared" ca="1" si="13"/>
        <v xml:space="preserve"> </v>
      </c>
      <c r="AC17" s="208">
        <f t="shared" ca="1" si="14"/>
        <v>0</v>
      </c>
      <c r="AD17" s="209" t="str">
        <f t="shared" ca="1" si="15"/>
        <v xml:space="preserve"> </v>
      </c>
      <c r="AE17" s="210" t="str">
        <f ca="1">IF(TYPE(AD17)=1,RANK(AD17,OFFSET(OFFSET(AE17,8-ROW(AE17),),,-1):OFFSET(OFFSET(AE17,8-ROW(AE17),),59,-1),-1),"")</f>
        <v/>
      </c>
      <c r="AF17" s="211" t="str">
        <f t="shared" ca="1" si="16"/>
        <v xml:space="preserve"> </v>
      </c>
      <c r="AG17" s="208">
        <f t="shared" ca="1" si="17"/>
        <v>0</v>
      </c>
      <c r="AH17" s="209" t="str">
        <f t="shared" ca="1" si="18"/>
        <v xml:space="preserve"> </v>
      </c>
      <c r="AI17" s="210"/>
      <c r="AJ17" s="211"/>
      <c r="AK17" s="208"/>
      <c r="AL17" s="209"/>
      <c r="AM17" s="210"/>
      <c r="AN17" s="211"/>
      <c r="AO17" s="208"/>
      <c r="AP17" s="209"/>
      <c r="AQ17" s="210"/>
      <c r="AR17" s="211"/>
      <c r="AS17" s="287"/>
    </row>
    <row r="18" spans="1:45" s="1" customFormat="1" ht="45" hidden="1" customHeight="1" x14ac:dyDescent="0.2">
      <c r="A18" s="146">
        <f t="shared" si="19"/>
        <v>11</v>
      </c>
      <c r="B18" s="147"/>
      <c r="C18" s="216"/>
      <c r="D18" s="70"/>
      <c r="E18" s="141"/>
      <c r="F18" s="141"/>
      <c r="G18" s="143"/>
      <c r="H18" s="143"/>
      <c r="I18" s="143"/>
      <c r="J18" s="207"/>
      <c r="K18" s="207"/>
      <c r="L18" s="207"/>
      <c r="M18" s="143"/>
      <c r="N18" s="144"/>
      <c r="O18" s="105"/>
      <c r="P18" s="145"/>
      <c r="Q18" s="208">
        <f t="shared" ca="1" si="6"/>
        <v>0</v>
      </c>
      <c r="R18" s="209" t="str">
        <f ca="1">IF(Q18=1,OFFSET(#REF!,,16-COLUMN(#REF!))," ")</f>
        <v xml:space="preserve"> </v>
      </c>
      <c r="S18" s="210" t="str">
        <f ca="1">IF(TYPE(R18)=1,RANK(R18,OFFSET(OFFSET(S18,8-ROW(S18),),,-1):OFFSET(OFFSET(S18,8-ROW(S18),),59,-1),-1),"")</f>
        <v/>
      </c>
      <c r="T18" s="211" t="str">
        <f t="shared" ca="1" si="7"/>
        <v xml:space="preserve"> </v>
      </c>
      <c r="U18" s="208">
        <f t="shared" ca="1" si="8"/>
        <v>0</v>
      </c>
      <c r="V18" s="209" t="str">
        <f t="shared" ca="1" si="9"/>
        <v xml:space="preserve"> </v>
      </c>
      <c r="W18" s="210" t="str">
        <f ca="1">IF(TYPE(V18)=1,RANK(V18,OFFSET(OFFSET(W18,8-ROW(W18),),,-1):OFFSET(OFFSET(W18,8-ROW(W18),),59,-1),-1),"")</f>
        <v/>
      </c>
      <c r="X18" s="211" t="str">
        <f t="shared" ca="1" si="10"/>
        <v xml:space="preserve"> </v>
      </c>
      <c r="Y18" s="208">
        <f t="shared" ca="1" si="11"/>
        <v>0</v>
      </c>
      <c r="Z18" s="209" t="str">
        <f t="shared" ca="1" si="12"/>
        <v xml:space="preserve"> </v>
      </c>
      <c r="AA18" s="210" t="str">
        <f ca="1">IF(TYPE(Z18)=1,RANK(Z18,OFFSET(OFFSET(AA18,8-ROW(AA18),),,-1):OFFSET(OFFSET(AA18,8-ROW(AA18),),59,-1),-1),"")</f>
        <v/>
      </c>
      <c r="AB18" s="211" t="str">
        <f t="shared" ca="1" si="13"/>
        <v xml:space="preserve"> </v>
      </c>
      <c r="AC18" s="208">
        <f t="shared" ca="1" si="14"/>
        <v>0</v>
      </c>
      <c r="AD18" s="209" t="str">
        <f t="shared" ca="1" si="15"/>
        <v xml:space="preserve"> </v>
      </c>
      <c r="AE18" s="210" t="str">
        <f ca="1">IF(TYPE(AD18)=1,RANK(AD18,OFFSET(OFFSET(AE18,8-ROW(AE18),),,-1):OFFSET(OFFSET(AE18,8-ROW(AE18),),59,-1),-1),"")</f>
        <v/>
      </c>
      <c r="AF18" s="211" t="str">
        <f t="shared" ca="1" si="16"/>
        <v xml:space="preserve"> </v>
      </c>
      <c r="AG18" s="208">
        <f t="shared" ca="1" si="17"/>
        <v>0</v>
      </c>
      <c r="AH18" s="209" t="str">
        <f t="shared" ca="1" si="18"/>
        <v xml:space="preserve"> </v>
      </c>
      <c r="AI18" s="210" t="str">
        <f ca="1">IF(TYPE(AH18)=1,RANK(AH18,OFFSET(OFFSET(AI18,8-ROW(AI18),),,-1):OFFSET(OFFSET(AI18,8-ROW(AI18),),59,-1),-1),"")</f>
        <v/>
      </c>
      <c r="AJ18" s="211" t="str">
        <f t="shared" ref="AJ18:AJ38" ca="1" si="20">IF(TYPE(AI18)=1,ROUND($R$68-(($R$68-1)*(SQRT(AI18)-1)/(SQRT($S$68)-1)),0)," ")</f>
        <v xml:space="preserve"> </v>
      </c>
      <c r="AK18" s="208">
        <f t="shared" ref="AK18:AK38" ca="1" si="21">IF(OFFSET(AK18,,10-COLUMN(AK18))=1,IF(ISERR(SEARCH("Р",OFFSET(AK18,,6-COLUMN(AK18))))=FALSE,1,0),0)</f>
        <v>0</v>
      </c>
      <c r="AL18" s="209" t="str">
        <f t="shared" ref="AL18:AL39" ca="1" si="22">IF(AK18=1,OFFSET(AG18,,15-COLUMN(AG18))," ")</f>
        <v xml:space="preserve"> </v>
      </c>
      <c r="AM18" s="210"/>
      <c r="AN18" s="211">
        <f t="shared" ref="AN18:AN38" ca="1" si="23">IF(TYPE(AM18)=1,ROUND($R$68-(($R$68-1)*(SQRT(AM18)-1)/(SQRT($S$68)-1)),0)," ")</f>
        <v>1</v>
      </c>
      <c r="AO18" s="208">
        <f t="shared" ref="AO18:AO38" ca="1" si="24">IF(OFFSET(AO18,,10-COLUMN(AO18))=1,IF(ISERR(SEARCH("Н",OFFSET(AO18,,6-COLUMN(AO18))))=FALSE,1,0),0)</f>
        <v>0</v>
      </c>
      <c r="AP18" s="209" t="str">
        <f t="shared" ref="AP18:AP39" ca="1" si="25">IF(AO18=1,OFFSET(AK18,,15-COLUMN(AK18))," ")</f>
        <v xml:space="preserve"> </v>
      </c>
      <c r="AQ18" s="210" t="str">
        <f ca="1">IF(TYPE(AP18)=1,RANK(AP18,OFFSET(OFFSET(AQ18,8-ROW(AQ18),),,-1):OFFSET(OFFSET(AQ18,8-ROW(AQ18),),59,-1),-1),"")</f>
        <v/>
      </c>
      <c r="AR18" s="211" t="str">
        <f t="shared" ref="AR18:AR39" ca="1" si="26">IF(TYPE(AQ18)=1,ROUND($R$68-(($R$68-1)*(SQRT(AQ18)-1)/(SQRT($S$68)-1)),0)," ")</f>
        <v xml:space="preserve"> </v>
      </c>
      <c r="AS18" s="210">
        <v>1</v>
      </c>
    </row>
    <row r="19" spans="1:45" s="1" customFormat="1" ht="45" hidden="1" customHeight="1" x14ac:dyDescent="0.2">
      <c r="A19" s="146">
        <f t="shared" si="19"/>
        <v>12</v>
      </c>
      <c r="B19" s="147"/>
      <c r="C19" s="216"/>
      <c r="D19" s="70"/>
      <c r="E19" s="141"/>
      <c r="F19" s="141"/>
      <c r="G19" s="143"/>
      <c r="H19" s="143"/>
      <c r="I19" s="143"/>
      <c r="J19" s="207"/>
      <c r="K19" s="207"/>
      <c r="L19" s="207"/>
      <c r="M19" s="143"/>
      <c r="N19" s="144"/>
      <c r="O19" s="105"/>
      <c r="P19" s="145"/>
      <c r="Q19" s="208">
        <f t="shared" ca="1" si="6"/>
        <v>0</v>
      </c>
      <c r="R19" s="209" t="str">
        <f ca="1">IF(Q19=1,OFFSET(#REF!,,16-COLUMN(#REF!))," ")</f>
        <v xml:space="preserve"> </v>
      </c>
      <c r="S19" s="210" t="str">
        <f ca="1">IF(TYPE(R19)=1,RANK(R19,OFFSET(OFFSET(S19,8-ROW(S19),),,-1):OFFSET(OFFSET(S19,8-ROW(S19),),59,-1),-1),"")</f>
        <v/>
      </c>
      <c r="T19" s="211" t="str">
        <f t="shared" ca="1" si="7"/>
        <v xml:space="preserve"> </v>
      </c>
      <c r="U19" s="208">
        <f t="shared" ca="1" si="8"/>
        <v>0</v>
      </c>
      <c r="V19" s="209" t="str">
        <f t="shared" ca="1" si="9"/>
        <v xml:space="preserve"> </v>
      </c>
      <c r="W19" s="210" t="str">
        <f ca="1">IF(TYPE(V19)=1,RANK(V19,OFFSET(OFFSET(W19,8-ROW(W19),),,-1):OFFSET(OFFSET(W19,8-ROW(W19),),59,-1),-1),"")</f>
        <v/>
      </c>
      <c r="X19" s="211" t="str">
        <f t="shared" ca="1" si="10"/>
        <v xml:space="preserve"> </v>
      </c>
      <c r="Y19" s="208">
        <f t="shared" ca="1" si="11"/>
        <v>0</v>
      </c>
      <c r="Z19" s="209" t="str">
        <f t="shared" ca="1" si="12"/>
        <v xml:space="preserve"> </v>
      </c>
      <c r="AA19" s="210" t="str">
        <f ca="1">IF(TYPE(Z19)=1,RANK(Z19,OFFSET(OFFSET(AA19,8-ROW(AA19),),,-1):OFFSET(OFFSET(AA19,8-ROW(AA19),),59,-1),-1),"")</f>
        <v/>
      </c>
      <c r="AB19" s="211" t="str">
        <f t="shared" ca="1" si="13"/>
        <v xml:space="preserve"> </v>
      </c>
      <c r="AC19" s="208">
        <f t="shared" ca="1" si="14"/>
        <v>0</v>
      </c>
      <c r="AD19" s="209" t="str">
        <f t="shared" ca="1" si="15"/>
        <v xml:space="preserve"> </v>
      </c>
      <c r="AE19" s="210" t="str">
        <f ca="1">IF(TYPE(AD19)=1,RANK(AD19,OFFSET(OFFSET(AE19,8-ROW(AE19),),,-1):OFFSET(OFFSET(AE19,8-ROW(AE19),),59,-1),-1),"")</f>
        <v/>
      </c>
      <c r="AF19" s="211" t="str">
        <f t="shared" ca="1" si="16"/>
        <v xml:space="preserve"> </v>
      </c>
      <c r="AG19" s="208">
        <f t="shared" ca="1" si="17"/>
        <v>0</v>
      </c>
      <c r="AH19" s="209" t="str">
        <f t="shared" ca="1" si="18"/>
        <v xml:space="preserve"> </v>
      </c>
      <c r="AI19" s="210" t="str">
        <f ca="1">IF(TYPE(AH19)=1,RANK(AH19,OFFSET(OFFSET(AI19,8-ROW(AI19),),,-1):OFFSET(OFFSET(AI19,8-ROW(AI19),),59,-1),-1),"")</f>
        <v/>
      </c>
      <c r="AJ19" s="211" t="str">
        <f t="shared" ca="1" si="20"/>
        <v xml:space="preserve"> </v>
      </c>
      <c r="AK19" s="208">
        <f t="shared" ca="1" si="21"/>
        <v>0</v>
      </c>
      <c r="AL19" s="209" t="str">
        <f t="shared" ca="1" si="22"/>
        <v xml:space="preserve"> </v>
      </c>
      <c r="AM19" s="210" t="str">
        <f ca="1">IF(TYPE(AL19)=1,RANK(AL19,OFFSET(OFFSET(AM19,8-ROW(AM19),),,-1):OFFSET(OFFSET(AM19,8-ROW(AM19),),59,-1),-1),"")</f>
        <v/>
      </c>
      <c r="AN19" s="211" t="str">
        <f t="shared" ca="1" si="23"/>
        <v xml:space="preserve"> </v>
      </c>
      <c r="AO19" s="208">
        <f t="shared" ca="1" si="24"/>
        <v>0</v>
      </c>
      <c r="AP19" s="209" t="str">
        <f t="shared" ca="1" si="25"/>
        <v xml:space="preserve"> </v>
      </c>
      <c r="AQ19" s="210" t="str">
        <f ca="1">IF(TYPE(AP19)=1,RANK(AP19,OFFSET(OFFSET(AQ19,8-ROW(AQ19),),,-1):OFFSET(OFFSET(AQ19,8-ROW(AQ19),),59,-1),-1),"")</f>
        <v/>
      </c>
      <c r="AR19" s="211" t="str">
        <f t="shared" ca="1" si="26"/>
        <v xml:space="preserve"> </v>
      </c>
      <c r="AS19" s="210">
        <v>2</v>
      </c>
    </row>
    <row r="20" spans="1:45" s="1" customFormat="1" ht="45" hidden="1" customHeight="1" x14ac:dyDescent="0.2">
      <c r="A20" s="146">
        <f t="shared" si="19"/>
        <v>13</v>
      </c>
      <c r="B20" s="147"/>
      <c r="C20" s="216"/>
      <c r="D20" s="70"/>
      <c r="E20" s="141"/>
      <c r="F20" s="141"/>
      <c r="G20" s="143"/>
      <c r="H20" s="143"/>
      <c r="I20" s="143"/>
      <c r="J20" s="207"/>
      <c r="K20" s="207"/>
      <c r="L20" s="207"/>
      <c r="M20" s="143"/>
      <c r="N20" s="144"/>
      <c r="O20" s="105"/>
      <c r="P20" s="145"/>
      <c r="Q20" s="208">
        <f t="shared" ca="1" si="6"/>
        <v>0</v>
      </c>
      <c r="R20" s="209" t="str">
        <f ca="1">IF(Q20=1,OFFSET(#REF!,,16-COLUMN(#REF!))," ")</f>
        <v xml:space="preserve"> </v>
      </c>
      <c r="S20" s="210" t="str">
        <f ca="1">IF(TYPE(R20)=1,RANK(R20,OFFSET(OFFSET(S20,8-ROW(S20),),,-1):OFFSET(OFFSET(S20,8-ROW(S20),),59,-1),-1),"")</f>
        <v/>
      </c>
      <c r="T20" s="211" t="str">
        <f t="shared" ca="1" si="7"/>
        <v xml:space="preserve"> </v>
      </c>
      <c r="U20" s="208">
        <f t="shared" ca="1" si="8"/>
        <v>0</v>
      </c>
      <c r="V20" s="209" t="str">
        <f t="shared" ca="1" si="9"/>
        <v xml:space="preserve"> </v>
      </c>
      <c r="W20" s="210" t="str">
        <f ca="1">IF(TYPE(V20)=1,RANK(V20,OFFSET(OFFSET(W20,8-ROW(W20),),,-1):OFFSET(OFFSET(W20,8-ROW(W20),),59,-1),-1),"")</f>
        <v/>
      </c>
      <c r="X20" s="211" t="str">
        <f t="shared" ca="1" si="10"/>
        <v xml:space="preserve"> </v>
      </c>
      <c r="Y20" s="208">
        <f t="shared" ca="1" si="11"/>
        <v>0</v>
      </c>
      <c r="Z20" s="209" t="str">
        <f t="shared" ca="1" si="12"/>
        <v xml:space="preserve"> </v>
      </c>
      <c r="AA20" s="210" t="str">
        <f ca="1">IF(TYPE(Z20)=1,RANK(Z20,OFFSET(OFFSET(AA20,8-ROW(AA20),),,-1):OFFSET(OFFSET(AA20,8-ROW(AA20),),59,-1),-1),"")</f>
        <v/>
      </c>
      <c r="AB20" s="211" t="str">
        <f t="shared" ca="1" si="13"/>
        <v xml:space="preserve"> </v>
      </c>
      <c r="AC20" s="208">
        <f t="shared" ca="1" si="14"/>
        <v>0</v>
      </c>
      <c r="AD20" s="209" t="str">
        <f t="shared" ca="1" si="15"/>
        <v xml:space="preserve"> </v>
      </c>
      <c r="AE20" s="210" t="str">
        <f ca="1">IF(TYPE(AD20)=1,RANK(AD20,OFFSET(OFFSET(AE20,8-ROW(AE20),),,-1):OFFSET(OFFSET(AE20,8-ROW(AE20),),59,-1),-1),"")</f>
        <v/>
      </c>
      <c r="AF20" s="211" t="str">
        <f t="shared" ca="1" si="16"/>
        <v xml:space="preserve"> </v>
      </c>
      <c r="AG20" s="208">
        <f t="shared" ca="1" si="17"/>
        <v>0</v>
      </c>
      <c r="AH20" s="209" t="str">
        <f t="shared" ca="1" si="18"/>
        <v xml:space="preserve"> </v>
      </c>
      <c r="AI20" s="210" t="str">
        <f ca="1">IF(TYPE(AH20)=1,RANK(AH20,OFFSET(OFFSET(AI20,8-ROW(AI20),),,-1):OFFSET(OFFSET(AI20,8-ROW(AI20),),59,-1),-1),"")</f>
        <v/>
      </c>
      <c r="AJ20" s="211" t="str">
        <f t="shared" ca="1" si="20"/>
        <v xml:space="preserve"> </v>
      </c>
      <c r="AK20" s="208">
        <f t="shared" ca="1" si="21"/>
        <v>0</v>
      </c>
      <c r="AL20" s="209" t="str">
        <f t="shared" ca="1" si="22"/>
        <v xml:space="preserve"> </v>
      </c>
      <c r="AM20" s="210" t="str">
        <f ca="1">IF(TYPE(AL20)=1,RANK(AL20,OFFSET(OFFSET(AM20,8-ROW(AM20),),,-1):OFFSET(OFFSET(AM20,8-ROW(AM20),),59,-1),-1),"")</f>
        <v/>
      </c>
      <c r="AN20" s="211" t="str">
        <f t="shared" ca="1" si="23"/>
        <v xml:space="preserve"> </v>
      </c>
      <c r="AO20" s="208">
        <f t="shared" ca="1" si="24"/>
        <v>0</v>
      </c>
      <c r="AP20" s="209" t="str">
        <f t="shared" ca="1" si="25"/>
        <v xml:space="preserve"> </v>
      </c>
      <c r="AQ20" s="210" t="str">
        <f ca="1">IF(TYPE(AP20)=1,RANK(AP20,OFFSET(OFFSET(AQ20,8-ROW(AQ20),),,-1):OFFSET(OFFSET(AQ20,8-ROW(AQ20),),59,-1),-1),"")</f>
        <v/>
      </c>
      <c r="AR20" s="211" t="str">
        <f t="shared" ca="1" si="26"/>
        <v xml:space="preserve"> </v>
      </c>
      <c r="AS20" s="287"/>
    </row>
    <row r="21" spans="1:45" s="1" customFormat="1" ht="45" hidden="1" customHeight="1" x14ac:dyDescent="0.2">
      <c r="A21" s="146">
        <f t="shared" si="19"/>
        <v>14</v>
      </c>
      <c r="B21" s="147"/>
      <c r="C21" s="216"/>
      <c r="D21" s="70"/>
      <c r="E21" s="141"/>
      <c r="F21" s="141"/>
      <c r="G21" s="143"/>
      <c r="H21" s="143"/>
      <c r="I21" s="143"/>
      <c r="J21" s="207"/>
      <c r="K21" s="207"/>
      <c r="L21" s="207"/>
      <c r="M21" s="143"/>
      <c r="N21" s="144"/>
      <c r="O21" s="105"/>
      <c r="P21" s="145"/>
      <c r="Q21" s="208">
        <f t="shared" ca="1" si="6"/>
        <v>0</v>
      </c>
      <c r="R21" s="209" t="str">
        <f ca="1">IF(Q21=1,OFFSET(#REF!,,16-COLUMN(#REF!))," ")</f>
        <v xml:space="preserve"> </v>
      </c>
      <c r="S21" s="210" t="str">
        <f ca="1">IF(TYPE(R21)=1,RANK(R21,OFFSET(OFFSET(S21,8-ROW(S21),),,-1):OFFSET(OFFSET(S21,8-ROW(S21),),59,-1),-1),"")</f>
        <v/>
      </c>
      <c r="T21" s="211" t="str">
        <f t="shared" ca="1" si="7"/>
        <v xml:space="preserve"> </v>
      </c>
      <c r="U21" s="208">
        <f t="shared" ca="1" si="8"/>
        <v>0</v>
      </c>
      <c r="V21" s="209" t="str">
        <f t="shared" ca="1" si="9"/>
        <v xml:space="preserve"> </v>
      </c>
      <c r="W21" s="210" t="str">
        <f ca="1">IF(TYPE(V21)=1,RANK(V21,OFFSET(OFFSET(W21,8-ROW(W21),),,-1):OFFSET(OFFSET(W21,8-ROW(W21),),59,-1),-1),"")</f>
        <v/>
      </c>
      <c r="X21" s="211" t="str">
        <f t="shared" ca="1" si="10"/>
        <v xml:space="preserve"> </v>
      </c>
      <c r="Y21" s="208">
        <f t="shared" ca="1" si="11"/>
        <v>0</v>
      </c>
      <c r="Z21" s="209" t="str">
        <f t="shared" ca="1" si="12"/>
        <v xml:space="preserve"> </v>
      </c>
      <c r="AA21" s="210" t="str">
        <f ca="1">IF(TYPE(Z21)=1,RANK(Z21,OFFSET(OFFSET(AA21,8-ROW(AA21),),,-1):OFFSET(OFFSET(AA21,8-ROW(AA21),),59,-1),-1),"")</f>
        <v/>
      </c>
      <c r="AB21" s="211" t="str">
        <f t="shared" ca="1" si="13"/>
        <v xml:space="preserve"> </v>
      </c>
      <c r="AC21" s="208">
        <f t="shared" ca="1" si="14"/>
        <v>0</v>
      </c>
      <c r="AD21" s="209" t="str">
        <f t="shared" ca="1" si="15"/>
        <v xml:space="preserve"> </v>
      </c>
      <c r="AE21" s="210" t="str">
        <f ca="1">IF(TYPE(AD21)=1,RANK(AD21,OFFSET(OFFSET(AE21,8-ROW(AE21),),,-1):OFFSET(OFFSET(AE21,8-ROW(AE21),),59,-1),-1),"")</f>
        <v/>
      </c>
      <c r="AF21" s="211" t="str">
        <f t="shared" ca="1" si="16"/>
        <v xml:space="preserve"> </v>
      </c>
      <c r="AG21" s="208">
        <f t="shared" ca="1" si="17"/>
        <v>0</v>
      </c>
      <c r="AH21" s="209" t="str">
        <f t="shared" ca="1" si="18"/>
        <v xml:space="preserve"> </v>
      </c>
      <c r="AI21" s="210" t="str">
        <f ca="1">IF(TYPE(AH21)=1,RANK(AH21,OFFSET(OFFSET(AI21,8-ROW(AI21),),,-1):OFFSET(OFFSET(AI21,8-ROW(AI21),),59,-1),-1),"")</f>
        <v/>
      </c>
      <c r="AJ21" s="211" t="str">
        <f t="shared" ca="1" si="20"/>
        <v xml:space="preserve"> </v>
      </c>
      <c r="AK21" s="208">
        <f t="shared" ca="1" si="21"/>
        <v>0</v>
      </c>
      <c r="AL21" s="209" t="str">
        <f t="shared" ca="1" si="22"/>
        <v xml:space="preserve"> </v>
      </c>
      <c r="AM21" s="210" t="str">
        <f ca="1">IF(TYPE(AL21)=1,RANK(AL21,OFFSET(OFFSET(AM21,8-ROW(AM21),),,-1):OFFSET(OFFSET(AM21,8-ROW(AM21),),59,-1),-1),"")</f>
        <v/>
      </c>
      <c r="AN21" s="211" t="str">
        <f t="shared" ca="1" si="23"/>
        <v xml:space="preserve"> </v>
      </c>
      <c r="AO21" s="208">
        <f t="shared" ca="1" si="24"/>
        <v>0</v>
      </c>
      <c r="AP21" s="209" t="str">
        <f t="shared" ca="1" si="25"/>
        <v xml:space="preserve"> </v>
      </c>
      <c r="AQ21" s="210" t="str">
        <f ca="1">IF(TYPE(AP21)=1,RANK(AP21,OFFSET(OFFSET(AQ21,8-ROW(AQ21),),,-1):OFFSET(OFFSET(AQ21,8-ROW(AQ21),),59,-1),-1),"")</f>
        <v/>
      </c>
      <c r="AR21" s="211" t="str">
        <f t="shared" ca="1" si="26"/>
        <v xml:space="preserve"> </v>
      </c>
      <c r="AS21" s="287"/>
    </row>
    <row r="22" spans="1:45" s="1" customFormat="1" ht="45" hidden="1" customHeight="1" x14ac:dyDescent="0.2">
      <c r="A22" s="146">
        <f t="shared" si="19"/>
        <v>15</v>
      </c>
      <c r="B22" s="147"/>
      <c r="C22" s="216"/>
      <c r="D22" s="70"/>
      <c r="E22" s="141"/>
      <c r="F22" s="141"/>
      <c r="G22" s="143"/>
      <c r="H22" s="143"/>
      <c r="I22" s="143"/>
      <c r="J22" s="207"/>
      <c r="K22" s="207"/>
      <c r="L22" s="207"/>
      <c r="M22" s="143"/>
      <c r="N22" s="144"/>
      <c r="O22" s="105"/>
      <c r="P22" s="145"/>
      <c r="Q22" s="208">
        <f t="shared" ca="1" si="6"/>
        <v>0</v>
      </c>
      <c r="R22" s="209" t="str">
        <f ca="1">IF(Q22=1,OFFSET(#REF!,,16-COLUMN(#REF!))," ")</f>
        <v xml:space="preserve"> </v>
      </c>
      <c r="S22" s="210" t="str">
        <f ca="1">IF(TYPE(R22)=1,RANK(R22,OFFSET(OFFSET(S22,8-ROW(S22),),,-1):OFFSET(OFFSET(S22,8-ROW(S22),),59,-1),-1),"")</f>
        <v/>
      </c>
      <c r="T22" s="211" t="str">
        <f t="shared" ca="1" si="7"/>
        <v xml:space="preserve"> </v>
      </c>
      <c r="U22" s="208">
        <f t="shared" ca="1" si="8"/>
        <v>0</v>
      </c>
      <c r="V22" s="209" t="str">
        <f t="shared" ca="1" si="9"/>
        <v xml:space="preserve"> </v>
      </c>
      <c r="W22" s="210" t="str">
        <f ca="1">IF(TYPE(V22)=1,RANK(V22,OFFSET(OFFSET(W22,8-ROW(W22),),,-1):OFFSET(OFFSET(W22,8-ROW(W22),),59,-1),-1),"")</f>
        <v/>
      </c>
      <c r="X22" s="211" t="str">
        <f t="shared" ca="1" si="10"/>
        <v xml:space="preserve"> </v>
      </c>
      <c r="Y22" s="208">
        <f t="shared" ca="1" si="11"/>
        <v>0</v>
      </c>
      <c r="Z22" s="209" t="str">
        <f t="shared" ca="1" si="12"/>
        <v xml:space="preserve"> </v>
      </c>
      <c r="AA22" s="210" t="str">
        <f ca="1">IF(TYPE(Z22)=1,RANK(Z22,OFFSET(OFFSET(AA22,8-ROW(AA22),),,-1):OFFSET(OFFSET(AA22,8-ROW(AA22),),59,-1),-1),"")</f>
        <v/>
      </c>
      <c r="AB22" s="211" t="str">
        <f t="shared" ca="1" si="13"/>
        <v xml:space="preserve"> </v>
      </c>
      <c r="AC22" s="208">
        <f t="shared" ca="1" si="14"/>
        <v>0</v>
      </c>
      <c r="AD22" s="209" t="str">
        <f t="shared" ca="1" si="15"/>
        <v xml:space="preserve"> </v>
      </c>
      <c r="AE22" s="210" t="str">
        <f ca="1">IF(TYPE(AD22)=1,RANK(AD22,OFFSET(OFFSET(AE22,8-ROW(AE22),),,-1):OFFSET(OFFSET(AE22,8-ROW(AE22),),59,-1),-1),"")</f>
        <v/>
      </c>
      <c r="AF22" s="211" t="str">
        <f t="shared" ca="1" si="16"/>
        <v xml:space="preserve"> </v>
      </c>
      <c r="AG22" s="208">
        <f t="shared" ca="1" si="17"/>
        <v>0</v>
      </c>
      <c r="AH22" s="209" t="str">
        <f t="shared" ca="1" si="18"/>
        <v xml:space="preserve"> </v>
      </c>
      <c r="AI22" s="210" t="str">
        <f ca="1">IF(TYPE(AH22)=1,RANK(AH22,OFFSET(OFFSET(AI22,8-ROW(AI22),),,-1):OFFSET(OFFSET(AI22,8-ROW(AI22),),59,-1),-1),"")</f>
        <v/>
      </c>
      <c r="AJ22" s="211" t="str">
        <f t="shared" ca="1" si="20"/>
        <v xml:space="preserve"> </v>
      </c>
      <c r="AK22" s="208">
        <f t="shared" ca="1" si="21"/>
        <v>0</v>
      </c>
      <c r="AL22" s="209" t="str">
        <f t="shared" ca="1" si="22"/>
        <v xml:space="preserve"> </v>
      </c>
      <c r="AM22" s="210" t="str">
        <f ca="1">IF(TYPE(AL22)=1,RANK(AL22,OFFSET(OFFSET(AM22,8-ROW(AM22),),,-1):OFFSET(OFFSET(AM22,8-ROW(AM22),),59,-1),-1),"")</f>
        <v/>
      </c>
      <c r="AN22" s="211" t="str">
        <f t="shared" ca="1" si="23"/>
        <v xml:space="preserve"> </v>
      </c>
      <c r="AO22" s="208">
        <f t="shared" ca="1" si="24"/>
        <v>0</v>
      </c>
      <c r="AP22" s="209" t="str">
        <f t="shared" ca="1" si="25"/>
        <v xml:space="preserve"> </v>
      </c>
      <c r="AQ22" s="210" t="str">
        <f ca="1">IF(TYPE(AP22)=1,RANK(AP22,OFFSET(OFFSET(AQ22,8-ROW(AQ22),),,-1):OFFSET(OFFSET(AQ22,8-ROW(AQ22),),59,-1),-1),"")</f>
        <v/>
      </c>
      <c r="AR22" s="211" t="str">
        <f t="shared" ca="1" si="26"/>
        <v xml:space="preserve"> </v>
      </c>
      <c r="AS22" s="287"/>
    </row>
    <row r="23" spans="1:45" s="1" customFormat="1" ht="45" hidden="1" customHeight="1" x14ac:dyDescent="0.2">
      <c r="A23" s="146">
        <f t="shared" si="19"/>
        <v>16</v>
      </c>
      <c r="B23" s="147"/>
      <c r="C23" s="216"/>
      <c r="D23" s="70"/>
      <c r="E23" s="141"/>
      <c r="F23" s="141"/>
      <c r="G23" s="143"/>
      <c r="H23" s="143"/>
      <c r="I23" s="143"/>
      <c r="J23" s="207"/>
      <c r="K23" s="207"/>
      <c r="L23" s="207"/>
      <c r="M23" s="143"/>
      <c r="N23" s="144"/>
      <c r="O23" s="105"/>
      <c r="P23" s="145"/>
      <c r="Q23" s="208">
        <f t="shared" ca="1" si="6"/>
        <v>0</v>
      </c>
      <c r="R23" s="209" t="str">
        <f ca="1">IF(Q23=1,OFFSET(#REF!,,16-COLUMN(#REF!))," ")</f>
        <v xml:space="preserve"> </v>
      </c>
      <c r="S23" s="210" t="str">
        <f ca="1">IF(TYPE(R23)=1,RANK(R23,OFFSET(OFFSET(S23,8-ROW(S23),),,-1):OFFSET(OFFSET(S23,8-ROW(S23),),59,-1),-1),"")</f>
        <v/>
      </c>
      <c r="T23" s="211" t="str">
        <f t="shared" ca="1" si="7"/>
        <v xml:space="preserve"> </v>
      </c>
      <c r="U23" s="208">
        <f t="shared" ca="1" si="8"/>
        <v>0</v>
      </c>
      <c r="V23" s="209" t="str">
        <f t="shared" ca="1" si="9"/>
        <v xml:space="preserve"> </v>
      </c>
      <c r="W23" s="210" t="str">
        <f ca="1">IF(TYPE(V23)=1,RANK(V23,OFFSET(OFFSET(W23,8-ROW(W23),),,-1):OFFSET(OFFSET(W23,8-ROW(W23),),59,-1),-1),"")</f>
        <v/>
      </c>
      <c r="X23" s="211" t="str">
        <f t="shared" ca="1" si="10"/>
        <v xml:space="preserve"> </v>
      </c>
      <c r="Y23" s="208">
        <f t="shared" ca="1" si="11"/>
        <v>0</v>
      </c>
      <c r="Z23" s="209" t="str">
        <f t="shared" ca="1" si="12"/>
        <v xml:space="preserve"> </v>
      </c>
      <c r="AA23" s="210" t="str">
        <f ca="1">IF(TYPE(Z23)=1,RANK(Z23,OFFSET(OFFSET(AA23,8-ROW(AA23),),,-1):OFFSET(OFFSET(AA23,8-ROW(AA23),),59,-1),-1),"")</f>
        <v/>
      </c>
      <c r="AB23" s="211" t="str">
        <f t="shared" ca="1" si="13"/>
        <v xml:space="preserve"> </v>
      </c>
      <c r="AC23" s="208">
        <f t="shared" ca="1" si="14"/>
        <v>0</v>
      </c>
      <c r="AD23" s="209" t="str">
        <f t="shared" ca="1" si="15"/>
        <v xml:space="preserve"> </v>
      </c>
      <c r="AE23" s="210" t="str">
        <f ca="1">IF(TYPE(AD23)=1,RANK(AD23,OFFSET(OFFSET(AE23,8-ROW(AE23),),,-1):OFFSET(OFFSET(AE23,8-ROW(AE23),),59,-1),-1),"")</f>
        <v/>
      </c>
      <c r="AF23" s="211" t="str">
        <f t="shared" ca="1" si="16"/>
        <v xml:space="preserve"> </v>
      </c>
      <c r="AG23" s="208">
        <f t="shared" ca="1" si="17"/>
        <v>0</v>
      </c>
      <c r="AH23" s="209" t="str">
        <f t="shared" ca="1" si="18"/>
        <v xml:space="preserve"> </v>
      </c>
      <c r="AI23" s="210" t="str">
        <f ca="1">IF(TYPE(AH23)=1,RANK(AH23,OFFSET(OFFSET(AI23,8-ROW(AI23),),,-1):OFFSET(OFFSET(AI23,8-ROW(AI23),),59,-1),-1),"")</f>
        <v/>
      </c>
      <c r="AJ23" s="211" t="str">
        <f t="shared" ca="1" si="20"/>
        <v xml:space="preserve"> </v>
      </c>
      <c r="AK23" s="208">
        <f t="shared" ca="1" si="21"/>
        <v>0</v>
      </c>
      <c r="AL23" s="209" t="str">
        <f t="shared" ca="1" si="22"/>
        <v xml:space="preserve"> </v>
      </c>
      <c r="AM23" s="210" t="str">
        <f ca="1">IF(TYPE(AL23)=1,RANK(AL23,OFFSET(OFFSET(AM23,8-ROW(AM23),),,-1):OFFSET(OFFSET(AM23,8-ROW(AM23),),59,-1),-1),"")</f>
        <v/>
      </c>
      <c r="AN23" s="211" t="str">
        <f t="shared" ca="1" si="23"/>
        <v xml:space="preserve"> </v>
      </c>
      <c r="AO23" s="208">
        <f t="shared" ca="1" si="24"/>
        <v>0</v>
      </c>
      <c r="AP23" s="209" t="str">
        <f t="shared" ca="1" si="25"/>
        <v xml:space="preserve"> </v>
      </c>
      <c r="AQ23" s="210" t="str">
        <f ca="1">IF(TYPE(AP23)=1,RANK(AP23,OFFSET(OFFSET(AQ23,8-ROW(AQ23),),,-1):OFFSET(OFFSET(AQ23,8-ROW(AQ23),),59,-1),-1),"")</f>
        <v/>
      </c>
      <c r="AR23" s="211" t="str">
        <f t="shared" ca="1" si="26"/>
        <v xml:space="preserve"> </v>
      </c>
      <c r="AS23" s="287"/>
    </row>
    <row r="24" spans="1:45" s="1" customFormat="1" ht="45" hidden="1" customHeight="1" x14ac:dyDescent="0.2">
      <c r="A24" s="146">
        <f t="shared" si="19"/>
        <v>17</v>
      </c>
      <c r="B24" s="147"/>
      <c r="C24" s="216"/>
      <c r="D24" s="70"/>
      <c r="E24" s="141"/>
      <c r="F24" s="141"/>
      <c r="G24" s="143"/>
      <c r="H24" s="143"/>
      <c r="I24" s="143"/>
      <c r="J24" s="207"/>
      <c r="K24" s="207"/>
      <c r="L24" s="207"/>
      <c r="M24" s="143"/>
      <c r="N24" s="144"/>
      <c r="O24" s="105"/>
      <c r="P24" s="145"/>
      <c r="Q24" s="208">
        <f t="shared" ca="1" si="6"/>
        <v>0</v>
      </c>
      <c r="R24" s="209" t="str">
        <f ca="1">IF(Q24=1,OFFSET(#REF!,,16-COLUMN(#REF!))," ")</f>
        <v xml:space="preserve"> </v>
      </c>
      <c r="S24" s="210" t="str">
        <f ca="1">IF(TYPE(R24)=1,RANK(R24,OFFSET(OFFSET(S24,8-ROW(S24),),,-1):OFFSET(OFFSET(S24,8-ROW(S24),),59,-1),-1),"")</f>
        <v/>
      </c>
      <c r="T24" s="211" t="str">
        <f t="shared" ca="1" si="7"/>
        <v xml:space="preserve"> </v>
      </c>
      <c r="U24" s="208">
        <f t="shared" ca="1" si="8"/>
        <v>0</v>
      </c>
      <c r="V24" s="209" t="str">
        <f t="shared" ca="1" si="9"/>
        <v xml:space="preserve"> </v>
      </c>
      <c r="W24" s="210" t="str">
        <f ca="1">IF(TYPE(V24)=1,RANK(V24,OFFSET(OFFSET(W24,8-ROW(W24),),,-1):OFFSET(OFFSET(W24,8-ROW(W24),),59,-1),-1),"")</f>
        <v/>
      </c>
      <c r="X24" s="211" t="str">
        <f t="shared" ca="1" si="10"/>
        <v xml:space="preserve"> </v>
      </c>
      <c r="Y24" s="208">
        <f t="shared" ca="1" si="11"/>
        <v>0</v>
      </c>
      <c r="Z24" s="209" t="str">
        <f t="shared" ca="1" si="12"/>
        <v xml:space="preserve"> </v>
      </c>
      <c r="AA24" s="210" t="str">
        <f ca="1">IF(TYPE(Z24)=1,RANK(Z24,OFFSET(OFFSET(AA24,8-ROW(AA24),),,-1):OFFSET(OFFSET(AA24,8-ROW(AA24),),59,-1),-1),"")</f>
        <v/>
      </c>
      <c r="AB24" s="211" t="str">
        <f t="shared" ca="1" si="13"/>
        <v xml:space="preserve"> </v>
      </c>
      <c r="AC24" s="208">
        <f t="shared" ca="1" si="14"/>
        <v>0</v>
      </c>
      <c r="AD24" s="209" t="str">
        <f t="shared" ca="1" si="15"/>
        <v xml:space="preserve"> </v>
      </c>
      <c r="AE24" s="210" t="str">
        <f ca="1">IF(TYPE(AD24)=1,RANK(AD24,OFFSET(OFFSET(AE24,8-ROW(AE24),),,-1):OFFSET(OFFSET(AE24,8-ROW(AE24),),59,-1),-1),"")</f>
        <v/>
      </c>
      <c r="AF24" s="211" t="str">
        <f t="shared" ca="1" si="16"/>
        <v xml:space="preserve"> </v>
      </c>
      <c r="AG24" s="208">
        <f t="shared" ca="1" si="17"/>
        <v>0</v>
      </c>
      <c r="AH24" s="209" t="str">
        <f t="shared" ca="1" si="18"/>
        <v xml:space="preserve"> </v>
      </c>
      <c r="AI24" s="210" t="str">
        <f ca="1">IF(TYPE(AH24)=1,RANK(AH24,OFFSET(OFFSET(AI24,8-ROW(AI24),),,-1):OFFSET(OFFSET(AI24,8-ROW(AI24),),59,-1),-1),"")</f>
        <v/>
      </c>
      <c r="AJ24" s="211" t="str">
        <f t="shared" ca="1" si="20"/>
        <v xml:space="preserve"> </v>
      </c>
      <c r="AK24" s="208">
        <f t="shared" ca="1" si="21"/>
        <v>0</v>
      </c>
      <c r="AL24" s="209" t="str">
        <f t="shared" ca="1" si="22"/>
        <v xml:space="preserve"> </v>
      </c>
      <c r="AM24" s="210" t="str">
        <f ca="1">IF(TYPE(AL24)=1,RANK(AL24,OFFSET(OFFSET(AM24,8-ROW(AM24),),,-1):OFFSET(OFFSET(AM24,8-ROW(AM24),),59,-1),-1),"")</f>
        <v/>
      </c>
      <c r="AN24" s="211" t="str">
        <f t="shared" ca="1" si="23"/>
        <v xml:space="preserve"> </v>
      </c>
      <c r="AO24" s="208">
        <f t="shared" ca="1" si="24"/>
        <v>0</v>
      </c>
      <c r="AP24" s="209" t="str">
        <f t="shared" ca="1" si="25"/>
        <v xml:space="preserve"> </v>
      </c>
      <c r="AQ24" s="210" t="str">
        <f ca="1">IF(TYPE(AP24)=1,RANK(AP24,OFFSET(OFFSET(AQ24,8-ROW(AQ24),),,-1):OFFSET(OFFSET(AQ24,8-ROW(AQ24),),59,-1),-1),"")</f>
        <v/>
      </c>
      <c r="AR24" s="211" t="str">
        <f t="shared" ca="1" si="26"/>
        <v xml:space="preserve"> </v>
      </c>
      <c r="AS24" s="287"/>
    </row>
    <row r="25" spans="1:45" s="1" customFormat="1" ht="45" hidden="1" customHeight="1" x14ac:dyDescent="0.2">
      <c r="A25" s="146">
        <f t="shared" si="19"/>
        <v>18</v>
      </c>
      <c r="B25" s="147"/>
      <c r="C25" s="216"/>
      <c r="D25" s="70"/>
      <c r="E25" s="141"/>
      <c r="F25" s="141"/>
      <c r="G25" s="143"/>
      <c r="H25" s="143"/>
      <c r="I25" s="143"/>
      <c r="J25" s="207"/>
      <c r="K25" s="207"/>
      <c r="L25" s="207"/>
      <c r="M25" s="143"/>
      <c r="N25" s="144"/>
      <c r="O25" s="105"/>
      <c r="P25" s="145"/>
      <c r="Q25" s="208">
        <f t="shared" ca="1" si="6"/>
        <v>0</v>
      </c>
      <c r="R25" s="209" t="str">
        <f ca="1">IF(Q25=1,OFFSET(#REF!,,16-COLUMN(#REF!))," ")</f>
        <v xml:space="preserve"> </v>
      </c>
      <c r="S25" s="210" t="str">
        <f ca="1">IF(TYPE(R25)=1,RANK(R25,OFFSET(OFFSET(S25,8-ROW(S25),),,-1):OFFSET(OFFSET(S25,8-ROW(S25),),59,-1),-1),"")</f>
        <v/>
      </c>
      <c r="T25" s="211" t="str">
        <f t="shared" ca="1" si="7"/>
        <v xml:space="preserve"> </v>
      </c>
      <c r="U25" s="208">
        <f t="shared" ca="1" si="8"/>
        <v>0</v>
      </c>
      <c r="V25" s="209" t="str">
        <f t="shared" ca="1" si="9"/>
        <v xml:space="preserve"> </v>
      </c>
      <c r="W25" s="210" t="str">
        <f ca="1">IF(TYPE(V25)=1,RANK(V25,OFFSET(OFFSET(W25,8-ROW(W25),),,-1):OFFSET(OFFSET(W25,8-ROW(W25),),59,-1),-1),"")</f>
        <v/>
      </c>
      <c r="X25" s="211" t="str">
        <f t="shared" ca="1" si="10"/>
        <v xml:space="preserve"> </v>
      </c>
      <c r="Y25" s="208">
        <f t="shared" ca="1" si="11"/>
        <v>0</v>
      </c>
      <c r="Z25" s="209" t="str">
        <f t="shared" ca="1" si="12"/>
        <v xml:space="preserve"> </v>
      </c>
      <c r="AA25" s="210" t="str">
        <f ca="1">IF(TYPE(Z25)=1,RANK(Z25,OFFSET(OFFSET(AA25,8-ROW(AA25),),,-1):OFFSET(OFFSET(AA25,8-ROW(AA25),),59,-1),-1),"")</f>
        <v/>
      </c>
      <c r="AB25" s="211" t="str">
        <f t="shared" ca="1" si="13"/>
        <v xml:space="preserve"> </v>
      </c>
      <c r="AC25" s="208">
        <f t="shared" ca="1" si="14"/>
        <v>0</v>
      </c>
      <c r="AD25" s="209" t="str">
        <f t="shared" ca="1" si="15"/>
        <v xml:space="preserve"> </v>
      </c>
      <c r="AE25" s="210" t="str">
        <f ca="1">IF(TYPE(AD25)=1,RANK(AD25,OFFSET(OFFSET(AE25,8-ROW(AE25),),,-1):OFFSET(OFFSET(AE25,8-ROW(AE25),),59,-1),-1),"")</f>
        <v/>
      </c>
      <c r="AF25" s="211" t="str">
        <f t="shared" ca="1" si="16"/>
        <v xml:space="preserve"> </v>
      </c>
      <c r="AG25" s="208">
        <f t="shared" ca="1" si="17"/>
        <v>0</v>
      </c>
      <c r="AH25" s="209" t="str">
        <f t="shared" ca="1" si="18"/>
        <v xml:space="preserve"> </v>
      </c>
      <c r="AI25" s="210">
        <v>2</v>
      </c>
      <c r="AJ25" s="211">
        <f t="shared" ca="1" si="20"/>
        <v>0</v>
      </c>
      <c r="AK25" s="208">
        <f t="shared" ca="1" si="21"/>
        <v>0</v>
      </c>
      <c r="AL25" s="209" t="str">
        <f t="shared" ca="1" si="22"/>
        <v xml:space="preserve"> </v>
      </c>
      <c r="AM25" s="210" t="str">
        <f ca="1">IF(TYPE(AL25)=1,RANK(AL25,OFFSET(OFFSET(AM25,8-ROW(AM25),),,-1):OFFSET(OFFSET(AM25,8-ROW(AM25),),59,-1),-1),"")</f>
        <v/>
      </c>
      <c r="AN25" s="211" t="str">
        <f t="shared" ca="1" si="23"/>
        <v xml:space="preserve"> </v>
      </c>
      <c r="AO25" s="208">
        <f t="shared" ca="1" si="24"/>
        <v>0</v>
      </c>
      <c r="AP25" s="209" t="str">
        <f t="shared" ca="1" si="25"/>
        <v xml:space="preserve"> </v>
      </c>
      <c r="AQ25" s="210" t="str">
        <f ca="1">IF(TYPE(AP25)=1,RANK(AP25,OFFSET(OFFSET(AQ25,8-ROW(AQ25),),,-1):OFFSET(OFFSET(AQ25,8-ROW(AQ25),),59,-1),-1),"")</f>
        <v/>
      </c>
      <c r="AR25" s="211" t="str">
        <f t="shared" ca="1" si="26"/>
        <v xml:space="preserve"> </v>
      </c>
      <c r="AS25" s="287"/>
    </row>
    <row r="26" spans="1:45" s="1" customFormat="1" ht="45" hidden="1" customHeight="1" x14ac:dyDescent="0.2">
      <c r="A26" s="146">
        <f t="shared" si="19"/>
        <v>19</v>
      </c>
      <c r="B26" s="147"/>
      <c r="C26" s="216"/>
      <c r="D26" s="70"/>
      <c r="E26" s="141"/>
      <c r="F26" s="141"/>
      <c r="G26" s="143"/>
      <c r="H26" s="143"/>
      <c r="I26" s="143"/>
      <c r="J26" s="207"/>
      <c r="K26" s="207"/>
      <c r="L26" s="207"/>
      <c r="M26" s="143"/>
      <c r="N26" s="144"/>
      <c r="O26" s="105"/>
      <c r="P26" s="145"/>
      <c r="Q26" s="208">
        <f t="shared" ca="1" si="6"/>
        <v>0</v>
      </c>
      <c r="R26" s="209" t="str">
        <f ca="1">IF(Q26=1,OFFSET(#REF!,,16-COLUMN(#REF!))," ")</f>
        <v xml:space="preserve"> </v>
      </c>
      <c r="S26" s="210" t="str">
        <f ca="1">IF(TYPE(R26)=1,RANK(R26,OFFSET(OFFSET(S26,8-ROW(S26),),,-1):OFFSET(OFFSET(S26,8-ROW(S26),),59,-1),-1),"")</f>
        <v/>
      </c>
      <c r="T26" s="211" t="str">
        <f t="shared" ca="1" si="7"/>
        <v xml:space="preserve"> </v>
      </c>
      <c r="U26" s="208">
        <f t="shared" ca="1" si="8"/>
        <v>0</v>
      </c>
      <c r="V26" s="209" t="str">
        <f t="shared" ca="1" si="9"/>
        <v xml:space="preserve"> </v>
      </c>
      <c r="W26" s="210" t="str">
        <f ca="1">IF(TYPE(V26)=1,RANK(V26,OFFSET(OFFSET(W26,8-ROW(W26),),,-1):OFFSET(OFFSET(W26,8-ROW(W26),),59,-1),-1),"")</f>
        <v/>
      </c>
      <c r="X26" s="211" t="str">
        <f t="shared" ca="1" si="10"/>
        <v xml:space="preserve"> </v>
      </c>
      <c r="Y26" s="208">
        <f t="shared" ca="1" si="11"/>
        <v>0</v>
      </c>
      <c r="Z26" s="209" t="str">
        <f t="shared" ca="1" si="12"/>
        <v xml:space="preserve"> </v>
      </c>
      <c r="AA26" s="210" t="str">
        <f ca="1">IF(TYPE(Z26)=1,RANK(Z26,OFFSET(OFFSET(AA26,8-ROW(AA26),),,-1):OFFSET(OFFSET(AA26,8-ROW(AA26),),59,-1),-1),"")</f>
        <v/>
      </c>
      <c r="AB26" s="211" t="str">
        <f t="shared" ca="1" si="13"/>
        <v xml:space="preserve"> </v>
      </c>
      <c r="AC26" s="208">
        <f t="shared" ca="1" si="14"/>
        <v>0</v>
      </c>
      <c r="AD26" s="209" t="str">
        <f t="shared" ca="1" si="15"/>
        <v xml:space="preserve"> </v>
      </c>
      <c r="AE26" s="210" t="str">
        <f ca="1">IF(TYPE(AD26)=1,RANK(AD26,OFFSET(OFFSET(AE26,8-ROW(AE26),),,-1):OFFSET(OFFSET(AE26,8-ROW(AE26),),59,-1),-1),"")</f>
        <v/>
      </c>
      <c r="AF26" s="211" t="str">
        <f t="shared" ca="1" si="16"/>
        <v xml:space="preserve"> </v>
      </c>
      <c r="AG26" s="208">
        <f t="shared" ca="1" si="17"/>
        <v>0</v>
      </c>
      <c r="AH26" s="209" t="str">
        <f t="shared" ca="1" si="18"/>
        <v xml:space="preserve"> </v>
      </c>
      <c r="AI26" s="210" t="str">
        <f ca="1">IF(TYPE(AH26)=1,RANK(AH26,OFFSET(OFFSET(AI26,8-ROW(AI26),),,-1):OFFSET(OFFSET(AI26,8-ROW(AI26),),59,-1),-1),"")</f>
        <v/>
      </c>
      <c r="AJ26" s="211" t="str">
        <f t="shared" ca="1" si="20"/>
        <v xml:space="preserve"> </v>
      </c>
      <c r="AK26" s="208">
        <f t="shared" ca="1" si="21"/>
        <v>0</v>
      </c>
      <c r="AL26" s="209" t="str">
        <f t="shared" ca="1" si="22"/>
        <v xml:space="preserve"> </v>
      </c>
      <c r="AM26" s="210">
        <v>4</v>
      </c>
      <c r="AN26" s="211">
        <f t="shared" ca="1" si="23"/>
        <v>-1</v>
      </c>
      <c r="AO26" s="208">
        <f t="shared" ca="1" si="24"/>
        <v>0</v>
      </c>
      <c r="AP26" s="209" t="str">
        <f t="shared" ca="1" si="25"/>
        <v xml:space="preserve"> </v>
      </c>
      <c r="AQ26" s="210" t="str">
        <f ca="1">IF(TYPE(AP26)=1,RANK(AP26,OFFSET(OFFSET(AQ26,8-ROW(AQ26),),,-1):OFFSET(OFFSET(AQ26,8-ROW(AQ26),),59,-1),-1),"")</f>
        <v/>
      </c>
      <c r="AR26" s="211" t="str">
        <f t="shared" ca="1" si="26"/>
        <v xml:space="preserve"> </v>
      </c>
      <c r="AS26" s="287"/>
    </row>
    <row r="27" spans="1:45" s="1" customFormat="1" ht="45" hidden="1" customHeight="1" x14ac:dyDescent="0.2">
      <c r="A27" s="146">
        <f t="shared" si="19"/>
        <v>20</v>
      </c>
      <c r="B27" s="147"/>
      <c r="C27" s="216"/>
      <c r="D27" s="70"/>
      <c r="E27" s="141"/>
      <c r="F27" s="141"/>
      <c r="G27" s="143"/>
      <c r="H27" s="143"/>
      <c r="I27" s="143"/>
      <c r="J27" s="207"/>
      <c r="K27" s="207"/>
      <c r="L27" s="207"/>
      <c r="M27" s="143"/>
      <c r="N27" s="144"/>
      <c r="O27" s="105"/>
      <c r="P27" s="145"/>
      <c r="Q27" s="208">
        <f t="shared" ca="1" si="6"/>
        <v>0</v>
      </c>
      <c r="R27" s="209" t="str">
        <f ca="1">IF(Q27=1,OFFSET(#REF!,,16-COLUMN(#REF!))," ")</f>
        <v xml:space="preserve"> </v>
      </c>
      <c r="S27" s="210" t="str">
        <f ca="1">IF(TYPE(R27)=1,RANK(R27,OFFSET(OFFSET(S27,8-ROW(S27),),,-1):OFFSET(OFFSET(S27,8-ROW(S27),),59,-1),-1),"")</f>
        <v/>
      </c>
      <c r="T27" s="211" t="str">
        <f t="shared" ca="1" si="7"/>
        <v xml:space="preserve"> </v>
      </c>
      <c r="U27" s="208">
        <f t="shared" ca="1" si="8"/>
        <v>0</v>
      </c>
      <c r="V27" s="209" t="str">
        <f t="shared" ca="1" si="9"/>
        <v xml:space="preserve"> </v>
      </c>
      <c r="W27" s="210" t="str">
        <f ca="1">IF(TYPE(V27)=1,RANK(V27,OFFSET(OFFSET(W27,8-ROW(W27),),,-1):OFFSET(OFFSET(W27,8-ROW(W27),),59,-1),-1),"")</f>
        <v/>
      </c>
      <c r="X27" s="211" t="str">
        <f t="shared" ca="1" si="10"/>
        <v xml:space="preserve"> </v>
      </c>
      <c r="Y27" s="208">
        <f t="shared" ca="1" si="11"/>
        <v>0</v>
      </c>
      <c r="Z27" s="209" t="str">
        <f t="shared" ca="1" si="12"/>
        <v xml:space="preserve"> </v>
      </c>
      <c r="AA27" s="210" t="str">
        <f ca="1">IF(TYPE(Z27)=1,RANK(Z27,OFFSET(OFFSET(AA27,8-ROW(AA27),),,-1):OFFSET(OFFSET(AA27,8-ROW(AA27),),59,-1),-1),"")</f>
        <v/>
      </c>
      <c r="AB27" s="211" t="str">
        <f t="shared" ca="1" si="13"/>
        <v xml:space="preserve"> </v>
      </c>
      <c r="AC27" s="208">
        <f t="shared" ca="1" si="14"/>
        <v>0</v>
      </c>
      <c r="AD27" s="209" t="str">
        <f t="shared" ca="1" si="15"/>
        <v xml:space="preserve"> </v>
      </c>
      <c r="AE27" s="210" t="str">
        <f ca="1">IF(TYPE(AD27)=1,RANK(AD27,OFFSET(OFFSET(AE27,8-ROW(AE27),),,-1):OFFSET(OFFSET(AE27,8-ROW(AE27),),59,-1),-1),"")</f>
        <v/>
      </c>
      <c r="AF27" s="211" t="str">
        <f t="shared" ca="1" si="16"/>
        <v xml:space="preserve"> </v>
      </c>
      <c r="AG27" s="208">
        <f t="shared" ca="1" si="17"/>
        <v>0</v>
      </c>
      <c r="AH27" s="209" t="str">
        <f t="shared" ca="1" si="18"/>
        <v xml:space="preserve"> </v>
      </c>
      <c r="AI27" s="210" t="str">
        <f ca="1">IF(TYPE(AH27)=1,RANK(AH27,OFFSET(OFFSET(AI27,8-ROW(AI27),),,-1):OFFSET(OFFSET(AI27,8-ROW(AI27),),59,-1),-1),"")</f>
        <v/>
      </c>
      <c r="AJ27" s="211" t="str">
        <f t="shared" ca="1" si="20"/>
        <v xml:space="preserve"> </v>
      </c>
      <c r="AK27" s="208">
        <f t="shared" ca="1" si="21"/>
        <v>0</v>
      </c>
      <c r="AL27" s="209" t="str">
        <f t="shared" ca="1" si="22"/>
        <v xml:space="preserve"> </v>
      </c>
      <c r="AM27" s="210" t="str">
        <f ca="1">IF(TYPE(AL27)=1,RANK(AL27,OFFSET(OFFSET(AM27,8-ROW(AM27),),,-1):OFFSET(OFFSET(AM27,8-ROW(AM27),),59,-1),-1),"")</f>
        <v/>
      </c>
      <c r="AN27" s="211" t="str">
        <f t="shared" ca="1" si="23"/>
        <v xml:space="preserve"> </v>
      </c>
      <c r="AO27" s="208">
        <f t="shared" ca="1" si="24"/>
        <v>0</v>
      </c>
      <c r="AP27" s="209" t="str">
        <f t="shared" ca="1" si="25"/>
        <v xml:space="preserve"> </v>
      </c>
      <c r="AQ27" s="210" t="str">
        <f ca="1">IF(TYPE(AP27)=1,RANK(AP27,OFFSET(OFFSET(AQ27,8-ROW(AQ27),),,-1):OFFSET(OFFSET(AQ27,8-ROW(AQ27),),59,-1),-1),"")</f>
        <v/>
      </c>
      <c r="AR27" s="211" t="str">
        <f t="shared" ca="1" si="26"/>
        <v xml:space="preserve"> </v>
      </c>
      <c r="AS27" s="287"/>
    </row>
    <row r="28" spans="1:45" s="1" customFormat="1" ht="45" hidden="1" customHeight="1" x14ac:dyDescent="0.2">
      <c r="A28" s="146">
        <f t="shared" si="19"/>
        <v>21</v>
      </c>
      <c r="B28" s="147"/>
      <c r="C28" s="216"/>
      <c r="D28" s="70"/>
      <c r="E28" s="141"/>
      <c r="F28" s="141"/>
      <c r="G28" s="143"/>
      <c r="H28" s="143"/>
      <c r="I28" s="143"/>
      <c r="J28" s="207"/>
      <c r="K28" s="207"/>
      <c r="L28" s="207"/>
      <c r="M28" s="143"/>
      <c r="N28" s="144"/>
      <c r="O28" s="105"/>
      <c r="P28" s="145"/>
      <c r="Q28" s="208">
        <f t="shared" ca="1" si="6"/>
        <v>0</v>
      </c>
      <c r="R28" s="209" t="str">
        <f ca="1">IF(Q28=1,OFFSET(#REF!,,16-COLUMN(#REF!))," ")</f>
        <v xml:space="preserve"> </v>
      </c>
      <c r="S28" s="210" t="str">
        <f ca="1">IF(TYPE(R28)=1,RANK(R28,OFFSET(OFFSET(S28,8-ROW(S28),),,-1):OFFSET(OFFSET(S28,8-ROW(S28),),59,-1),-1),"")</f>
        <v/>
      </c>
      <c r="T28" s="211" t="str">
        <f t="shared" ca="1" si="7"/>
        <v xml:space="preserve"> </v>
      </c>
      <c r="U28" s="208">
        <f t="shared" ca="1" si="8"/>
        <v>0</v>
      </c>
      <c r="V28" s="209" t="str">
        <f t="shared" ca="1" si="9"/>
        <v xml:space="preserve"> </v>
      </c>
      <c r="W28" s="210" t="str">
        <f ca="1">IF(TYPE(V28)=1,RANK(V28,OFFSET(OFFSET(W28,8-ROW(W28),),,-1):OFFSET(OFFSET(W28,8-ROW(W28),),59,-1),-1),"")</f>
        <v/>
      </c>
      <c r="X28" s="211" t="str">
        <f t="shared" ca="1" si="10"/>
        <v xml:space="preserve"> </v>
      </c>
      <c r="Y28" s="208">
        <f t="shared" ca="1" si="11"/>
        <v>0</v>
      </c>
      <c r="Z28" s="209" t="str">
        <f t="shared" ca="1" si="12"/>
        <v xml:space="preserve"> </v>
      </c>
      <c r="AA28" s="210" t="str">
        <f ca="1">IF(TYPE(Z28)=1,RANK(Z28,OFFSET(OFFSET(AA28,8-ROW(AA28),),,-1):OFFSET(OFFSET(AA28,8-ROW(AA28),),59,-1),-1),"")</f>
        <v/>
      </c>
      <c r="AB28" s="211" t="str">
        <f t="shared" ca="1" si="13"/>
        <v xml:space="preserve"> </v>
      </c>
      <c r="AC28" s="208">
        <f t="shared" ca="1" si="14"/>
        <v>0</v>
      </c>
      <c r="AD28" s="209" t="str">
        <f t="shared" ca="1" si="15"/>
        <v xml:space="preserve"> </v>
      </c>
      <c r="AE28" s="210" t="str">
        <f ca="1">IF(TYPE(AD28)=1,RANK(AD28,OFFSET(OFFSET(AE28,8-ROW(AE28),),,-1):OFFSET(OFFSET(AE28,8-ROW(AE28),),59,-1),-1),"")</f>
        <v/>
      </c>
      <c r="AF28" s="211" t="str">
        <f t="shared" ca="1" si="16"/>
        <v xml:space="preserve"> </v>
      </c>
      <c r="AG28" s="208">
        <f t="shared" ca="1" si="17"/>
        <v>0</v>
      </c>
      <c r="AH28" s="209" t="str">
        <f t="shared" ca="1" si="18"/>
        <v xml:space="preserve"> </v>
      </c>
      <c r="AI28" s="210" t="str">
        <f ca="1">IF(TYPE(AH28)=1,RANK(AH28,OFFSET(OFFSET(AI28,8-ROW(AI28),),,-1):OFFSET(OFFSET(AI28,8-ROW(AI28),),59,-1),-1),"")</f>
        <v/>
      </c>
      <c r="AJ28" s="211" t="str">
        <f t="shared" ca="1" si="20"/>
        <v xml:space="preserve"> </v>
      </c>
      <c r="AK28" s="208">
        <f t="shared" ca="1" si="21"/>
        <v>0</v>
      </c>
      <c r="AL28" s="209" t="str">
        <f t="shared" ca="1" si="22"/>
        <v xml:space="preserve"> </v>
      </c>
      <c r="AM28" s="210" t="str">
        <f ca="1">IF(TYPE(AL28)=1,RANK(AL28,OFFSET(OFFSET(AM28,8-ROW(AM28),),,-1):OFFSET(OFFSET(AM28,8-ROW(AM28),),59,-1),-1),"")</f>
        <v/>
      </c>
      <c r="AN28" s="211" t="str">
        <f t="shared" ca="1" si="23"/>
        <v xml:space="preserve"> </v>
      </c>
      <c r="AO28" s="208">
        <f t="shared" ca="1" si="24"/>
        <v>0</v>
      </c>
      <c r="AP28" s="209" t="str">
        <f t="shared" ca="1" si="25"/>
        <v xml:space="preserve"> </v>
      </c>
      <c r="AQ28" s="210" t="str">
        <f ca="1">IF(TYPE(AP28)=1,RANK(AP28,OFFSET(OFFSET(AQ28,8-ROW(AQ28),),,-1):OFFSET(OFFSET(AQ28,8-ROW(AQ28),),59,-1),-1),"")</f>
        <v/>
      </c>
      <c r="AR28" s="211" t="str">
        <f t="shared" ca="1" si="26"/>
        <v xml:space="preserve"> </v>
      </c>
      <c r="AS28" s="287"/>
    </row>
    <row r="29" spans="1:45" s="1" customFormat="1" ht="45" hidden="1" customHeight="1" x14ac:dyDescent="0.2">
      <c r="A29" s="146">
        <f t="shared" si="19"/>
        <v>22</v>
      </c>
      <c r="B29" s="147"/>
      <c r="C29" s="216"/>
      <c r="D29" s="70"/>
      <c r="E29" s="141"/>
      <c r="F29" s="141"/>
      <c r="G29" s="143"/>
      <c r="H29" s="143"/>
      <c r="I29" s="143"/>
      <c r="J29" s="207"/>
      <c r="K29" s="207"/>
      <c r="L29" s="207"/>
      <c r="M29" s="143"/>
      <c r="N29" s="144"/>
      <c r="O29" s="105"/>
      <c r="P29" s="145"/>
      <c r="Q29" s="208">
        <f t="shared" ca="1" si="6"/>
        <v>0</v>
      </c>
      <c r="R29" s="209" t="str">
        <f ca="1">IF(Q29=1,OFFSET(#REF!,,16-COLUMN(#REF!))," ")</f>
        <v xml:space="preserve"> </v>
      </c>
      <c r="S29" s="210" t="str">
        <f ca="1">IF(TYPE(R29)=1,RANK(R29,OFFSET(OFFSET(S29,8-ROW(S29),),,-1):OFFSET(OFFSET(S29,8-ROW(S29),),59,-1),-1),"")</f>
        <v/>
      </c>
      <c r="T29" s="211" t="str">
        <f t="shared" ca="1" si="7"/>
        <v xml:space="preserve"> </v>
      </c>
      <c r="U29" s="208">
        <f t="shared" ca="1" si="8"/>
        <v>0</v>
      </c>
      <c r="V29" s="209" t="str">
        <f t="shared" ca="1" si="9"/>
        <v xml:space="preserve"> </v>
      </c>
      <c r="W29" s="210" t="str">
        <f ca="1">IF(TYPE(V29)=1,RANK(V29,OFFSET(OFFSET(W29,8-ROW(W29),),,-1):OFFSET(OFFSET(W29,8-ROW(W29),),59,-1),-1),"")</f>
        <v/>
      </c>
      <c r="X29" s="211" t="str">
        <f t="shared" ca="1" si="10"/>
        <v xml:space="preserve"> </v>
      </c>
      <c r="Y29" s="208">
        <f t="shared" ca="1" si="11"/>
        <v>0</v>
      </c>
      <c r="Z29" s="209" t="str">
        <f t="shared" ca="1" si="12"/>
        <v xml:space="preserve"> </v>
      </c>
      <c r="AA29" s="210" t="str">
        <f ca="1">IF(TYPE(Z29)=1,RANK(Z29,OFFSET(OFFSET(AA29,8-ROW(AA29),),,-1):OFFSET(OFFSET(AA29,8-ROW(AA29),),59,-1),-1),"")</f>
        <v/>
      </c>
      <c r="AB29" s="211" t="str">
        <f t="shared" ca="1" si="13"/>
        <v xml:space="preserve"> </v>
      </c>
      <c r="AC29" s="208">
        <f t="shared" ca="1" si="14"/>
        <v>0</v>
      </c>
      <c r="AD29" s="209" t="str">
        <f t="shared" ca="1" si="15"/>
        <v xml:space="preserve"> </v>
      </c>
      <c r="AE29" s="210" t="str">
        <f ca="1">IF(TYPE(AD29)=1,RANK(AD29,OFFSET(OFFSET(AE29,8-ROW(AE29),),,-1):OFFSET(OFFSET(AE29,8-ROW(AE29),),59,-1),-1),"")</f>
        <v/>
      </c>
      <c r="AF29" s="211" t="str">
        <f t="shared" ca="1" si="16"/>
        <v xml:space="preserve"> </v>
      </c>
      <c r="AG29" s="208">
        <f t="shared" ca="1" si="17"/>
        <v>0</v>
      </c>
      <c r="AH29" s="209" t="str">
        <f t="shared" ca="1" si="18"/>
        <v xml:space="preserve"> </v>
      </c>
      <c r="AI29" s="210" t="str">
        <f ca="1">IF(TYPE(AH29)=1,RANK(AH29,OFFSET(OFFSET(AI29,8-ROW(AI29),),,-1):OFFSET(OFFSET(AI29,8-ROW(AI29),),59,-1),-1),"")</f>
        <v/>
      </c>
      <c r="AJ29" s="211" t="str">
        <f t="shared" ca="1" si="20"/>
        <v xml:space="preserve"> </v>
      </c>
      <c r="AK29" s="208">
        <f t="shared" ca="1" si="21"/>
        <v>0</v>
      </c>
      <c r="AL29" s="209" t="str">
        <f t="shared" ca="1" si="22"/>
        <v xml:space="preserve"> </v>
      </c>
      <c r="AM29" s="210" t="str">
        <f ca="1">IF(TYPE(AL29)=1,RANK(AL29,OFFSET(OFFSET(AM29,8-ROW(AM29),),,-1):OFFSET(OFFSET(AM29,8-ROW(AM29),),59,-1),-1),"")</f>
        <v/>
      </c>
      <c r="AN29" s="211" t="str">
        <f t="shared" ca="1" si="23"/>
        <v xml:space="preserve"> </v>
      </c>
      <c r="AO29" s="208">
        <f t="shared" ca="1" si="24"/>
        <v>0</v>
      </c>
      <c r="AP29" s="209" t="str">
        <f t="shared" ca="1" si="25"/>
        <v xml:space="preserve"> </v>
      </c>
      <c r="AQ29" s="210">
        <v>1</v>
      </c>
      <c r="AR29" s="211">
        <f t="shared" ca="1" si="26"/>
        <v>0</v>
      </c>
      <c r="AS29" s="287"/>
    </row>
    <row r="30" spans="1:45" s="1" customFormat="1" ht="45" hidden="1" customHeight="1" x14ac:dyDescent="0.2">
      <c r="A30" s="146">
        <f t="shared" si="19"/>
        <v>23</v>
      </c>
      <c r="B30" s="147"/>
      <c r="C30" s="216"/>
      <c r="D30" s="70"/>
      <c r="E30" s="141"/>
      <c r="F30" s="141"/>
      <c r="G30" s="143"/>
      <c r="H30" s="143"/>
      <c r="I30" s="143"/>
      <c r="J30" s="207"/>
      <c r="K30" s="207"/>
      <c r="L30" s="207"/>
      <c r="M30" s="143"/>
      <c r="N30" s="144"/>
      <c r="O30" s="105"/>
      <c r="P30" s="145"/>
      <c r="Q30" s="208">
        <f t="shared" ca="1" si="6"/>
        <v>0</v>
      </c>
      <c r="R30" s="209" t="str">
        <f ca="1">IF(Q30=1,OFFSET(#REF!,,16-COLUMN(#REF!))," ")</f>
        <v xml:space="preserve"> </v>
      </c>
      <c r="S30" s="210" t="str">
        <f ca="1">IF(TYPE(R30)=1,RANK(R30,OFFSET(OFFSET(S30,8-ROW(S30),),,-1):OFFSET(OFFSET(S30,8-ROW(S30),),59,-1),-1),"")</f>
        <v/>
      </c>
      <c r="T30" s="211" t="str">
        <f t="shared" ca="1" si="7"/>
        <v xml:space="preserve"> </v>
      </c>
      <c r="U30" s="208">
        <f t="shared" ca="1" si="8"/>
        <v>0</v>
      </c>
      <c r="V30" s="209" t="str">
        <f t="shared" ca="1" si="9"/>
        <v xml:space="preserve"> </v>
      </c>
      <c r="W30" s="210" t="str">
        <f ca="1">IF(TYPE(V30)=1,RANK(V30,OFFSET(OFFSET(W30,8-ROW(W30),),,-1):OFFSET(OFFSET(W30,8-ROW(W30),),59,-1),-1),"")</f>
        <v/>
      </c>
      <c r="X30" s="211" t="str">
        <f t="shared" ca="1" si="10"/>
        <v xml:space="preserve"> </v>
      </c>
      <c r="Y30" s="208">
        <f t="shared" ca="1" si="11"/>
        <v>0</v>
      </c>
      <c r="Z30" s="209" t="str">
        <f t="shared" ca="1" si="12"/>
        <v xml:space="preserve"> </v>
      </c>
      <c r="AA30" s="210" t="str">
        <f ca="1">IF(TYPE(Z30)=1,RANK(Z30,OFFSET(OFFSET(AA30,8-ROW(AA30),),,-1):OFFSET(OFFSET(AA30,8-ROW(AA30),),59,-1),-1),"")</f>
        <v/>
      </c>
      <c r="AB30" s="211" t="str">
        <f t="shared" ca="1" si="13"/>
        <v xml:space="preserve"> </v>
      </c>
      <c r="AC30" s="208">
        <f t="shared" ca="1" si="14"/>
        <v>0</v>
      </c>
      <c r="AD30" s="209" t="str">
        <f t="shared" ca="1" si="15"/>
        <v xml:space="preserve"> </v>
      </c>
      <c r="AE30" s="210" t="str">
        <f ca="1">IF(TYPE(AD30)=1,RANK(AD30,OFFSET(OFFSET(AE30,8-ROW(AE30),),,-1):OFFSET(OFFSET(AE30,8-ROW(AE30),),59,-1),-1),"")</f>
        <v/>
      </c>
      <c r="AF30" s="211" t="str">
        <f t="shared" ca="1" si="16"/>
        <v xml:space="preserve"> </v>
      </c>
      <c r="AG30" s="208">
        <f t="shared" ca="1" si="17"/>
        <v>0</v>
      </c>
      <c r="AH30" s="209" t="str">
        <f t="shared" ca="1" si="18"/>
        <v xml:space="preserve"> </v>
      </c>
      <c r="AI30" s="210" t="str">
        <f ca="1">IF(TYPE(AH30)=1,RANK(AH30,OFFSET(OFFSET(AI30,8-ROW(AI30),),,-1):OFFSET(OFFSET(AI30,8-ROW(AI30),),59,-1),-1),"")</f>
        <v/>
      </c>
      <c r="AJ30" s="211" t="str">
        <f t="shared" ca="1" si="20"/>
        <v xml:space="preserve"> </v>
      </c>
      <c r="AK30" s="208">
        <f t="shared" ca="1" si="21"/>
        <v>0</v>
      </c>
      <c r="AL30" s="209" t="str">
        <f t="shared" ca="1" si="22"/>
        <v xml:space="preserve"> </v>
      </c>
      <c r="AM30" s="210" t="str">
        <f ca="1">IF(TYPE(AL30)=1,RANK(AL30,OFFSET(OFFSET(AM30,8-ROW(AM30),),,-1):OFFSET(OFFSET(AM30,8-ROW(AM30),),59,-1),-1),"")</f>
        <v/>
      </c>
      <c r="AN30" s="211" t="str">
        <f t="shared" ca="1" si="23"/>
        <v xml:space="preserve"> </v>
      </c>
      <c r="AO30" s="208">
        <f t="shared" ca="1" si="24"/>
        <v>0</v>
      </c>
      <c r="AP30" s="209" t="str">
        <f t="shared" ca="1" si="25"/>
        <v xml:space="preserve"> </v>
      </c>
      <c r="AQ30" s="210" t="str">
        <f ca="1">IF(TYPE(AP30)=1,RANK(AP30,OFFSET(OFFSET(AQ30,8-ROW(AQ30),),,-1):OFFSET(OFFSET(AQ30,8-ROW(AQ30),),59,-1),-1),"")</f>
        <v/>
      </c>
      <c r="AR30" s="211" t="str">
        <f t="shared" ca="1" si="26"/>
        <v xml:space="preserve"> </v>
      </c>
      <c r="AS30" s="287"/>
    </row>
    <row r="31" spans="1:45" s="1" customFormat="1" ht="45" hidden="1" customHeight="1" x14ac:dyDescent="0.2">
      <c r="A31" s="146">
        <f t="shared" si="19"/>
        <v>24</v>
      </c>
      <c r="B31" s="147"/>
      <c r="C31" s="216"/>
      <c r="D31" s="70"/>
      <c r="E31" s="141"/>
      <c r="F31" s="141"/>
      <c r="G31" s="143"/>
      <c r="H31" s="143"/>
      <c r="I31" s="143"/>
      <c r="J31" s="207"/>
      <c r="K31" s="207"/>
      <c r="L31" s="207"/>
      <c r="M31" s="143"/>
      <c r="N31" s="144"/>
      <c r="O31" s="105"/>
      <c r="P31" s="145"/>
      <c r="Q31" s="208">
        <f t="shared" ca="1" si="6"/>
        <v>0</v>
      </c>
      <c r="R31" s="209" t="str">
        <f ca="1">IF(Q31=1,OFFSET(#REF!,,16-COLUMN(#REF!))," ")</f>
        <v xml:space="preserve"> </v>
      </c>
      <c r="S31" s="210" t="str">
        <f ca="1">IF(TYPE(R31)=1,RANK(R31,OFFSET(OFFSET(S31,8-ROW(S31),),,-1):OFFSET(OFFSET(S31,8-ROW(S31),),59,-1),-1),"")</f>
        <v/>
      </c>
      <c r="T31" s="211" t="str">
        <f t="shared" ca="1" si="7"/>
        <v xml:space="preserve"> </v>
      </c>
      <c r="U31" s="208">
        <f t="shared" ca="1" si="8"/>
        <v>0</v>
      </c>
      <c r="V31" s="209" t="str">
        <f t="shared" ca="1" si="9"/>
        <v xml:space="preserve"> </v>
      </c>
      <c r="W31" s="210" t="str">
        <f ca="1">IF(TYPE(V31)=1,RANK(V31,OFFSET(OFFSET(W31,8-ROW(W31),),,-1):OFFSET(OFFSET(W31,8-ROW(W31),),59,-1),-1),"")</f>
        <v/>
      </c>
      <c r="X31" s="211" t="str">
        <f t="shared" ca="1" si="10"/>
        <v xml:space="preserve"> </v>
      </c>
      <c r="Y31" s="208">
        <f t="shared" ca="1" si="11"/>
        <v>0</v>
      </c>
      <c r="Z31" s="209" t="str">
        <f t="shared" ca="1" si="12"/>
        <v xml:space="preserve"> </v>
      </c>
      <c r="AA31" s="210" t="str">
        <f ca="1">IF(TYPE(Z31)=1,RANK(Z31,OFFSET(OFFSET(AA31,8-ROW(AA31),),,-1):OFFSET(OFFSET(AA31,8-ROW(AA31),),59,-1),-1),"")</f>
        <v/>
      </c>
      <c r="AB31" s="211" t="str">
        <f t="shared" ca="1" si="13"/>
        <v xml:space="preserve"> </v>
      </c>
      <c r="AC31" s="208">
        <f t="shared" ca="1" si="14"/>
        <v>0</v>
      </c>
      <c r="AD31" s="209" t="str">
        <f t="shared" ca="1" si="15"/>
        <v xml:space="preserve"> </v>
      </c>
      <c r="AE31" s="210" t="str">
        <f ca="1">IF(TYPE(AD31)=1,RANK(AD31,OFFSET(OFFSET(AE31,8-ROW(AE31),),,-1):OFFSET(OFFSET(AE31,8-ROW(AE31),),59,-1),-1),"")</f>
        <v/>
      </c>
      <c r="AF31" s="211" t="str">
        <f t="shared" ca="1" si="16"/>
        <v xml:space="preserve"> </v>
      </c>
      <c r="AG31" s="208">
        <f t="shared" ca="1" si="17"/>
        <v>0</v>
      </c>
      <c r="AH31" s="209" t="str">
        <f t="shared" ca="1" si="18"/>
        <v xml:space="preserve"> </v>
      </c>
      <c r="AI31" s="210">
        <v>3</v>
      </c>
      <c r="AJ31" s="211">
        <f t="shared" ca="1" si="20"/>
        <v>-1</v>
      </c>
      <c r="AK31" s="208">
        <f t="shared" ca="1" si="21"/>
        <v>0</v>
      </c>
      <c r="AL31" s="209" t="str">
        <f t="shared" ca="1" si="22"/>
        <v xml:space="preserve"> </v>
      </c>
      <c r="AM31" s="210" t="str">
        <f ca="1">IF(TYPE(AL31)=1,RANK(AL31,OFFSET(OFFSET(AM31,8-ROW(AM31),),,-1):OFFSET(OFFSET(AM31,8-ROW(AM31),),59,-1),-1),"")</f>
        <v/>
      </c>
      <c r="AN31" s="211" t="str">
        <f t="shared" ca="1" si="23"/>
        <v xml:space="preserve"> </v>
      </c>
      <c r="AO31" s="208">
        <f t="shared" ca="1" si="24"/>
        <v>0</v>
      </c>
      <c r="AP31" s="209" t="str">
        <f t="shared" ca="1" si="25"/>
        <v xml:space="preserve"> </v>
      </c>
      <c r="AQ31" s="210" t="str">
        <f ca="1">IF(TYPE(AP31)=1,RANK(AP31,OFFSET(OFFSET(AQ31,8-ROW(AQ31),),,-1):OFFSET(OFFSET(AQ31,8-ROW(AQ31),),59,-1),-1),"")</f>
        <v/>
      </c>
      <c r="AR31" s="211" t="str">
        <f t="shared" ca="1" si="26"/>
        <v xml:space="preserve"> </v>
      </c>
      <c r="AS31" s="287"/>
    </row>
    <row r="32" spans="1:45" s="1" customFormat="1" ht="45" hidden="1" customHeight="1" x14ac:dyDescent="0.2">
      <c r="A32" s="146">
        <f t="shared" si="19"/>
        <v>25</v>
      </c>
      <c r="B32" s="147"/>
      <c r="C32" s="216"/>
      <c r="D32" s="70"/>
      <c r="E32" s="141"/>
      <c r="F32" s="141"/>
      <c r="G32" s="143"/>
      <c r="H32" s="143"/>
      <c r="I32" s="143"/>
      <c r="J32" s="207"/>
      <c r="K32" s="207"/>
      <c r="L32" s="207"/>
      <c r="M32" s="143"/>
      <c r="N32" s="144"/>
      <c r="O32" s="105"/>
      <c r="P32" s="145"/>
      <c r="Q32" s="208">
        <f t="shared" ca="1" si="6"/>
        <v>0</v>
      </c>
      <c r="R32" s="209" t="str">
        <f ca="1">IF(Q32=1,OFFSET(#REF!,,16-COLUMN(#REF!))," ")</f>
        <v xml:space="preserve"> </v>
      </c>
      <c r="S32" s="210" t="str">
        <f ca="1">IF(TYPE(R32)=1,RANK(R32,OFFSET(OFFSET(S32,8-ROW(S32),),,-1):OFFSET(OFFSET(S32,8-ROW(S32),),59,-1),-1),"")</f>
        <v/>
      </c>
      <c r="T32" s="211" t="str">
        <f t="shared" ca="1" si="7"/>
        <v xml:space="preserve"> </v>
      </c>
      <c r="U32" s="208">
        <f t="shared" ca="1" si="8"/>
        <v>0</v>
      </c>
      <c r="V32" s="209" t="str">
        <f t="shared" ca="1" si="9"/>
        <v xml:space="preserve"> </v>
      </c>
      <c r="W32" s="210" t="str">
        <f ca="1">IF(TYPE(V32)=1,RANK(V32,OFFSET(OFFSET(W32,8-ROW(W32),),,-1):OFFSET(OFFSET(W32,8-ROW(W32),),59,-1),-1),"")</f>
        <v/>
      </c>
      <c r="X32" s="211" t="str">
        <f t="shared" ca="1" si="10"/>
        <v xml:space="preserve"> </v>
      </c>
      <c r="Y32" s="208">
        <f t="shared" ca="1" si="11"/>
        <v>0</v>
      </c>
      <c r="Z32" s="209" t="str">
        <f t="shared" ca="1" si="12"/>
        <v xml:space="preserve"> </v>
      </c>
      <c r="AA32" s="210" t="str">
        <f ca="1">IF(TYPE(Z32)=1,RANK(Z32,OFFSET(OFFSET(AA32,8-ROW(AA32),),,-1):OFFSET(OFFSET(AA32,8-ROW(AA32),),59,-1),-1),"")</f>
        <v/>
      </c>
      <c r="AB32" s="211" t="str">
        <f t="shared" ca="1" si="13"/>
        <v xml:space="preserve"> </v>
      </c>
      <c r="AC32" s="208">
        <f t="shared" ca="1" si="14"/>
        <v>0</v>
      </c>
      <c r="AD32" s="209" t="str">
        <f t="shared" ca="1" si="15"/>
        <v xml:space="preserve"> </v>
      </c>
      <c r="AE32" s="210" t="str">
        <f ca="1">IF(TYPE(AD32)=1,RANK(AD32,OFFSET(OFFSET(AE32,8-ROW(AE32),),,-1):OFFSET(OFFSET(AE32,8-ROW(AE32),),59,-1),-1),"")</f>
        <v/>
      </c>
      <c r="AF32" s="211" t="str">
        <f t="shared" ca="1" si="16"/>
        <v xml:space="preserve"> </v>
      </c>
      <c r="AG32" s="208">
        <f t="shared" ca="1" si="17"/>
        <v>0</v>
      </c>
      <c r="AH32" s="209" t="str">
        <f t="shared" ca="1" si="18"/>
        <v xml:space="preserve"> </v>
      </c>
      <c r="AI32" s="210" t="str">
        <f ca="1">IF(TYPE(AH32)=1,RANK(AH32,OFFSET(OFFSET(AI32,8-ROW(AI32),),,-1):OFFSET(OFFSET(AI32,8-ROW(AI32),),59,-1),-1),"")</f>
        <v/>
      </c>
      <c r="AJ32" s="211" t="str">
        <f t="shared" ca="1" si="20"/>
        <v xml:space="preserve"> </v>
      </c>
      <c r="AK32" s="208">
        <f t="shared" ca="1" si="21"/>
        <v>0</v>
      </c>
      <c r="AL32" s="209" t="str">
        <f t="shared" ca="1" si="22"/>
        <v xml:space="preserve"> </v>
      </c>
      <c r="AM32" s="210" t="str">
        <f ca="1">IF(TYPE(AL32)=1,RANK(AL32,OFFSET(OFFSET(AM32,8-ROW(AM32),),,-1):OFFSET(OFFSET(AM32,8-ROW(AM32),),59,-1),-1),"")</f>
        <v/>
      </c>
      <c r="AN32" s="211" t="str">
        <f t="shared" ca="1" si="23"/>
        <v xml:space="preserve"> </v>
      </c>
      <c r="AO32" s="208">
        <f t="shared" ca="1" si="24"/>
        <v>0</v>
      </c>
      <c r="AP32" s="209" t="str">
        <f t="shared" ca="1" si="25"/>
        <v xml:space="preserve"> </v>
      </c>
      <c r="AQ32" s="210">
        <v>2</v>
      </c>
      <c r="AR32" s="211">
        <f t="shared" ca="1" si="26"/>
        <v>0</v>
      </c>
      <c r="AS32" s="287"/>
    </row>
    <row r="33" spans="1:45" s="1" customFormat="1" ht="45" hidden="1" customHeight="1" x14ac:dyDescent="0.2">
      <c r="A33" s="146">
        <f t="shared" si="19"/>
        <v>26</v>
      </c>
      <c r="B33" s="147"/>
      <c r="C33" s="216"/>
      <c r="D33" s="70"/>
      <c r="E33" s="141"/>
      <c r="F33" s="141"/>
      <c r="G33" s="143"/>
      <c r="H33" s="143"/>
      <c r="I33" s="143"/>
      <c r="J33" s="207"/>
      <c r="K33" s="207"/>
      <c r="L33" s="207"/>
      <c r="M33" s="143"/>
      <c r="N33" s="144"/>
      <c r="O33" s="105"/>
      <c r="P33" s="145"/>
      <c r="Q33" s="208">
        <f t="shared" ca="1" si="6"/>
        <v>0</v>
      </c>
      <c r="R33" s="209" t="str">
        <f ca="1">IF(Q33=1,OFFSET(#REF!,,16-COLUMN(#REF!))," ")</f>
        <v xml:space="preserve"> </v>
      </c>
      <c r="S33" s="210" t="str">
        <f ca="1">IF(TYPE(R33)=1,RANK(R33,OFFSET(OFFSET(S33,8-ROW(S33),),,-1):OFFSET(OFFSET(S33,8-ROW(S33),),59,-1),-1),"")</f>
        <v/>
      </c>
      <c r="T33" s="211" t="str">
        <f t="shared" ca="1" si="7"/>
        <v xml:space="preserve"> </v>
      </c>
      <c r="U33" s="208">
        <f t="shared" ca="1" si="8"/>
        <v>0</v>
      </c>
      <c r="V33" s="209" t="str">
        <f t="shared" ca="1" si="9"/>
        <v xml:space="preserve"> </v>
      </c>
      <c r="W33" s="210" t="str">
        <f ca="1">IF(TYPE(V33)=1,RANK(V33,OFFSET(OFFSET(W33,8-ROW(W33),),,-1):OFFSET(OFFSET(W33,8-ROW(W33),),59,-1),-1),"")</f>
        <v/>
      </c>
      <c r="X33" s="211" t="str">
        <f t="shared" ca="1" si="10"/>
        <v xml:space="preserve"> </v>
      </c>
      <c r="Y33" s="208">
        <f t="shared" ca="1" si="11"/>
        <v>0</v>
      </c>
      <c r="Z33" s="209" t="str">
        <f t="shared" ca="1" si="12"/>
        <v xml:space="preserve"> </v>
      </c>
      <c r="AA33" s="210" t="str">
        <f ca="1">IF(TYPE(Z33)=1,RANK(Z33,OFFSET(OFFSET(AA33,8-ROW(AA33),),,-1):OFFSET(OFFSET(AA33,8-ROW(AA33),),59,-1),-1),"")</f>
        <v/>
      </c>
      <c r="AB33" s="211" t="str">
        <f t="shared" ca="1" si="13"/>
        <v xml:space="preserve"> </v>
      </c>
      <c r="AC33" s="208">
        <f t="shared" ca="1" si="14"/>
        <v>0</v>
      </c>
      <c r="AD33" s="209" t="str">
        <f t="shared" ca="1" si="15"/>
        <v xml:space="preserve"> </v>
      </c>
      <c r="AE33" s="210" t="str">
        <f ca="1">IF(TYPE(AD33)=1,RANK(AD33,OFFSET(OFFSET(AE33,8-ROW(AE33),),,-1):OFFSET(OFFSET(AE33,8-ROW(AE33),),59,-1),-1),"")</f>
        <v/>
      </c>
      <c r="AF33" s="211" t="str">
        <f t="shared" ca="1" si="16"/>
        <v xml:space="preserve"> </v>
      </c>
      <c r="AG33" s="208">
        <f t="shared" ca="1" si="17"/>
        <v>0</v>
      </c>
      <c r="AH33" s="209" t="str">
        <f t="shared" ca="1" si="18"/>
        <v xml:space="preserve"> </v>
      </c>
      <c r="AI33" s="210" t="str">
        <f ca="1">IF(TYPE(AH33)=1,RANK(AH33,OFFSET(OFFSET(AI33,8-ROW(AI33),),,-1):OFFSET(OFFSET(AI33,8-ROW(AI33),),59,-1),-1),"")</f>
        <v/>
      </c>
      <c r="AJ33" s="211" t="str">
        <f t="shared" ca="1" si="20"/>
        <v xml:space="preserve"> </v>
      </c>
      <c r="AK33" s="208">
        <f t="shared" ca="1" si="21"/>
        <v>0</v>
      </c>
      <c r="AL33" s="209" t="str">
        <f t="shared" ca="1" si="22"/>
        <v xml:space="preserve"> </v>
      </c>
      <c r="AM33" s="210" t="str">
        <f ca="1">IF(TYPE(AL33)=1,RANK(AL33,OFFSET(OFFSET(AM33,8-ROW(AM33),),,-1):OFFSET(OFFSET(AM33,8-ROW(AM33),),59,-1),-1),"")</f>
        <v/>
      </c>
      <c r="AN33" s="211" t="str">
        <f t="shared" ca="1" si="23"/>
        <v xml:space="preserve"> </v>
      </c>
      <c r="AO33" s="208">
        <f t="shared" ca="1" si="24"/>
        <v>0</v>
      </c>
      <c r="AP33" s="209" t="str">
        <f t="shared" ca="1" si="25"/>
        <v xml:space="preserve"> </v>
      </c>
      <c r="AQ33" s="210" t="str">
        <f ca="1">IF(TYPE(AP33)=1,RANK(AP33,OFFSET(OFFSET(AQ33,8-ROW(AQ33),),,-1):OFFSET(OFFSET(AQ33,8-ROW(AQ33),),59,-1),-1),"")</f>
        <v/>
      </c>
      <c r="AR33" s="211" t="str">
        <f t="shared" ca="1" si="26"/>
        <v xml:space="preserve"> </v>
      </c>
      <c r="AS33" s="287"/>
    </row>
    <row r="34" spans="1:45" s="1" customFormat="1" ht="45" hidden="1" customHeight="1" x14ac:dyDescent="0.2">
      <c r="A34" s="146">
        <f t="shared" si="19"/>
        <v>27</v>
      </c>
      <c r="B34" s="147"/>
      <c r="C34" s="216"/>
      <c r="D34" s="70"/>
      <c r="E34" s="141"/>
      <c r="F34" s="141"/>
      <c r="G34" s="143"/>
      <c r="H34" s="143"/>
      <c r="I34" s="143"/>
      <c r="J34" s="207"/>
      <c r="K34" s="207"/>
      <c r="L34" s="207"/>
      <c r="M34" s="143"/>
      <c r="N34" s="144"/>
      <c r="O34" s="105"/>
      <c r="P34" s="145"/>
      <c r="Q34" s="208">
        <f t="shared" ca="1" si="6"/>
        <v>0</v>
      </c>
      <c r="R34" s="209" t="str">
        <f ca="1">IF(Q34=1,OFFSET(#REF!,,16-COLUMN(#REF!))," ")</f>
        <v xml:space="preserve"> </v>
      </c>
      <c r="S34" s="210" t="str">
        <f ca="1">IF(TYPE(R34)=1,RANK(R34,OFFSET(OFFSET(S34,8-ROW(S34),),,-1):OFFSET(OFFSET(S34,8-ROW(S34),),59,-1),-1),"")</f>
        <v/>
      </c>
      <c r="T34" s="211" t="str">
        <f t="shared" ca="1" si="7"/>
        <v xml:space="preserve"> </v>
      </c>
      <c r="U34" s="208">
        <f t="shared" ca="1" si="8"/>
        <v>0</v>
      </c>
      <c r="V34" s="209" t="str">
        <f t="shared" ca="1" si="9"/>
        <v xml:space="preserve"> </v>
      </c>
      <c r="W34" s="210" t="str">
        <f ca="1">IF(TYPE(V34)=1,RANK(V34,OFFSET(OFFSET(W34,8-ROW(W34),),,-1):OFFSET(OFFSET(W34,8-ROW(W34),),59,-1),-1),"")</f>
        <v/>
      </c>
      <c r="X34" s="211" t="str">
        <f t="shared" ca="1" si="10"/>
        <v xml:space="preserve"> </v>
      </c>
      <c r="Y34" s="208">
        <f t="shared" ca="1" si="11"/>
        <v>0</v>
      </c>
      <c r="Z34" s="209" t="str">
        <f t="shared" ca="1" si="12"/>
        <v xml:space="preserve"> </v>
      </c>
      <c r="AA34" s="210" t="str">
        <f ca="1">IF(TYPE(Z34)=1,RANK(Z34,OFFSET(OFFSET(AA34,8-ROW(AA34),),,-1):OFFSET(OFFSET(AA34,8-ROW(AA34),),59,-1),-1),"")</f>
        <v/>
      </c>
      <c r="AB34" s="211" t="str">
        <f t="shared" ca="1" si="13"/>
        <v xml:space="preserve"> </v>
      </c>
      <c r="AC34" s="208">
        <f t="shared" ca="1" si="14"/>
        <v>0</v>
      </c>
      <c r="AD34" s="209" t="str">
        <f t="shared" ca="1" si="15"/>
        <v xml:space="preserve"> </v>
      </c>
      <c r="AE34" s="210" t="str">
        <f ca="1">IF(TYPE(AD34)=1,RANK(AD34,OFFSET(OFFSET(AE34,8-ROW(AE34),),,-1):OFFSET(OFFSET(AE34,8-ROW(AE34),),59,-1),-1),"")</f>
        <v/>
      </c>
      <c r="AF34" s="211" t="str">
        <f t="shared" ca="1" si="16"/>
        <v xml:space="preserve"> </v>
      </c>
      <c r="AG34" s="208">
        <f t="shared" ca="1" si="17"/>
        <v>0</v>
      </c>
      <c r="AH34" s="209" t="str">
        <f t="shared" ca="1" si="18"/>
        <v xml:space="preserve"> </v>
      </c>
      <c r="AI34" s="210" t="str">
        <f ca="1">IF(TYPE(AH34)=1,RANK(AH34,OFFSET(OFFSET(AI34,8-ROW(AI34),),,-1):OFFSET(OFFSET(AI34,8-ROW(AI34),),59,-1),-1),"")</f>
        <v/>
      </c>
      <c r="AJ34" s="211" t="str">
        <f t="shared" ca="1" si="20"/>
        <v xml:space="preserve"> </v>
      </c>
      <c r="AK34" s="208">
        <f t="shared" ca="1" si="21"/>
        <v>0</v>
      </c>
      <c r="AL34" s="209" t="str">
        <f t="shared" ca="1" si="22"/>
        <v xml:space="preserve"> </v>
      </c>
      <c r="AM34" s="210" t="str">
        <f ca="1">IF(TYPE(AL34)=1,RANK(AL34,OFFSET(OFFSET(AM34,8-ROW(AM34),),,-1):OFFSET(OFFSET(AM34,8-ROW(AM34),),59,-1),-1),"")</f>
        <v/>
      </c>
      <c r="AN34" s="211" t="str">
        <f t="shared" ca="1" si="23"/>
        <v xml:space="preserve"> </v>
      </c>
      <c r="AO34" s="208">
        <f t="shared" ca="1" si="24"/>
        <v>0</v>
      </c>
      <c r="AP34" s="209" t="str">
        <f t="shared" ca="1" si="25"/>
        <v xml:space="preserve"> </v>
      </c>
      <c r="AQ34" s="210">
        <v>3</v>
      </c>
      <c r="AR34" s="211">
        <f t="shared" ca="1" si="26"/>
        <v>-1</v>
      </c>
      <c r="AS34" s="287"/>
    </row>
    <row r="35" spans="1:45" s="1" customFormat="1" ht="45" hidden="1" customHeight="1" x14ac:dyDescent="0.2">
      <c r="A35" s="146">
        <f t="shared" si="19"/>
        <v>28</v>
      </c>
      <c r="B35" s="147"/>
      <c r="C35" s="216"/>
      <c r="D35" s="70"/>
      <c r="E35" s="141"/>
      <c r="F35" s="141"/>
      <c r="G35" s="143"/>
      <c r="H35" s="143"/>
      <c r="I35" s="143"/>
      <c r="J35" s="207"/>
      <c r="K35" s="207"/>
      <c r="L35" s="207"/>
      <c r="M35" s="143"/>
      <c r="N35" s="144"/>
      <c r="O35" s="105"/>
      <c r="P35" s="145"/>
      <c r="Q35" s="208">
        <f t="shared" ca="1" si="6"/>
        <v>0</v>
      </c>
      <c r="R35" s="209" t="str">
        <f ca="1">IF(Q35=1,OFFSET(#REF!,,16-COLUMN(#REF!))," ")</f>
        <v xml:space="preserve"> </v>
      </c>
      <c r="S35" s="210" t="str">
        <f ca="1">IF(TYPE(R35)=1,RANK(R35,OFFSET(OFFSET(S35,8-ROW(S35),),,-1):OFFSET(OFFSET(S35,8-ROW(S35),),59,-1),-1),"")</f>
        <v/>
      </c>
      <c r="T35" s="211" t="str">
        <f t="shared" ca="1" si="7"/>
        <v xml:space="preserve"> </v>
      </c>
      <c r="U35" s="208">
        <f t="shared" ca="1" si="8"/>
        <v>0</v>
      </c>
      <c r="V35" s="209" t="str">
        <f t="shared" ca="1" si="9"/>
        <v xml:space="preserve"> </v>
      </c>
      <c r="W35" s="210" t="str">
        <f ca="1">IF(TYPE(V35)=1,RANK(V35,OFFSET(OFFSET(W35,8-ROW(W35),),,-1):OFFSET(OFFSET(W35,8-ROW(W35),),59,-1),-1),"")</f>
        <v/>
      </c>
      <c r="X35" s="211" t="str">
        <f t="shared" ca="1" si="10"/>
        <v xml:space="preserve"> </v>
      </c>
      <c r="Y35" s="208">
        <f t="shared" ca="1" si="11"/>
        <v>0</v>
      </c>
      <c r="Z35" s="209" t="str">
        <f t="shared" ca="1" si="12"/>
        <v xml:space="preserve"> </v>
      </c>
      <c r="AA35" s="210" t="str">
        <f ca="1">IF(TYPE(Z35)=1,RANK(Z35,OFFSET(OFFSET(AA35,8-ROW(AA35),),,-1):OFFSET(OFFSET(AA35,8-ROW(AA35),),59,-1),-1),"")</f>
        <v/>
      </c>
      <c r="AB35" s="211" t="str">
        <f t="shared" ca="1" si="13"/>
        <v xml:space="preserve"> </v>
      </c>
      <c r="AC35" s="208">
        <f t="shared" ca="1" si="14"/>
        <v>0</v>
      </c>
      <c r="AD35" s="209" t="str">
        <f t="shared" ca="1" si="15"/>
        <v xml:space="preserve"> </v>
      </c>
      <c r="AE35" s="210" t="str">
        <f ca="1">IF(TYPE(AD35)=1,RANK(AD35,OFFSET(OFFSET(AE35,8-ROW(AE35),),,-1):OFFSET(OFFSET(AE35,8-ROW(AE35),),59,-1),-1),"")</f>
        <v/>
      </c>
      <c r="AF35" s="211" t="str">
        <f t="shared" ca="1" si="16"/>
        <v xml:space="preserve"> </v>
      </c>
      <c r="AG35" s="208">
        <f t="shared" ca="1" si="17"/>
        <v>0</v>
      </c>
      <c r="AH35" s="209" t="str">
        <f t="shared" ca="1" si="18"/>
        <v xml:space="preserve"> </v>
      </c>
      <c r="AI35" s="210" t="str">
        <f ca="1">IF(TYPE(AH35)=1,RANK(AH35,OFFSET(OFFSET(AI35,8-ROW(AI35),),,-1):OFFSET(OFFSET(AI35,8-ROW(AI35),),59,-1),-1),"")</f>
        <v/>
      </c>
      <c r="AJ35" s="211" t="str">
        <f t="shared" ca="1" si="20"/>
        <v xml:space="preserve"> </v>
      </c>
      <c r="AK35" s="208">
        <f t="shared" ca="1" si="21"/>
        <v>0</v>
      </c>
      <c r="AL35" s="209" t="str">
        <f t="shared" ca="1" si="22"/>
        <v xml:space="preserve"> </v>
      </c>
      <c r="AM35" s="210" t="str">
        <f ca="1">IF(TYPE(AL35)=1,RANK(AL35,OFFSET(OFFSET(AM35,8-ROW(AM35),),,-1):OFFSET(OFFSET(AM35,8-ROW(AM35),),59,-1),-1),"")</f>
        <v/>
      </c>
      <c r="AN35" s="211" t="str">
        <f t="shared" ca="1" si="23"/>
        <v xml:space="preserve"> </v>
      </c>
      <c r="AO35" s="208">
        <f t="shared" ca="1" si="24"/>
        <v>0</v>
      </c>
      <c r="AP35" s="209" t="str">
        <f t="shared" ca="1" si="25"/>
        <v xml:space="preserve"> </v>
      </c>
      <c r="AQ35" s="210">
        <v>4</v>
      </c>
      <c r="AR35" s="211">
        <f t="shared" ca="1" si="26"/>
        <v>-1</v>
      </c>
      <c r="AS35" s="287"/>
    </row>
    <row r="36" spans="1:45" s="1" customFormat="1" ht="45" hidden="1" customHeight="1" x14ac:dyDescent="0.2">
      <c r="A36" s="146">
        <f t="shared" si="19"/>
        <v>29</v>
      </c>
      <c r="B36" s="147"/>
      <c r="C36" s="216"/>
      <c r="D36" s="70"/>
      <c r="E36" s="141"/>
      <c r="F36" s="141"/>
      <c r="G36" s="143"/>
      <c r="H36" s="143"/>
      <c r="I36" s="143"/>
      <c r="J36" s="207"/>
      <c r="K36" s="207"/>
      <c r="L36" s="207"/>
      <c r="M36" s="143"/>
      <c r="N36" s="144"/>
      <c r="O36" s="105"/>
      <c r="P36" s="145"/>
      <c r="Q36" s="208">
        <f t="shared" ca="1" si="6"/>
        <v>0</v>
      </c>
      <c r="R36" s="209" t="str">
        <f ca="1">IF(Q36=1,OFFSET(#REF!,,16-COLUMN(#REF!))," ")</f>
        <v xml:space="preserve"> </v>
      </c>
      <c r="S36" s="210" t="str">
        <f ca="1">IF(TYPE(R36)=1,RANK(R36,OFFSET(OFFSET(S36,8-ROW(S36),),,-1):OFFSET(OFFSET(S36,8-ROW(S36),),59,-1),-1),"")</f>
        <v/>
      </c>
      <c r="T36" s="211" t="str">
        <f t="shared" ca="1" si="7"/>
        <v xml:space="preserve"> </v>
      </c>
      <c r="U36" s="208">
        <f t="shared" ca="1" si="8"/>
        <v>0</v>
      </c>
      <c r="V36" s="209" t="str">
        <f t="shared" ca="1" si="9"/>
        <v xml:space="preserve"> </v>
      </c>
      <c r="W36" s="210" t="str">
        <f ca="1">IF(TYPE(V36)=1,RANK(V36,OFFSET(OFFSET(W36,8-ROW(W36),),,-1):OFFSET(OFFSET(W36,8-ROW(W36),),59,-1),-1),"")</f>
        <v/>
      </c>
      <c r="X36" s="211" t="str">
        <f t="shared" ca="1" si="10"/>
        <v xml:space="preserve"> </v>
      </c>
      <c r="Y36" s="208">
        <f t="shared" ca="1" si="11"/>
        <v>0</v>
      </c>
      <c r="Z36" s="209" t="str">
        <f t="shared" ca="1" si="12"/>
        <v xml:space="preserve"> </v>
      </c>
      <c r="AA36" s="210" t="str">
        <f ca="1">IF(TYPE(Z36)=1,RANK(Z36,OFFSET(OFFSET(AA36,8-ROW(AA36),),,-1):OFFSET(OFFSET(AA36,8-ROW(AA36),),59,-1),-1),"")</f>
        <v/>
      </c>
      <c r="AB36" s="211" t="str">
        <f t="shared" ca="1" si="13"/>
        <v xml:space="preserve"> </v>
      </c>
      <c r="AC36" s="208">
        <f t="shared" ca="1" si="14"/>
        <v>0</v>
      </c>
      <c r="AD36" s="209" t="str">
        <f t="shared" ca="1" si="15"/>
        <v xml:space="preserve"> </v>
      </c>
      <c r="AE36" s="210" t="str">
        <f ca="1">IF(TYPE(AD36)=1,RANK(AD36,OFFSET(OFFSET(AE36,8-ROW(AE36),),,-1):OFFSET(OFFSET(AE36,8-ROW(AE36),),59,-1),-1),"")</f>
        <v/>
      </c>
      <c r="AF36" s="211" t="str">
        <f t="shared" ca="1" si="16"/>
        <v xml:space="preserve"> </v>
      </c>
      <c r="AG36" s="208">
        <f t="shared" ca="1" si="17"/>
        <v>0</v>
      </c>
      <c r="AH36" s="209" t="str">
        <f t="shared" ca="1" si="18"/>
        <v xml:space="preserve"> </v>
      </c>
      <c r="AI36" s="210" t="str">
        <f ca="1">IF(TYPE(AH36)=1,RANK(AH36,OFFSET(OFFSET(AI36,8-ROW(AI36),),,-1):OFFSET(OFFSET(AI36,8-ROW(AI36),),59,-1),-1),"")</f>
        <v/>
      </c>
      <c r="AJ36" s="211" t="str">
        <f t="shared" ca="1" si="20"/>
        <v xml:space="preserve"> </v>
      </c>
      <c r="AK36" s="208">
        <f t="shared" ca="1" si="21"/>
        <v>0</v>
      </c>
      <c r="AL36" s="209" t="str">
        <f t="shared" ca="1" si="22"/>
        <v xml:space="preserve"> </v>
      </c>
      <c r="AM36" s="210" t="str">
        <f ca="1">IF(TYPE(AL36)=1,RANK(AL36,OFFSET(OFFSET(AM36,8-ROW(AM36),),,-1):OFFSET(OFFSET(AM36,8-ROW(AM36),),59,-1),-1),"")</f>
        <v/>
      </c>
      <c r="AN36" s="211" t="str">
        <f t="shared" ca="1" si="23"/>
        <v xml:space="preserve"> </v>
      </c>
      <c r="AO36" s="208">
        <f t="shared" ca="1" si="24"/>
        <v>0</v>
      </c>
      <c r="AP36" s="209" t="str">
        <f t="shared" ca="1" si="25"/>
        <v xml:space="preserve"> </v>
      </c>
      <c r="AQ36" s="210" t="s">
        <v>133</v>
      </c>
      <c r="AR36" s="211" t="str">
        <f t="shared" si="26"/>
        <v xml:space="preserve"> </v>
      </c>
      <c r="AS36" s="287"/>
    </row>
    <row r="37" spans="1:45" s="1" customFormat="1" ht="45" hidden="1" customHeight="1" x14ac:dyDescent="0.2">
      <c r="A37" s="146">
        <f t="shared" si="19"/>
        <v>30</v>
      </c>
      <c r="B37" s="147"/>
      <c r="C37" s="216"/>
      <c r="D37" s="70"/>
      <c r="E37" s="141"/>
      <c r="F37" s="141"/>
      <c r="G37" s="143"/>
      <c r="H37" s="143"/>
      <c r="I37" s="143"/>
      <c r="J37" s="207"/>
      <c r="K37" s="207"/>
      <c r="L37" s="207"/>
      <c r="M37" s="143"/>
      <c r="N37" s="144"/>
      <c r="O37" s="105"/>
      <c r="P37" s="145"/>
      <c r="Q37" s="208">
        <f t="shared" ca="1" si="6"/>
        <v>0</v>
      </c>
      <c r="R37" s="209" t="str">
        <f ca="1">IF(Q37=1,OFFSET(#REF!,,16-COLUMN(#REF!))," ")</f>
        <v xml:space="preserve"> </v>
      </c>
      <c r="S37" s="210" t="str">
        <f ca="1">IF(TYPE(R37)=1,RANK(R37,OFFSET(OFFSET(S37,8-ROW(S37),),,-1):OFFSET(OFFSET(S37,8-ROW(S37),),59,-1),-1),"")</f>
        <v/>
      </c>
      <c r="T37" s="211" t="str">
        <f t="shared" ca="1" si="7"/>
        <v xml:space="preserve"> </v>
      </c>
      <c r="U37" s="208">
        <f t="shared" ca="1" si="8"/>
        <v>0</v>
      </c>
      <c r="V37" s="209" t="str">
        <f t="shared" ca="1" si="9"/>
        <v xml:space="preserve"> </v>
      </c>
      <c r="W37" s="210" t="str">
        <f ca="1">IF(TYPE(V37)=1,RANK(V37,OFFSET(OFFSET(W37,8-ROW(W37),),,-1):OFFSET(OFFSET(W37,8-ROW(W37),),59,-1),-1),"")</f>
        <v/>
      </c>
      <c r="X37" s="211" t="str">
        <f t="shared" ca="1" si="10"/>
        <v xml:space="preserve"> </v>
      </c>
      <c r="Y37" s="208">
        <f t="shared" ca="1" si="11"/>
        <v>0</v>
      </c>
      <c r="Z37" s="209" t="str">
        <f t="shared" ca="1" si="12"/>
        <v xml:space="preserve"> </v>
      </c>
      <c r="AA37" s="210" t="str">
        <f ca="1">IF(TYPE(Z37)=1,RANK(Z37,OFFSET(OFFSET(AA37,8-ROW(AA37),),,-1):OFFSET(OFFSET(AA37,8-ROW(AA37),),59,-1),-1),"")</f>
        <v/>
      </c>
      <c r="AB37" s="211" t="str">
        <f t="shared" ca="1" si="13"/>
        <v xml:space="preserve"> </v>
      </c>
      <c r="AC37" s="208">
        <f t="shared" ca="1" si="14"/>
        <v>0</v>
      </c>
      <c r="AD37" s="209" t="str">
        <f t="shared" ca="1" si="15"/>
        <v xml:space="preserve"> </v>
      </c>
      <c r="AE37" s="210" t="str">
        <f ca="1">IF(TYPE(AD37)=1,RANK(AD37,OFFSET(OFFSET(AE37,8-ROW(AE37),),,-1):OFFSET(OFFSET(AE37,8-ROW(AE37),),59,-1),-1),"")</f>
        <v/>
      </c>
      <c r="AF37" s="211" t="str">
        <f t="shared" ca="1" si="16"/>
        <v xml:space="preserve"> </v>
      </c>
      <c r="AG37" s="208">
        <f t="shared" ca="1" si="17"/>
        <v>0</v>
      </c>
      <c r="AH37" s="209" t="str">
        <f t="shared" ca="1" si="18"/>
        <v xml:space="preserve"> </v>
      </c>
      <c r="AI37" s="210" t="str">
        <f ca="1">IF(TYPE(AH37)=1,RANK(AH37,OFFSET(OFFSET(AI37,8-ROW(AI37),),,-1):OFFSET(OFFSET(AI37,8-ROW(AI37),),59,-1),-1),"")</f>
        <v/>
      </c>
      <c r="AJ37" s="211" t="str">
        <f t="shared" ca="1" si="20"/>
        <v xml:space="preserve"> </v>
      </c>
      <c r="AK37" s="208">
        <f t="shared" ca="1" si="21"/>
        <v>0</v>
      </c>
      <c r="AL37" s="209" t="str">
        <f t="shared" ca="1" si="22"/>
        <v xml:space="preserve"> </v>
      </c>
      <c r="AM37" s="210" t="str">
        <f ca="1">IF(TYPE(AL37)=1,RANK(AL37,OFFSET(OFFSET(AM37,8-ROW(AM37),),,-1):OFFSET(OFFSET(AM37,8-ROW(AM37),),59,-1),-1),"")</f>
        <v/>
      </c>
      <c r="AN37" s="211" t="str">
        <f t="shared" ca="1" si="23"/>
        <v xml:space="preserve"> </v>
      </c>
      <c r="AO37" s="208">
        <f t="shared" ca="1" si="24"/>
        <v>0</v>
      </c>
      <c r="AP37" s="209" t="str">
        <f t="shared" ca="1" si="25"/>
        <v xml:space="preserve"> </v>
      </c>
      <c r="AQ37" s="210" t="str">
        <f ca="1">IF(TYPE(AP37)=1,RANK(AP37,OFFSET(OFFSET(AQ37,8-ROW(AQ37),),,-1):OFFSET(OFFSET(AQ37,8-ROW(AQ37),),59,-1),-1),"")</f>
        <v/>
      </c>
      <c r="AR37" s="211" t="str">
        <f t="shared" ca="1" si="26"/>
        <v xml:space="preserve"> </v>
      </c>
      <c r="AS37" s="287"/>
    </row>
    <row r="38" spans="1:45" s="1" customFormat="1" ht="45" hidden="1" customHeight="1" x14ac:dyDescent="0.2">
      <c r="A38" s="146">
        <v>14</v>
      </c>
      <c r="B38" s="147"/>
      <c r="C38" s="216"/>
      <c r="D38" s="70"/>
      <c r="E38" s="141"/>
      <c r="F38" s="141"/>
      <c r="G38" s="143"/>
      <c r="H38" s="143"/>
      <c r="I38" s="143"/>
      <c r="J38" s="207"/>
      <c r="K38" s="207"/>
      <c r="L38" s="207"/>
      <c r="M38" s="143"/>
      <c r="N38" s="144"/>
      <c r="O38" s="105"/>
      <c r="P38" s="145"/>
      <c r="Q38" s="208">
        <f t="shared" ca="1" si="6"/>
        <v>0</v>
      </c>
      <c r="R38" s="209" t="str">
        <f ca="1">IF(Q38=1,OFFSET(#REF!,,16-COLUMN(#REF!))," ")</f>
        <v xml:space="preserve"> </v>
      </c>
      <c r="S38" s="210" t="str">
        <f ca="1">IF(TYPE(R38)=1,RANK(R38,OFFSET(OFFSET(S38,8-ROW(S38),),,-1):OFFSET(OFFSET(S38,8-ROW(S38),),59,-1),-1),"")</f>
        <v/>
      </c>
      <c r="T38" s="211" t="str">
        <f t="shared" ca="1" si="7"/>
        <v xml:space="preserve"> </v>
      </c>
      <c r="U38" s="208">
        <f t="shared" ca="1" si="8"/>
        <v>0</v>
      </c>
      <c r="V38" s="209" t="str">
        <f t="shared" ca="1" si="9"/>
        <v xml:space="preserve"> </v>
      </c>
      <c r="W38" s="210" t="str">
        <f ca="1">IF(TYPE(V38)=1,RANK(V38,OFFSET(OFFSET(W38,8-ROW(W38),),,-1):OFFSET(OFFSET(W38,8-ROW(W38),),59,-1),-1),"")</f>
        <v/>
      </c>
      <c r="X38" s="211" t="str">
        <f t="shared" ca="1" si="10"/>
        <v xml:space="preserve"> </v>
      </c>
      <c r="Y38" s="208">
        <f t="shared" ca="1" si="11"/>
        <v>0</v>
      </c>
      <c r="Z38" s="209" t="str">
        <f t="shared" ca="1" si="12"/>
        <v xml:space="preserve"> </v>
      </c>
      <c r="AA38" s="210" t="str">
        <f ca="1">IF(TYPE(Z38)=1,RANK(Z38,OFFSET(OFFSET(AA38,8-ROW(AA38),),,-1):OFFSET(OFFSET(AA38,8-ROW(AA38),),59,-1),-1),"")</f>
        <v/>
      </c>
      <c r="AB38" s="211" t="str">
        <f t="shared" ca="1" si="13"/>
        <v xml:space="preserve"> </v>
      </c>
      <c r="AC38" s="208">
        <f t="shared" ca="1" si="14"/>
        <v>0</v>
      </c>
      <c r="AD38" s="209" t="str">
        <f t="shared" ca="1" si="15"/>
        <v xml:space="preserve"> </v>
      </c>
      <c r="AE38" s="210" t="str">
        <f ca="1">IF(TYPE(AD38)=1,RANK(AD38,OFFSET(OFFSET(AE38,8-ROW(AE38),),,-1):OFFSET(OFFSET(AE38,8-ROW(AE38),),59,-1),-1),"")</f>
        <v/>
      </c>
      <c r="AF38" s="211" t="str">
        <f t="shared" ca="1" si="16"/>
        <v xml:space="preserve"> </v>
      </c>
      <c r="AG38" s="208">
        <f t="shared" ca="1" si="17"/>
        <v>0</v>
      </c>
      <c r="AH38" s="209" t="str">
        <f t="shared" ca="1" si="18"/>
        <v xml:space="preserve"> </v>
      </c>
      <c r="AI38" s="210" t="str">
        <f ca="1">IF(TYPE(AH38)=1,RANK(AH38,OFFSET(OFFSET(AI38,8-ROW(AI38),),,-1):OFFSET(OFFSET(AI38,8-ROW(AI38),),59,-1),-1),"")</f>
        <v/>
      </c>
      <c r="AJ38" s="211" t="str">
        <f t="shared" ca="1" si="20"/>
        <v xml:space="preserve"> </v>
      </c>
      <c r="AK38" s="208">
        <f t="shared" ca="1" si="21"/>
        <v>0</v>
      </c>
      <c r="AL38" s="209" t="str">
        <f t="shared" ca="1" si="22"/>
        <v xml:space="preserve"> </v>
      </c>
      <c r="AM38" s="210"/>
      <c r="AN38" s="211">
        <f t="shared" ca="1" si="23"/>
        <v>1</v>
      </c>
      <c r="AO38" s="208">
        <f t="shared" ca="1" si="24"/>
        <v>0</v>
      </c>
      <c r="AP38" s="209" t="str">
        <f t="shared" ca="1" si="25"/>
        <v xml:space="preserve"> </v>
      </c>
      <c r="AQ38" s="210" t="str">
        <f ca="1">IF(TYPE(AP38)=1,RANK(AP38,OFFSET(OFFSET(AQ38,8-ROW(AQ38),),,-1):OFFSET(OFFSET(AQ38,8-ROW(AQ38),),59,-1),-1),"")</f>
        <v/>
      </c>
      <c r="AR38" s="211" t="str">
        <f t="shared" ca="1" si="26"/>
        <v xml:space="preserve"> </v>
      </c>
      <c r="AS38" s="287"/>
    </row>
    <row r="39" spans="1:45" s="1" customFormat="1" ht="45" hidden="1" customHeight="1" x14ac:dyDescent="0.2">
      <c r="A39" s="146">
        <f t="shared" ref="A39:A40" si="27">A38+1</f>
        <v>15</v>
      </c>
      <c r="B39" s="147"/>
      <c r="C39" s="216"/>
      <c r="D39" s="70"/>
      <c r="E39" s="141"/>
      <c r="F39" s="141"/>
      <c r="G39" s="143"/>
      <c r="H39" s="143"/>
      <c r="I39" s="143"/>
      <c r="J39" s="207"/>
      <c r="K39" s="207"/>
      <c r="L39" s="207"/>
      <c r="M39" s="143"/>
      <c r="N39" s="144"/>
      <c r="O39" s="105"/>
      <c r="P39" s="145"/>
      <c r="Q39" s="208">
        <f t="shared" ref="Q39" ca="1" si="28">IF(OFFSET(Q39,,10-COLUMN(Q39))=1,IF(ISERR(SEARCH("К",OFFSET(Q39,,6-COLUMN(Q39))))=FALSE,1,0),0)</f>
        <v>0</v>
      </c>
      <c r="R39" s="209" t="str">
        <f ca="1">IF(Q39=1,OFFSET(#REF!,,16-COLUMN(#REF!))," ")</f>
        <v xml:space="preserve"> </v>
      </c>
      <c r="S39" s="210" t="str">
        <f ca="1">IF(TYPE(R39)=1,RANK(R39,OFFSET(OFFSET(S39,8-ROW(S39),),,-1):OFFSET(OFFSET(S39,8-ROW(S39),),59,-1),-1),"")</f>
        <v/>
      </c>
      <c r="T39" s="211" t="str">
        <f t="shared" ref="T39" ca="1" si="29">IF(TYPE(S39)=1,ROUND($R$68-(($R$68-1)*(SQRT(S39)-1)/(SQRT($S$68)-1)),0)," ")</f>
        <v xml:space="preserve"> </v>
      </c>
      <c r="U39" s="208">
        <f t="shared" ref="U39" ca="1" si="30">IF(OFFSET(U39,,10-COLUMN(U39))=1,IF(ISERR(SEARCH("П",OFFSET(U39,,6-COLUMN(U39))))=FALSE,1,0),0)</f>
        <v>0</v>
      </c>
      <c r="V39" s="209" t="str">
        <f t="shared" ref="V39" ca="1" si="31">IF(U39=1,OFFSET(O39,,16-COLUMN(O39))," ")</f>
        <v xml:space="preserve"> </v>
      </c>
      <c r="W39" s="210" t="str">
        <f ca="1">IF(TYPE(V39)=1,RANK(V39,OFFSET(OFFSET(W39,8-ROW(W39),),,-1):OFFSET(OFFSET(W39,8-ROW(W39),),59,-1),-1),"")</f>
        <v/>
      </c>
      <c r="X39" s="211" t="str">
        <f t="shared" ref="X39" ca="1" si="32">IF(TYPE(W39)=1,ROUND($R$68-(($R$68-1)*(SQRT(W39)-1)/(SQRT($S$68)-1)),0)," ")</f>
        <v xml:space="preserve"> </v>
      </c>
      <c r="Y39" s="208">
        <f t="shared" ref="Y39" ca="1" si="33">IF(OFFSET(Y39,,10-COLUMN(Y39))=1,IF(ISERR(SEARCH("Лб",OFFSET(Y39,,6-COLUMN(Y39))))=FALSE,1,0),0)</f>
        <v>0</v>
      </c>
      <c r="Z39" s="209" t="str">
        <f t="shared" ref="Z39" ca="1" si="34">IF(Y39=1,OFFSET(S39,,16-COLUMN(S39))," ")</f>
        <v xml:space="preserve"> </v>
      </c>
      <c r="AA39" s="210" t="str">
        <f ca="1">IF(TYPE(Z39)=1,RANK(Z39,OFFSET(OFFSET(AA39,8-ROW(AA39),),,-1):OFFSET(OFFSET(AA39,8-ROW(AA39),),59,-1),-1),"")</f>
        <v/>
      </c>
      <c r="AB39" s="211" t="str">
        <f t="shared" ref="AB39" ca="1" si="35">IF(TYPE(AA39)=1,ROUND($R$68-(($R$68-1)*(SQRT(AA39)-1)/(SQRT($S$68)-1)),0)," ")</f>
        <v xml:space="preserve"> </v>
      </c>
      <c r="AC39" s="208">
        <f ca="1">IF(OFFSET(AC39,,10-COLUMN(AC39))=1,IF(ISERR(SEARCH("Пл",OFFSET(AC39,,6-COLUMN(AC39))))=FALSE,1,0),0)</f>
        <v>0</v>
      </c>
      <c r="AD39" s="209" t="str">
        <f t="shared" ref="AD39" ca="1" si="36">IF(AC39=1,OFFSET(Y39,,14-COLUMN(Y39))," ")</f>
        <v xml:space="preserve"> </v>
      </c>
      <c r="AE39" s="210" t="str">
        <f ca="1">IF(TYPE(AD39)=1,RANK(AD39,OFFSET(OFFSET(AE39,8-ROW(AE39),),,-1):OFFSET(OFFSET(AE39,8-ROW(AE39),),59,-1),-1),"")</f>
        <v/>
      </c>
      <c r="AF39" s="211" t="str">
        <f t="shared" ref="AF39" ca="1" si="37">IF(TYPE(AE39)=1,ROUND($R$68-(($R$68-1)*(SQRT(AE39)-1)/(SQRT($S$68)-1)),0)," ")</f>
        <v xml:space="preserve"> </v>
      </c>
      <c r="AG39" s="208">
        <f t="shared" ref="AG39" ca="1" si="38">IF(OFFSET(AG39,,10-COLUMN(AG39))=1,IF(ISERR(SEARCH("Лд",OFFSET(AG39,,6-COLUMN(AG39))))=FALSE,1,0),0)</f>
        <v>0</v>
      </c>
      <c r="AH39" s="209" t="str">
        <f t="shared" ref="AH39" ca="1" si="39">IF(AG39=1,OFFSET(AA39,,16-COLUMN(AA39))," ")</f>
        <v xml:space="preserve"> </v>
      </c>
      <c r="AI39" s="210" t="str">
        <f ca="1">IF(TYPE(AH39)=1,RANK(AH39,OFFSET(OFFSET(AI39,8-ROW(AI39),),,-1):OFFSET(OFFSET(AI39,8-ROW(AI39),),59,-1),-1),"")</f>
        <v/>
      </c>
      <c r="AJ39" s="211" t="str">
        <f t="shared" ref="AJ39" ca="1" si="40">IF(TYPE(AI39)=1,ROUND($R$68-(($R$68-1)*(SQRT(AI39)-1)/(SQRT($S$68)-1)),0)," ")</f>
        <v xml:space="preserve"> </v>
      </c>
      <c r="AK39" s="208">
        <f t="shared" ref="AK39" ca="1" si="41">IF(OFFSET(AK39,,10-COLUMN(AK39))=1,IF(ISERR(SEARCH("Р",OFFSET(AK39,,6-COLUMN(AK39))))=FALSE,1,0),0)</f>
        <v>0</v>
      </c>
      <c r="AL39" s="209" t="str">
        <f t="shared" ca="1" si="22"/>
        <v xml:space="preserve"> </v>
      </c>
      <c r="AM39" s="210" t="str">
        <f ca="1">IF(TYPE(AL39)=1,RANK(AL39,OFFSET(OFFSET(AM39,8-ROW(AM39),),,-1):OFFSET(OFFSET(AM39,8-ROW(AM39),),59,-1),-1),"")</f>
        <v/>
      </c>
      <c r="AN39" s="211" t="str">
        <f t="shared" ref="AN39" ca="1" si="42">IF(TYPE(AM39)=1,ROUND($R$68-(($R$68-1)*(SQRT(AM39)-1)/(SQRT($S$68)-1)),0)," ")</f>
        <v xml:space="preserve"> </v>
      </c>
      <c r="AO39" s="208">
        <f t="shared" ref="AO39" ca="1" si="43">IF(OFFSET(AO39,,10-COLUMN(AO39))=1,IF(ISERR(SEARCH("Н",OFFSET(AO39,,6-COLUMN(AO39))))=FALSE,1,0),0)</f>
        <v>0</v>
      </c>
      <c r="AP39" s="209" t="str">
        <f t="shared" ca="1" si="25"/>
        <v xml:space="preserve"> </v>
      </c>
      <c r="AQ39" s="210" t="str">
        <f ca="1">IF(TYPE(AP39)=1,RANK(AP39,OFFSET(OFFSET(AQ39,8-ROW(AQ39),),,-1):OFFSET(OFFSET(AQ39,8-ROW(AQ39),),59,-1),-1),"")</f>
        <v/>
      </c>
      <c r="AR39" s="211" t="str">
        <f t="shared" ca="1" si="26"/>
        <v xml:space="preserve"> </v>
      </c>
      <c r="AS39" s="287"/>
    </row>
    <row r="40" spans="1:45" s="1" customFormat="1" ht="45" hidden="1" customHeight="1" x14ac:dyDescent="0.2">
      <c r="A40" s="146">
        <f t="shared" si="27"/>
        <v>16</v>
      </c>
      <c r="B40" s="147"/>
      <c r="C40" s="216"/>
      <c r="D40" s="70"/>
      <c r="E40" s="141"/>
      <c r="F40" s="141"/>
      <c r="G40" s="143"/>
      <c r="H40" s="143"/>
      <c r="I40" s="143"/>
      <c r="J40" s="207"/>
      <c r="K40" s="207"/>
      <c r="L40" s="207"/>
      <c r="M40" s="143"/>
      <c r="N40" s="144"/>
      <c r="O40" s="105"/>
      <c r="P40" s="145"/>
      <c r="Q40" s="208">
        <f t="shared" ref="Q40:Q67" ca="1" si="44">IF(OFFSET(Q40,,10-COLUMN(Q40))=1,IF(ISERR(SEARCH("К",OFFSET(Q40,,6-COLUMN(Q40))))=FALSE,1,0),0)</f>
        <v>0</v>
      </c>
      <c r="R40" s="209" t="str">
        <f ca="1">IF(Q40=1,OFFSET(#REF!,,16-COLUMN(#REF!))," ")</f>
        <v xml:space="preserve"> </v>
      </c>
      <c r="S40" s="210" t="str">
        <f ca="1">IF(TYPE(R40)=1,RANK(R40,OFFSET(OFFSET(S40,8-ROW(S40),),,-1):OFFSET(OFFSET(S40,8-ROW(S40),),59,-1),-1),"")</f>
        <v/>
      </c>
      <c r="T40" s="211" t="str">
        <f t="shared" ref="T40:T67" ca="1" si="45">IF(TYPE(S40)=1,ROUND($R$68-(($R$68-1)*(SQRT(S40)-1)/(SQRT($S$68)-1)),0)," ")</f>
        <v xml:space="preserve"> </v>
      </c>
      <c r="U40" s="208">
        <f t="shared" ref="U40:U67" ca="1" si="46">IF(OFFSET(U40,,10-COLUMN(U40))=1,IF(ISERR(SEARCH("П",OFFSET(U40,,6-COLUMN(U40))))=FALSE,1,0),0)</f>
        <v>0</v>
      </c>
      <c r="V40" s="209" t="str">
        <f t="shared" ref="V40:V67" ca="1" si="47">IF(U40=1,OFFSET(O40,,16-COLUMN(O40))," ")</f>
        <v xml:space="preserve"> </v>
      </c>
      <c r="W40" s="210" t="str">
        <f ca="1">IF(TYPE(V40)=1,RANK(V40,OFFSET(OFFSET(W40,8-ROW(W40),),,-1):OFFSET(OFFSET(W40,8-ROW(W40),),59,-1),-1),"")</f>
        <v/>
      </c>
      <c r="X40" s="211" t="str">
        <f t="shared" ref="X40:X67" ca="1" si="48">IF(TYPE(W40)=1,ROUND($R$68-(($R$68-1)*(SQRT(W40)-1)/(SQRT($S$68)-1)),0)," ")</f>
        <v xml:space="preserve"> </v>
      </c>
      <c r="Y40" s="208">
        <f t="shared" ref="Y40:Y67" ca="1" si="49">IF(OFFSET(Y40,,10-COLUMN(Y40))=1,IF(ISERR(SEARCH("Лб",OFFSET(Y40,,6-COLUMN(Y40))))=FALSE,1,0),0)</f>
        <v>0</v>
      </c>
      <c r="Z40" s="209" t="str">
        <f t="shared" ref="Z40:Z67" ca="1" si="50">IF(Y40=1,OFFSET(S40,,16-COLUMN(S40))," ")</f>
        <v xml:space="preserve"> </v>
      </c>
      <c r="AA40" s="210" t="str">
        <f ca="1">IF(TYPE(Z40)=1,RANK(Z40,OFFSET(OFFSET(AA40,8-ROW(AA40),),,-1):OFFSET(OFFSET(AA40,8-ROW(AA40),),59,-1),-1),"")</f>
        <v/>
      </c>
      <c r="AB40" s="211" t="str">
        <f t="shared" ref="AB40:AB67" ca="1" si="51">IF(TYPE(AA40)=1,ROUND($R$68-(($R$68-1)*(SQRT(AA40)-1)/(SQRT($S$68)-1)),0)," ")</f>
        <v xml:space="preserve"> </v>
      </c>
      <c r="AC40" s="208">
        <f t="shared" ref="AC40:AC67" ca="1" si="52">IF(OFFSET(AC40,,10-COLUMN(AC40))=1,IF(ISERR(SEARCH("Пл",OFFSET(AC40,,6-COLUMN(AC40))))=FALSE,1,0),0)</f>
        <v>0</v>
      </c>
      <c r="AD40" s="209" t="str">
        <f t="shared" ref="AD40:AD67" ca="1" si="53">IF(AC40=1,OFFSET(Y40,,14-COLUMN(Y40))," ")</f>
        <v xml:space="preserve"> </v>
      </c>
      <c r="AE40" s="210" t="str">
        <f ca="1">IF(TYPE(AD40)=1,RANK(AD40,OFFSET(OFFSET(AE40,8-ROW(AE40),),,-1):OFFSET(OFFSET(AE40,8-ROW(AE40),),59,-1),-1),"")</f>
        <v/>
      </c>
      <c r="AF40" s="211" t="str">
        <f t="shared" ref="AF40:AF67" ca="1" si="54">IF(TYPE(AE40)=1,ROUND($R$68-(($R$68-1)*(SQRT(AE40)-1)/(SQRT($S$68)-1)),0)," ")</f>
        <v xml:space="preserve"> </v>
      </c>
      <c r="AG40" s="208">
        <f t="shared" ref="AG40:AG67" ca="1" si="55">IF(OFFSET(AG40,,10-COLUMN(AG40))=1,IF(ISERR(SEARCH("Лд",OFFSET(AG40,,6-COLUMN(AG40))))=FALSE,1,0),0)</f>
        <v>0</v>
      </c>
      <c r="AH40" s="209" t="str">
        <f t="shared" ref="AH40:AH67" ca="1" si="56">IF(AG40=1,OFFSET(AA40,,16-COLUMN(AA40))," ")</f>
        <v xml:space="preserve"> </v>
      </c>
      <c r="AI40" s="210" t="str">
        <f ca="1">IF(TYPE(AH40)=1,RANK(AH40,OFFSET(OFFSET(AI40,8-ROW(AI40),),,-1):OFFSET(OFFSET(AI40,8-ROW(AI40),),59,-1),-1),"")</f>
        <v/>
      </c>
      <c r="AJ40" s="211" t="str">
        <f t="shared" ref="AJ40:AJ67" ca="1" si="57">IF(TYPE(AI40)=1,ROUND($R$68-(($R$68-1)*(SQRT(AI40)-1)/(SQRT($S$68)-1)),0)," ")</f>
        <v xml:space="preserve"> </v>
      </c>
      <c r="AK40" s="208">
        <f t="shared" ref="AK40:AK67" ca="1" si="58">IF(OFFSET(AK40,,10-COLUMN(AK40))=1,IF(ISERR(SEARCH("Р",OFFSET(AK40,,6-COLUMN(AK40))))=FALSE,1,0),0)</f>
        <v>0</v>
      </c>
      <c r="AL40" s="209" t="str">
        <f t="shared" ref="AL40:AL67" ca="1" si="59">IF(AK40=1,OFFSET(AG40,,15-COLUMN(AG40))," ")</f>
        <v xml:space="preserve"> </v>
      </c>
      <c r="AM40" s="210" t="str">
        <f ca="1">IF(TYPE(AL40)=1,RANK(AL40,OFFSET(OFFSET(AM40,8-ROW(AM40),),,-1):OFFSET(OFFSET(AM40,8-ROW(AM40),),59,-1),-1),"")</f>
        <v/>
      </c>
      <c r="AN40" s="211" t="str">
        <f t="shared" ref="AN40:AN67" ca="1" si="60">IF(TYPE(AM40)=1,ROUND($R$68-(($R$68-1)*(SQRT(AM40)-1)/(SQRT($S$68)-1)),0)," ")</f>
        <v xml:space="preserve"> </v>
      </c>
      <c r="AO40" s="208">
        <f t="shared" ref="AO40:AO67" ca="1" si="61">IF(OFFSET(AO40,,10-COLUMN(AO40))=1,IF(ISERR(SEARCH("Н",OFFSET(AO40,,6-COLUMN(AO40))))=FALSE,1,0),0)</f>
        <v>0</v>
      </c>
      <c r="AP40" s="209" t="str">
        <f t="shared" ref="AP40:AP67" ca="1" si="62">IF(AO40=1,OFFSET(AK40,,15-COLUMN(AK40))," ")</f>
        <v xml:space="preserve"> </v>
      </c>
      <c r="AQ40" s="210" t="str">
        <f ca="1">IF(TYPE(AP40)=1,RANK(AP40,OFFSET(OFFSET(AQ40,8-ROW(AQ40),),,-1):OFFSET(OFFSET(AQ40,8-ROW(AQ40),),59,-1),-1),"")</f>
        <v/>
      </c>
      <c r="AR40" s="211" t="str">
        <f t="shared" ref="AR40:AR67" ca="1" si="63">IF(TYPE(AQ40)=1,ROUND($R$68-(($R$68-1)*(SQRT(AQ40)-1)/(SQRT($S$68)-1)),0)," ")</f>
        <v xml:space="preserve"> </v>
      </c>
      <c r="AS40" s="287"/>
    </row>
    <row r="41" spans="1:45" s="1" customFormat="1" ht="45" hidden="1" customHeight="1" x14ac:dyDescent="0.2">
      <c r="A41" s="146">
        <f t="shared" ref="A41:A67" si="64">A40+1</f>
        <v>17</v>
      </c>
      <c r="B41" s="147"/>
      <c r="C41" s="216"/>
      <c r="D41" s="70"/>
      <c r="E41" s="141"/>
      <c r="F41" s="141"/>
      <c r="G41" s="143"/>
      <c r="H41" s="143"/>
      <c r="I41" s="143"/>
      <c r="J41" s="207"/>
      <c r="K41" s="207"/>
      <c r="L41" s="207"/>
      <c r="M41" s="143"/>
      <c r="N41" s="144"/>
      <c r="O41" s="105"/>
      <c r="P41" s="145"/>
      <c r="Q41" s="208">
        <f t="shared" ca="1" si="44"/>
        <v>0</v>
      </c>
      <c r="R41" s="209" t="str">
        <f ca="1">IF(Q41=1,OFFSET(#REF!,,16-COLUMN(#REF!))," ")</f>
        <v xml:space="preserve"> </v>
      </c>
      <c r="S41" s="210" t="str">
        <f ca="1">IF(TYPE(R41)=1,RANK(R41,OFFSET(OFFSET(S41,8-ROW(S41),),,-1):OFFSET(OFFSET(S41,8-ROW(S41),),59,-1),-1),"")</f>
        <v/>
      </c>
      <c r="T41" s="211" t="str">
        <f t="shared" ca="1" si="45"/>
        <v xml:space="preserve"> </v>
      </c>
      <c r="U41" s="208">
        <f t="shared" ca="1" si="46"/>
        <v>0</v>
      </c>
      <c r="V41" s="209" t="str">
        <f t="shared" ca="1" si="47"/>
        <v xml:space="preserve"> </v>
      </c>
      <c r="W41" s="210" t="str">
        <f ca="1">IF(TYPE(V41)=1,RANK(V41,OFFSET(OFFSET(W41,8-ROW(W41),),,-1):OFFSET(OFFSET(W41,8-ROW(W41),),59,-1),-1),"")</f>
        <v/>
      </c>
      <c r="X41" s="211" t="str">
        <f t="shared" ca="1" si="48"/>
        <v xml:space="preserve"> </v>
      </c>
      <c r="Y41" s="208">
        <f t="shared" ca="1" si="49"/>
        <v>0</v>
      </c>
      <c r="Z41" s="209" t="str">
        <f t="shared" ca="1" si="50"/>
        <v xml:space="preserve"> </v>
      </c>
      <c r="AA41" s="210" t="str">
        <f ca="1">IF(TYPE(Z41)=1,RANK(Z41,OFFSET(OFFSET(AA41,8-ROW(AA41),),,-1):OFFSET(OFFSET(AA41,8-ROW(AA41),),59,-1),-1),"")</f>
        <v/>
      </c>
      <c r="AB41" s="211" t="str">
        <f t="shared" ca="1" si="51"/>
        <v xml:space="preserve"> </v>
      </c>
      <c r="AC41" s="208">
        <f t="shared" ca="1" si="52"/>
        <v>0</v>
      </c>
      <c r="AD41" s="209" t="str">
        <f t="shared" ca="1" si="53"/>
        <v xml:space="preserve"> </v>
      </c>
      <c r="AE41" s="210" t="str">
        <f ca="1">IF(TYPE(AD41)=1,RANK(AD41,OFFSET(OFFSET(AE41,8-ROW(AE41),),,-1):OFFSET(OFFSET(AE41,8-ROW(AE41),),59,-1),-1),"")</f>
        <v/>
      </c>
      <c r="AF41" s="211" t="str">
        <f t="shared" ca="1" si="54"/>
        <v xml:space="preserve"> </v>
      </c>
      <c r="AG41" s="208">
        <f t="shared" ca="1" si="55"/>
        <v>0</v>
      </c>
      <c r="AH41" s="209" t="str">
        <f t="shared" ca="1" si="56"/>
        <v xml:space="preserve"> </v>
      </c>
      <c r="AI41" s="210" t="str">
        <f ca="1">IF(TYPE(AH41)=1,RANK(AH41,OFFSET(OFFSET(AI41,8-ROW(AI41),),,-1):OFFSET(OFFSET(AI41,8-ROW(AI41),),59,-1),-1),"")</f>
        <v/>
      </c>
      <c r="AJ41" s="211" t="str">
        <f t="shared" ca="1" si="57"/>
        <v xml:space="preserve"> </v>
      </c>
      <c r="AK41" s="208">
        <f t="shared" ca="1" si="58"/>
        <v>0</v>
      </c>
      <c r="AL41" s="209" t="str">
        <f t="shared" ca="1" si="59"/>
        <v xml:space="preserve"> </v>
      </c>
      <c r="AM41" s="210" t="str">
        <f ca="1">IF(TYPE(AL41)=1,RANK(AL41,OFFSET(OFFSET(AM41,8-ROW(AM41),),,-1):OFFSET(OFFSET(AM41,8-ROW(AM41),),59,-1),-1),"")</f>
        <v/>
      </c>
      <c r="AN41" s="211" t="str">
        <f t="shared" ca="1" si="60"/>
        <v xml:space="preserve"> </v>
      </c>
      <c r="AO41" s="208">
        <f t="shared" ca="1" si="61"/>
        <v>0</v>
      </c>
      <c r="AP41" s="209" t="str">
        <f t="shared" ca="1" si="62"/>
        <v xml:space="preserve"> </v>
      </c>
      <c r="AQ41" s="210" t="str">
        <f ca="1">IF(TYPE(AP41)=1,RANK(AP41,OFFSET(OFFSET(AQ41,8-ROW(AQ41),),,-1):OFFSET(OFFSET(AQ41,8-ROW(AQ41),),59,-1),-1),"")</f>
        <v/>
      </c>
      <c r="AR41" s="211" t="str">
        <f t="shared" ca="1" si="63"/>
        <v xml:space="preserve"> </v>
      </c>
      <c r="AS41" s="287"/>
    </row>
    <row r="42" spans="1:45" s="1" customFormat="1" ht="45" hidden="1" customHeight="1" x14ac:dyDescent="0.2">
      <c r="A42" s="146">
        <f t="shared" si="64"/>
        <v>18</v>
      </c>
      <c r="B42" s="147"/>
      <c r="C42" s="216"/>
      <c r="D42" s="70"/>
      <c r="E42" s="141"/>
      <c r="F42" s="141"/>
      <c r="G42" s="143"/>
      <c r="H42" s="143"/>
      <c r="I42" s="143"/>
      <c r="J42" s="207"/>
      <c r="K42" s="207"/>
      <c r="L42" s="207"/>
      <c r="M42" s="143"/>
      <c r="N42" s="144"/>
      <c r="O42" s="105"/>
      <c r="P42" s="145"/>
      <c r="Q42" s="208">
        <f t="shared" ca="1" si="44"/>
        <v>0</v>
      </c>
      <c r="R42" s="209" t="str">
        <f ca="1">IF(Q42=1,OFFSET(#REF!,,16-COLUMN(#REF!))," ")</f>
        <v xml:space="preserve"> </v>
      </c>
      <c r="S42" s="210" t="str">
        <f ca="1">IF(TYPE(R42)=1,RANK(R42,OFFSET(OFFSET(S42,8-ROW(S42),),,-1):OFFSET(OFFSET(S42,8-ROW(S42),),59,-1),-1),"")</f>
        <v/>
      </c>
      <c r="T42" s="211" t="str">
        <f t="shared" ca="1" si="45"/>
        <v xml:space="preserve"> </v>
      </c>
      <c r="U42" s="208">
        <f t="shared" ca="1" si="46"/>
        <v>0</v>
      </c>
      <c r="V42" s="209" t="str">
        <f t="shared" ca="1" si="47"/>
        <v xml:space="preserve"> </v>
      </c>
      <c r="W42" s="210" t="str">
        <f ca="1">IF(TYPE(V42)=1,RANK(V42,OFFSET(OFFSET(W42,8-ROW(W42),),,-1):OFFSET(OFFSET(W42,8-ROW(W42),),59,-1),-1),"")</f>
        <v/>
      </c>
      <c r="X42" s="211" t="str">
        <f t="shared" ca="1" si="48"/>
        <v xml:space="preserve"> </v>
      </c>
      <c r="Y42" s="208">
        <f t="shared" ca="1" si="49"/>
        <v>0</v>
      </c>
      <c r="Z42" s="209" t="str">
        <f t="shared" ca="1" si="50"/>
        <v xml:space="preserve"> </v>
      </c>
      <c r="AA42" s="210" t="str">
        <f ca="1">IF(TYPE(Z42)=1,RANK(Z42,OFFSET(OFFSET(AA42,8-ROW(AA42),),,-1):OFFSET(OFFSET(AA42,8-ROW(AA42),),59,-1),-1),"")</f>
        <v/>
      </c>
      <c r="AB42" s="211" t="str">
        <f t="shared" ca="1" si="51"/>
        <v xml:space="preserve"> </v>
      </c>
      <c r="AC42" s="208">
        <f t="shared" ca="1" si="52"/>
        <v>0</v>
      </c>
      <c r="AD42" s="209" t="str">
        <f t="shared" ca="1" si="53"/>
        <v xml:space="preserve"> </v>
      </c>
      <c r="AE42" s="210" t="str">
        <f ca="1">IF(TYPE(AD42)=1,RANK(AD42,OFFSET(OFFSET(AE42,8-ROW(AE42),),,-1):OFFSET(OFFSET(AE42,8-ROW(AE42),),59,-1),-1),"")</f>
        <v/>
      </c>
      <c r="AF42" s="211" t="str">
        <f t="shared" ca="1" si="54"/>
        <v xml:space="preserve"> </v>
      </c>
      <c r="AG42" s="208">
        <f t="shared" ca="1" si="55"/>
        <v>0</v>
      </c>
      <c r="AH42" s="209" t="str">
        <f t="shared" ca="1" si="56"/>
        <v xml:space="preserve"> </v>
      </c>
      <c r="AI42" s="210" t="str">
        <f ca="1">IF(TYPE(AH42)=1,RANK(AH42,OFFSET(OFFSET(AI42,8-ROW(AI42),),,-1):OFFSET(OFFSET(AI42,8-ROW(AI42),),59,-1),-1),"")</f>
        <v/>
      </c>
      <c r="AJ42" s="211" t="str">
        <f t="shared" ca="1" si="57"/>
        <v xml:space="preserve"> </v>
      </c>
      <c r="AK42" s="208">
        <f t="shared" ca="1" si="58"/>
        <v>0</v>
      </c>
      <c r="AL42" s="209" t="str">
        <f t="shared" ca="1" si="59"/>
        <v xml:space="preserve"> </v>
      </c>
      <c r="AM42" s="210" t="str">
        <f ca="1">IF(TYPE(AL42)=1,RANK(AL42,OFFSET(OFFSET(AM42,8-ROW(AM42),),,-1):OFFSET(OFFSET(AM42,8-ROW(AM42),),59,-1),-1),"")</f>
        <v/>
      </c>
      <c r="AN42" s="211" t="str">
        <f t="shared" ca="1" si="60"/>
        <v xml:space="preserve"> </v>
      </c>
      <c r="AO42" s="208">
        <f t="shared" ca="1" si="61"/>
        <v>0</v>
      </c>
      <c r="AP42" s="209" t="str">
        <f t="shared" ca="1" si="62"/>
        <v xml:space="preserve"> </v>
      </c>
      <c r="AQ42" s="210" t="str">
        <f ca="1">IF(TYPE(AP42)=1,RANK(AP42,OFFSET(OFFSET(AQ42,8-ROW(AQ42),),,-1):OFFSET(OFFSET(AQ42,8-ROW(AQ42),),59,-1),-1),"")</f>
        <v/>
      </c>
      <c r="AR42" s="211" t="str">
        <f t="shared" ca="1" si="63"/>
        <v xml:space="preserve"> </v>
      </c>
      <c r="AS42" s="287"/>
    </row>
    <row r="43" spans="1:45" s="1" customFormat="1" ht="45" hidden="1" customHeight="1" x14ac:dyDescent="0.2">
      <c r="A43" s="146">
        <f t="shared" si="64"/>
        <v>19</v>
      </c>
      <c r="B43" s="147"/>
      <c r="C43" s="216"/>
      <c r="D43" s="70"/>
      <c r="E43" s="141"/>
      <c r="F43" s="141"/>
      <c r="G43" s="143"/>
      <c r="H43" s="143"/>
      <c r="I43" s="143"/>
      <c r="J43" s="207"/>
      <c r="K43" s="207"/>
      <c r="L43" s="207"/>
      <c r="M43" s="143"/>
      <c r="N43" s="144"/>
      <c r="O43" s="105"/>
      <c r="P43" s="145"/>
      <c r="Q43" s="208">
        <f t="shared" ca="1" si="44"/>
        <v>0</v>
      </c>
      <c r="R43" s="209" t="str">
        <f ca="1">IF(Q43=1,OFFSET(#REF!,,16-COLUMN(#REF!))," ")</f>
        <v xml:space="preserve"> </v>
      </c>
      <c r="S43" s="210" t="str">
        <f ca="1">IF(TYPE(R43)=1,RANK(R43,OFFSET(OFFSET(S43,8-ROW(S43),),,-1):OFFSET(OFFSET(S43,8-ROW(S43),),59,-1),-1),"")</f>
        <v/>
      </c>
      <c r="T43" s="211" t="str">
        <f t="shared" ca="1" si="45"/>
        <v xml:space="preserve"> </v>
      </c>
      <c r="U43" s="208">
        <f t="shared" ca="1" si="46"/>
        <v>0</v>
      </c>
      <c r="V43" s="209" t="str">
        <f t="shared" ca="1" si="47"/>
        <v xml:space="preserve"> </v>
      </c>
      <c r="W43" s="210" t="str">
        <f ca="1">IF(TYPE(V43)=1,RANK(V43,OFFSET(OFFSET(W43,8-ROW(W43),),,-1):OFFSET(OFFSET(W43,8-ROW(W43),),59,-1),-1),"")</f>
        <v/>
      </c>
      <c r="X43" s="211" t="str">
        <f t="shared" ca="1" si="48"/>
        <v xml:space="preserve"> </v>
      </c>
      <c r="Y43" s="208">
        <f t="shared" ca="1" si="49"/>
        <v>0</v>
      </c>
      <c r="Z43" s="209" t="str">
        <f t="shared" ca="1" si="50"/>
        <v xml:space="preserve"> </v>
      </c>
      <c r="AA43" s="210" t="str">
        <f ca="1">IF(TYPE(Z43)=1,RANK(Z43,OFFSET(OFFSET(AA43,8-ROW(AA43),),,-1):OFFSET(OFFSET(AA43,8-ROW(AA43),),59,-1),-1),"")</f>
        <v/>
      </c>
      <c r="AB43" s="211" t="str">
        <f t="shared" ca="1" si="51"/>
        <v xml:space="preserve"> </v>
      </c>
      <c r="AC43" s="208">
        <f t="shared" ca="1" si="52"/>
        <v>0</v>
      </c>
      <c r="AD43" s="209" t="str">
        <f t="shared" ca="1" si="53"/>
        <v xml:space="preserve"> </v>
      </c>
      <c r="AE43" s="210" t="str">
        <f ca="1">IF(TYPE(AD43)=1,RANK(AD43,OFFSET(OFFSET(AE43,8-ROW(AE43),),,-1):OFFSET(OFFSET(AE43,8-ROW(AE43),),59,-1),-1),"")</f>
        <v/>
      </c>
      <c r="AF43" s="211" t="str">
        <f t="shared" ca="1" si="54"/>
        <v xml:space="preserve"> </v>
      </c>
      <c r="AG43" s="208">
        <f t="shared" ca="1" si="55"/>
        <v>0</v>
      </c>
      <c r="AH43" s="209" t="str">
        <f t="shared" ca="1" si="56"/>
        <v xml:space="preserve"> </v>
      </c>
      <c r="AI43" s="210" t="str">
        <f ca="1">IF(TYPE(AH43)=1,RANK(AH43,OFFSET(OFFSET(AI43,8-ROW(AI43),),,-1):OFFSET(OFFSET(AI43,8-ROW(AI43),),59,-1),-1),"")</f>
        <v/>
      </c>
      <c r="AJ43" s="211" t="str">
        <f t="shared" ca="1" si="57"/>
        <v xml:space="preserve"> </v>
      </c>
      <c r="AK43" s="208">
        <f t="shared" ca="1" si="58"/>
        <v>0</v>
      </c>
      <c r="AL43" s="209" t="str">
        <f t="shared" ca="1" si="59"/>
        <v xml:space="preserve"> </v>
      </c>
      <c r="AM43" s="210" t="str">
        <f ca="1">IF(TYPE(AL43)=1,RANK(AL43,OFFSET(OFFSET(AM43,8-ROW(AM43),),,-1):OFFSET(OFFSET(AM43,8-ROW(AM43),),59,-1),-1),"")</f>
        <v/>
      </c>
      <c r="AN43" s="211" t="str">
        <f t="shared" ca="1" si="60"/>
        <v xml:space="preserve"> </v>
      </c>
      <c r="AO43" s="208">
        <f t="shared" ca="1" si="61"/>
        <v>0</v>
      </c>
      <c r="AP43" s="209" t="str">
        <f t="shared" ca="1" si="62"/>
        <v xml:space="preserve"> </v>
      </c>
      <c r="AQ43" s="210" t="str">
        <f ca="1">IF(TYPE(AP43)=1,RANK(AP43,OFFSET(OFFSET(AQ43,8-ROW(AQ43),),,-1):OFFSET(OFFSET(AQ43,8-ROW(AQ43),),59,-1),-1),"")</f>
        <v/>
      </c>
      <c r="AR43" s="211" t="str">
        <f t="shared" ca="1" si="63"/>
        <v xml:space="preserve"> </v>
      </c>
      <c r="AS43" s="287"/>
    </row>
    <row r="44" spans="1:45" s="1" customFormat="1" ht="45" hidden="1" customHeight="1" x14ac:dyDescent="0.2">
      <c r="A44" s="146">
        <f t="shared" si="64"/>
        <v>20</v>
      </c>
      <c r="B44" s="147"/>
      <c r="C44" s="216"/>
      <c r="D44" s="70"/>
      <c r="E44" s="141"/>
      <c r="F44" s="141"/>
      <c r="G44" s="143"/>
      <c r="H44" s="143"/>
      <c r="I44" s="143"/>
      <c r="J44" s="207"/>
      <c r="K44" s="207"/>
      <c r="L44" s="207"/>
      <c r="M44" s="143"/>
      <c r="N44" s="144"/>
      <c r="O44" s="105"/>
      <c r="P44" s="145"/>
      <c r="Q44" s="208">
        <f t="shared" ca="1" si="44"/>
        <v>0</v>
      </c>
      <c r="R44" s="209" t="str">
        <f ca="1">IF(Q44=1,OFFSET(#REF!,,16-COLUMN(#REF!))," ")</f>
        <v xml:space="preserve"> </v>
      </c>
      <c r="S44" s="210" t="str">
        <f ca="1">IF(TYPE(R44)=1,RANK(R44,OFFSET(OFFSET(S44,8-ROW(S44),),,-1):OFFSET(OFFSET(S44,8-ROW(S44),),59,-1),-1),"")</f>
        <v/>
      </c>
      <c r="T44" s="211" t="str">
        <f t="shared" ca="1" si="45"/>
        <v xml:space="preserve"> </v>
      </c>
      <c r="U44" s="208">
        <f t="shared" ca="1" si="46"/>
        <v>0</v>
      </c>
      <c r="V44" s="209" t="str">
        <f t="shared" ca="1" si="47"/>
        <v xml:space="preserve"> </v>
      </c>
      <c r="W44" s="210" t="str">
        <f ca="1">IF(TYPE(V44)=1,RANK(V44,OFFSET(OFFSET(W44,8-ROW(W44),),,-1):OFFSET(OFFSET(W44,8-ROW(W44),),59,-1),-1),"")</f>
        <v/>
      </c>
      <c r="X44" s="211" t="str">
        <f t="shared" ca="1" si="48"/>
        <v xml:space="preserve"> </v>
      </c>
      <c r="Y44" s="208">
        <f t="shared" ca="1" si="49"/>
        <v>0</v>
      </c>
      <c r="Z44" s="209" t="str">
        <f t="shared" ca="1" si="50"/>
        <v xml:space="preserve"> </v>
      </c>
      <c r="AA44" s="210" t="str">
        <f ca="1">IF(TYPE(Z44)=1,RANK(Z44,OFFSET(OFFSET(AA44,8-ROW(AA44),),,-1):OFFSET(OFFSET(AA44,8-ROW(AA44),),59,-1),-1),"")</f>
        <v/>
      </c>
      <c r="AB44" s="211" t="str">
        <f t="shared" ca="1" si="51"/>
        <v xml:space="preserve"> </v>
      </c>
      <c r="AC44" s="208">
        <f t="shared" ca="1" si="52"/>
        <v>0</v>
      </c>
      <c r="AD44" s="209" t="str">
        <f t="shared" ca="1" si="53"/>
        <v xml:space="preserve"> </v>
      </c>
      <c r="AE44" s="210" t="str">
        <f ca="1">IF(TYPE(AD44)=1,RANK(AD44,OFFSET(OFFSET(AE44,8-ROW(AE44),),,-1):OFFSET(OFFSET(AE44,8-ROW(AE44),),59,-1),-1),"")</f>
        <v/>
      </c>
      <c r="AF44" s="211" t="str">
        <f t="shared" ca="1" si="54"/>
        <v xml:space="preserve"> </v>
      </c>
      <c r="AG44" s="208">
        <f t="shared" ca="1" si="55"/>
        <v>0</v>
      </c>
      <c r="AH44" s="209" t="str">
        <f t="shared" ca="1" si="56"/>
        <v xml:space="preserve"> </v>
      </c>
      <c r="AI44" s="210" t="str">
        <f ca="1">IF(TYPE(AH44)=1,RANK(AH44,OFFSET(OFFSET(AI44,8-ROW(AI44),),,-1):OFFSET(OFFSET(AI44,8-ROW(AI44),),59,-1),-1),"")</f>
        <v/>
      </c>
      <c r="AJ44" s="211" t="str">
        <f t="shared" ca="1" si="57"/>
        <v xml:space="preserve"> </v>
      </c>
      <c r="AK44" s="208">
        <f t="shared" ca="1" si="58"/>
        <v>0</v>
      </c>
      <c r="AL44" s="209" t="str">
        <f t="shared" ca="1" si="59"/>
        <v xml:space="preserve"> </v>
      </c>
      <c r="AM44" s="210" t="str">
        <f ca="1">IF(TYPE(AL44)=1,RANK(AL44,OFFSET(OFFSET(AM44,8-ROW(AM44),),,-1):OFFSET(OFFSET(AM44,8-ROW(AM44),),59,-1),-1),"")</f>
        <v/>
      </c>
      <c r="AN44" s="211" t="str">
        <f t="shared" ca="1" si="60"/>
        <v xml:space="preserve"> </v>
      </c>
      <c r="AO44" s="208">
        <f t="shared" ca="1" si="61"/>
        <v>0</v>
      </c>
      <c r="AP44" s="209" t="str">
        <f t="shared" ca="1" si="62"/>
        <v xml:space="preserve"> </v>
      </c>
      <c r="AQ44" s="210" t="str">
        <f ca="1">IF(TYPE(AP44)=1,RANK(AP44,OFFSET(OFFSET(AQ44,8-ROW(AQ44),),,-1):OFFSET(OFFSET(AQ44,8-ROW(AQ44),),59,-1),-1),"")</f>
        <v/>
      </c>
      <c r="AR44" s="211" t="str">
        <f t="shared" ca="1" si="63"/>
        <v xml:space="preserve"> </v>
      </c>
      <c r="AS44" s="287"/>
    </row>
    <row r="45" spans="1:45" s="1" customFormat="1" ht="45" hidden="1" customHeight="1" x14ac:dyDescent="0.2">
      <c r="A45" s="146">
        <f t="shared" si="64"/>
        <v>21</v>
      </c>
      <c r="B45" s="147"/>
      <c r="C45" s="216"/>
      <c r="D45" s="70"/>
      <c r="E45" s="141"/>
      <c r="F45" s="141"/>
      <c r="G45" s="143"/>
      <c r="H45" s="143"/>
      <c r="I45" s="143"/>
      <c r="J45" s="207"/>
      <c r="K45" s="207"/>
      <c r="L45" s="207"/>
      <c r="M45" s="143"/>
      <c r="N45" s="144"/>
      <c r="O45" s="105"/>
      <c r="P45" s="145"/>
      <c r="Q45" s="208">
        <f t="shared" ca="1" si="44"/>
        <v>0</v>
      </c>
      <c r="R45" s="209" t="str">
        <f ca="1">IF(Q45=1,OFFSET(#REF!,,16-COLUMN(#REF!))," ")</f>
        <v xml:space="preserve"> </v>
      </c>
      <c r="S45" s="210" t="str">
        <f ca="1">IF(TYPE(R45)=1,RANK(R45,OFFSET(OFFSET(S45,8-ROW(S45),),,-1):OFFSET(OFFSET(S45,8-ROW(S45),),59,-1),-1),"")</f>
        <v/>
      </c>
      <c r="T45" s="211" t="str">
        <f t="shared" ca="1" si="45"/>
        <v xml:space="preserve"> </v>
      </c>
      <c r="U45" s="208">
        <f t="shared" ca="1" si="46"/>
        <v>0</v>
      </c>
      <c r="V45" s="209" t="str">
        <f t="shared" ca="1" si="47"/>
        <v xml:space="preserve"> </v>
      </c>
      <c r="W45" s="210" t="str">
        <f ca="1">IF(TYPE(V45)=1,RANK(V45,OFFSET(OFFSET(W45,8-ROW(W45),),,-1):OFFSET(OFFSET(W45,8-ROW(W45),),59,-1),-1),"")</f>
        <v/>
      </c>
      <c r="X45" s="211" t="str">
        <f t="shared" ca="1" si="48"/>
        <v xml:space="preserve"> </v>
      </c>
      <c r="Y45" s="208">
        <f t="shared" ca="1" si="49"/>
        <v>0</v>
      </c>
      <c r="Z45" s="209" t="str">
        <f t="shared" ca="1" si="50"/>
        <v xml:space="preserve"> </v>
      </c>
      <c r="AA45" s="210" t="str">
        <f ca="1">IF(TYPE(Z45)=1,RANK(Z45,OFFSET(OFFSET(AA45,8-ROW(AA45),),,-1):OFFSET(OFFSET(AA45,8-ROW(AA45),),59,-1),-1),"")</f>
        <v/>
      </c>
      <c r="AB45" s="211" t="str">
        <f t="shared" ca="1" si="51"/>
        <v xml:space="preserve"> </v>
      </c>
      <c r="AC45" s="208">
        <f t="shared" ca="1" si="52"/>
        <v>0</v>
      </c>
      <c r="AD45" s="209" t="str">
        <f t="shared" ca="1" si="53"/>
        <v xml:space="preserve"> </v>
      </c>
      <c r="AE45" s="210" t="str">
        <f ca="1">IF(TYPE(AD45)=1,RANK(AD45,OFFSET(OFFSET(AE45,8-ROW(AE45),),,-1):OFFSET(OFFSET(AE45,8-ROW(AE45),),59,-1),-1),"")</f>
        <v/>
      </c>
      <c r="AF45" s="211" t="str">
        <f t="shared" ca="1" si="54"/>
        <v xml:space="preserve"> </v>
      </c>
      <c r="AG45" s="208">
        <f t="shared" ca="1" si="55"/>
        <v>0</v>
      </c>
      <c r="AH45" s="209" t="str">
        <f t="shared" ca="1" si="56"/>
        <v xml:space="preserve"> </v>
      </c>
      <c r="AI45" s="210" t="str">
        <f ca="1">IF(TYPE(AH45)=1,RANK(AH45,OFFSET(OFFSET(AI45,8-ROW(AI45),),,-1):OFFSET(OFFSET(AI45,8-ROW(AI45),),59,-1),-1),"")</f>
        <v/>
      </c>
      <c r="AJ45" s="211" t="str">
        <f t="shared" ca="1" si="57"/>
        <v xml:space="preserve"> </v>
      </c>
      <c r="AK45" s="208">
        <f t="shared" ca="1" si="58"/>
        <v>0</v>
      </c>
      <c r="AL45" s="209" t="str">
        <f t="shared" ca="1" si="59"/>
        <v xml:space="preserve"> </v>
      </c>
      <c r="AM45" s="210" t="str">
        <f ca="1">IF(TYPE(AL45)=1,RANK(AL45,OFFSET(OFFSET(AM45,8-ROW(AM45),),,-1):OFFSET(OFFSET(AM45,8-ROW(AM45),),59,-1),-1),"")</f>
        <v/>
      </c>
      <c r="AN45" s="211" t="str">
        <f t="shared" ca="1" si="60"/>
        <v xml:space="preserve"> </v>
      </c>
      <c r="AO45" s="208">
        <f t="shared" ca="1" si="61"/>
        <v>0</v>
      </c>
      <c r="AP45" s="209" t="str">
        <f t="shared" ca="1" si="62"/>
        <v xml:space="preserve"> </v>
      </c>
      <c r="AQ45" s="210" t="str">
        <f ca="1">IF(TYPE(AP45)=1,RANK(AP45,OFFSET(OFFSET(AQ45,8-ROW(AQ45),),,-1):OFFSET(OFFSET(AQ45,8-ROW(AQ45),),59,-1),-1),"")</f>
        <v/>
      </c>
      <c r="AR45" s="211" t="str">
        <f t="shared" ca="1" si="63"/>
        <v xml:space="preserve"> </v>
      </c>
      <c r="AS45" s="287"/>
    </row>
    <row r="46" spans="1:45" s="1" customFormat="1" ht="45" hidden="1" customHeight="1" x14ac:dyDescent="0.2">
      <c r="A46" s="146">
        <f t="shared" si="64"/>
        <v>22</v>
      </c>
      <c r="B46" s="147"/>
      <c r="C46" s="216"/>
      <c r="D46" s="70"/>
      <c r="E46" s="141"/>
      <c r="F46" s="141"/>
      <c r="G46" s="143"/>
      <c r="H46" s="143"/>
      <c r="I46" s="143"/>
      <c r="J46" s="207"/>
      <c r="K46" s="207"/>
      <c r="L46" s="207"/>
      <c r="M46" s="143"/>
      <c r="N46" s="144"/>
      <c r="O46" s="105"/>
      <c r="P46" s="145"/>
      <c r="Q46" s="208">
        <f t="shared" ca="1" si="44"/>
        <v>0</v>
      </c>
      <c r="R46" s="209" t="str">
        <f ca="1">IF(Q46=1,OFFSET(#REF!,,16-COLUMN(#REF!))," ")</f>
        <v xml:space="preserve"> </v>
      </c>
      <c r="S46" s="210" t="str">
        <f ca="1">IF(TYPE(R46)=1,RANK(R46,OFFSET(OFFSET(S46,8-ROW(S46),),,-1):OFFSET(OFFSET(S46,8-ROW(S46),),59,-1),-1),"")</f>
        <v/>
      </c>
      <c r="T46" s="211" t="str">
        <f t="shared" ca="1" si="45"/>
        <v xml:space="preserve"> </v>
      </c>
      <c r="U46" s="208">
        <f t="shared" ca="1" si="46"/>
        <v>0</v>
      </c>
      <c r="V46" s="209" t="str">
        <f t="shared" ca="1" si="47"/>
        <v xml:space="preserve"> </v>
      </c>
      <c r="W46" s="210" t="str">
        <f ca="1">IF(TYPE(V46)=1,RANK(V46,OFFSET(OFFSET(W46,8-ROW(W46),),,-1):OFFSET(OFFSET(W46,8-ROW(W46),),59,-1),-1),"")</f>
        <v/>
      </c>
      <c r="X46" s="211" t="str">
        <f t="shared" ca="1" si="48"/>
        <v xml:space="preserve"> </v>
      </c>
      <c r="Y46" s="208">
        <f t="shared" ca="1" si="49"/>
        <v>0</v>
      </c>
      <c r="Z46" s="209" t="str">
        <f t="shared" ca="1" si="50"/>
        <v xml:space="preserve"> </v>
      </c>
      <c r="AA46" s="210" t="str">
        <f ca="1">IF(TYPE(Z46)=1,RANK(Z46,OFFSET(OFFSET(AA46,8-ROW(AA46),),,-1):OFFSET(OFFSET(AA46,8-ROW(AA46),),59,-1),-1),"")</f>
        <v/>
      </c>
      <c r="AB46" s="211" t="str">
        <f t="shared" ca="1" si="51"/>
        <v xml:space="preserve"> </v>
      </c>
      <c r="AC46" s="208">
        <f t="shared" ca="1" si="52"/>
        <v>0</v>
      </c>
      <c r="AD46" s="209" t="str">
        <f t="shared" ca="1" si="53"/>
        <v xml:space="preserve"> </v>
      </c>
      <c r="AE46" s="210" t="str">
        <f ca="1">IF(TYPE(AD46)=1,RANK(AD46,OFFSET(OFFSET(AE46,8-ROW(AE46),),,-1):OFFSET(OFFSET(AE46,8-ROW(AE46),),59,-1),-1),"")</f>
        <v/>
      </c>
      <c r="AF46" s="211" t="str">
        <f t="shared" ca="1" si="54"/>
        <v xml:space="preserve"> </v>
      </c>
      <c r="AG46" s="208">
        <f t="shared" ca="1" si="55"/>
        <v>0</v>
      </c>
      <c r="AH46" s="209" t="str">
        <f t="shared" ca="1" si="56"/>
        <v xml:space="preserve"> </v>
      </c>
      <c r="AI46" s="210" t="str">
        <f ca="1">IF(TYPE(AH46)=1,RANK(AH46,OFFSET(OFFSET(AI46,8-ROW(AI46),),,-1):OFFSET(OFFSET(AI46,8-ROW(AI46),),59,-1),-1),"")</f>
        <v/>
      </c>
      <c r="AJ46" s="211" t="str">
        <f t="shared" ca="1" si="57"/>
        <v xml:space="preserve"> </v>
      </c>
      <c r="AK46" s="208">
        <f t="shared" ca="1" si="58"/>
        <v>0</v>
      </c>
      <c r="AL46" s="209" t="str">
        <f t="shared" ca="1" si="59"/>
        <v xml:space="preserve"> </v>
      </c>
      <c r="AM46" s="210" t="str">
        <f ca="1">IF(TYPE(AL46)=1,RANK(AL46,OFFSET(OFFSET(AM46,8-ROW(AM46),),,-1):OFFSET(OFFSET(AM46,8-ROW(AM46),),59,-1),-1),"")</f>
        <v/>
      </c>
      <c r="AN46" s="211" t="str">
        <f t="shared" ca="1" si="60"/>
        <v xml:space="preserve"> </v>
      </c>
      <c r="AO46" s="208">
        <f t="shared" ca="1" si="61"/>
        <v>0</v>
      </c>
      <c r="AP46" s="209" t="str">
        <f t="shared" ca="1" si="62"/>
        <v xml:space="preserve"> </v>
      </c>
      <c r="AQ46" s="210" t="str">
        <f ca="1">IF(TYPE(AP46)=1,RANK(AP46,OFFSET(OFFSET(AQ46,8-ROW(AQ46),),,-1):OFFSET(OFFSET(AQ46,8-ROW(AQ46),),59,-1),-1),"")</f>
        <v/>
      </c>
      <c r="AR46" s="211" t="str">
        <f t="shared" ca="1" si="63"/>
        <v xml:space="preserve"> </v>
      </c>
      <c r="AS46" s="287"/>
    </row>
    <row r="47" spans="1:45" s="1" customFormat="1" ht="45" hidden="1" customHeight="1" x14ac:dyDescent="0.2">
      <c r="A47" s="146">
        <f t="shared" si="64"/>
        <v>23</v>
      </c>
      <c r="B47" s="147"/>
      <c r="C47" s="216"/>
      <c r="D47" s="70"/>
      <c r="E47" s="141"/>
      <c r="F47" s="141"/>
      <c r="G47" s="143"/>
      <c r="H47" s="143"/>
      <c r="I47" s="143"/>
      <c r="J47" s="207"/>
      <c r="K47" s="207"/>
      <c r="L47" s="207"/>
      <c r="M47" s="143"/>
      <c r="N47" s="144"/>
      <c r="O47" s="105"/>
      <c r="P47" s="145"/>
      <c r="Q47" s="208">
        <f t="shared" ca="1" si="44"/>
        <v>0</v>
      </c>
      <c r="R47" s="209" t="str">
        <f ca="1">IF(Q47=1,OFFSET(#REF!,,16-COLUMN(#REF!))," ")</f>
        <v xml:space="preserve"> </v>
      </c>
      <c r="S47" s="210" t="str">
        <f ca="1">IF(TYPE(R47)=1,RANK(R47,OFFSET(OFFSET(S47,8-ROW(S47),),,-1):OFFSET(OFFSET(S47,8-ROW(S47),),59,-1),-1),"")</f>
        <v/>
      </c>
      <c r="T47" s="211" t="str">
        <f t="shared" ca="1" si="45"/>
        <v xml:space="preserve"> </v>
      </c>
      <c r="U47" s="208">
        <f t="shared" ca="1" si="46"/>
        <v>0</v>
      </c>
      <c r="V47" s="209" t="str">
        <f t="shared" ca="1" si="47"/>
        <v xml:space="preserve"> </v>
      </c>
      <c r="W47" s="210" t="str">
        <f ca="1">IF(TYPE(V47)=1,RANK(V47,OFFSET(OFFSET(W47,8-ROW(W47),),,-1):OFFSET(OFFSET(W47,8-ROW(W47),),59,-1),-1),"")</f>
        <v/>
      </c>
      <c r="X47" s="211" t="str">
        <f t="shared" ca="1" si="48"/>
        <v xml:space="preserve"> </v>
      </c>
      <c r="Y47" s="208">
        <f t="shared" ca="1" si="49"/>
        <v>0</v>
      </c>
      <c r="Z47" s="209" t="str">
        <f t="shared" ca="1" si="50"/>
        <v xml:space="preserve"> </v>
      </c>
      <c r="AA47" s="210" t="str">
        <f ca="1">IF(TYPE(Z47)=1,RANK(Z47,OFFSET(OFFSET(AA47,8-ROW(AA47),),,-1):OFFSET(OFFSET(AA47,8-ROW(AA47),),59,-1),-1),"")</f>
        <v/>
      </c>
      <c r="AB47" s="211" t="str">
        <f t="shared" ca="1" si="51"/>
        <v xml:space="preserve"> </v>
      </c>
      <c r="AC47" s="208">
        <f t="shared" ca="1" si="52"/>
        <v>0</v>
      </c>
      <c r="AD47" s="209" t="str">
        <f t="shared" ca="1" si="53"/>
        <v xml:space="preserve"> </v>
      </c>
      <c r="AE47" s="210" t="str">
        <f ca="1">IF(TYPE(AD47)=1,RANK(AD47,OFFSET(OFFSET(AE47,8-ROW(AE47),),,-1):OFFSET(OFFSET(AE47,8-ROW(AE47),),59,-1),-1),"")</f>
        <v/>
      </c>
      <c r="AF47" s="211" t="str">
        <f t="shared" ca="1" si="54"/>
        <v xml:space="preserve"> </v>
      </c>
      <c r="AG47" s="208">
        <f t="shared" ca="1" si="55"/>
        <v>0</v>
      </c>
      <c r="AH47" s="209" t="str">
        <f t="shared" ca="1" si="56"/>
        <v xml:space="preserve"> </v>
      </c>
      <c r="AI47" s="210" t="str">
        <f ca="1">IF(TYPE(AH47)=1,RANK(AH47,OFFSET(OFFSET(AI47,8-ROW(AI47),),,-1):OFFSET(OFFSET(AI47,8-ROW(AI47),),59,-1),-1),"")</f>
        <v/>
      </c>
      <c r="AJ47" s="211" t="str">
        <f t="shared" ca="1" si="57"/>
        <v xml:space="preserve"> </v>
      </c>
      <c r="AK47" s="208">
        <f t="shared" ca="1" si="58"/>
        <v>0</v>
      </c>
      <c r="AL47" s="209" t="str">
        <f t="shared" ca="1" si="59"/>
        <v xml:space="preserve"> </v>
      </c>
      <c r="AM47" s="210" t="str">
        <f ca="1">IF(TYPE(AL47)=1,RANK(AL47,OFFSET(OFFSET(AM47,8-ROW(AM47),),,-1):OFFSET(OFFSET(AM47,8-ROW(AM47),),59,-1),-1),"")</f>
        <v/>
      </c>
      <c r="AN47" s="211" t="str">
        <f t="shared" ca="1" si="60"/>
        <v xml:space="preserve"> </v>
      </c>
      <c r="AO47" s="208">
        <f t="shared" ca="1" si="61"/>
        <v>0</v>
      </c>
      <c r="AP47" s="209" t="str">
        <f t="shared" ca="1" si="62"/>
        <v xml:space="preserve"> </v>
      </c>
      <c r="AQ47" s="210" t="str">
        <f ca="1">IF(TYPE(AP47)=1,RANK(AP47,OFFSET(OFFSET(AQ47,8-ROW(AQ47),),,-1):OFFSET(OFFSET(AQ47,8-ROW(AQ47),),59,-1),-1),"")</f>
        <v/>
      </c>
      <c r="AR47" s="211" t="str">
        <f t="shared" ca="1" si="63"/>
        <v xml:space="preserve"> </v>
      </c>
      <c r="AS47" s="287"/>
    </row>
    <row r="48" spans="1:45" s="1" customFormat="1" ht="45" hidden="1" customHeight="1" x14ac:dyDescent="0.2">
      <c r="A48" s="146">
        <f t="shared" si="64"/>
        <v>24</v>
      </c>
      <c r="B48" s="147"/>
      <c r="C48" s="216"/>
      <c r="D48" s="70"/>
      <c r="E48" s="141"/>
      <c r="F48" s="141"/>
      <c r="G48" s="143"/>
      <c r="H48" s="143"/>
      <c r="I48" s="143"/>
      <c r="J48" s="207"/>
      <c r="K48" s="207"/>
      <c r="L48" s="207"/>
      <c r="M48" s="143"/>
      <c r="N48" s="144"/>
      <c r="O48" s="105"/>
      <c r="P48" s="145"/>
      <c r="Q48" s="208">
        <f t="shared" ca="1" si="44"/>
        <v>0</v>
      </c>
      <c r="R48" s="209" t="str">
        <f ca="1">IF(Q48=1,OFFSET(#REF!,,16-COLUMN(#REF!))," ")</f>
        <v xml:space="preserve"> </v>
      </c>
      <c r="S48" s="210" t="str">
        <f ca="1">IF(TYPE(R48)=1,RANK(R48,OFFSET(OFFSET(S48,8-ROW(S48),),,-1):OFFSET(OFFSET(S48,8-ROW(S48),),59,-1),-1),"")</f>
        <v/>
      </c>
      <c r="T48" s="211" t="str">
        <f t="shared" ca="1" si="45"/>
        <v xml:space="preserve"> </v>
      </c>
      <c r="U48" s="208">
        <f t="shared" ca="1" si="46"/>
        <v>0</v>
      </c>
      <c r="V48" s="209" t="str">
        <f t="shared" ca="1" si="47"/>
        <v xml:space="preserve"> </v>
      </c>
      <c r="W48" s="210" t="str">
        <f ca="1">IF(TYPE(V48)=1,RANK(V48,OFFSET(OFFSET(W48,8-ROW(W48),),,-1):OFFSET(OFFSET(W48,8-ROW(W48),),59,-1),-1),"")</f>
        <v/>
      </c>
      <c r="X48" s="211" t="str">
        <f t="shared" ca="1" si="48"/>
        <v xml:space="preserve"> </v>
      </c>
      <c r="Y48" s="208">
        <f t="shared" ca="1" si="49"/>
        <v>0</v>
      </c>
      <c r="Z48" s="209" t="str">
        <f t="shared" ca="1" si="50"/>
        <v xml:space="preserve"> </v>
      </c>
      <c r="AA48" s="210" t="str">
        <f ca="1">IF(TYPE(Z48)=1,RANK(Z48,OFFSET(OFFSET(AA48,8-ROW(AA48),),,-1):OFFSET(OFFSET(AA48,8-ROW(AA48),),59,-1),-1),"")</f>
        <v/>
      </c>
      <c r="AB48" s="211" t="str">
        <f t="shared" ca="1" si="51"/>
        <v xml:space="preserve"> </v>
      </c>
      <c r="AC48" s="208">
        <f t="shared" ca="1" si="52"/>
        <v>0</v>
      </c>
      <c r="AD48" s="209" t="str">
        <f t="shared" ca="1" si="53"/>
        <v xml:space="preserve"> </v>
      </c>
      <c r="AE48" s="210" t="str">
        <f ca="1">IF(TYPE(AD48)=1,RANK(AD48,OFFSET(OFFSET(AE48,8-ROW(AE48),),,-1):OFFSET(OFFSET(AE48,8-ROW(AE48),),59,-1),-1),"")</f>
        <v/>
      </c>
      <c r="AF48" s="211" t="str">
        <f t="shared" ca="1" si="54"/>
        <v xml:space="preserve"> </v>
      </c>
      <c r="AG48" s="208">
        <f t="shared" ca="1" si="55"/>
        <v>0</v>
      </c>
      <c r="AH48" s="209" t="str">
        <f t="shared" ca="1" si="56"/>
        <v xml:space="preserve"> </v>
      </c>
      <c r="AI48" s="210" t="str">
        <f ca="1">IF(TYPE(AH48)=1,RANK(AH48,OFFSET(OFFSET(AI48,8-ROW(AI48),),,-1):OFFSET(OFFSET(AI48,8-ROW(AI48),),59,-1),-1),"")</f>
        <v/>
      </c>
      <c r="AJ48" s="211" t="str">
        <f t="shared" ca="1" si="57"/>
        <v xml:space="preserve"> </v>
      </c>
      <c r="AK48" s="208">
        <f t="shared" ca="1" si="58"/>
        <v>0</v>
      </c>
      <c r="AL48" s="209" t="str">
        <f t="shared" ca="1" si="59"/>
        <v xml:space="preserve"> </v>
      </c>
      <c r="AM48" s="210" t="str">
        <f ca="1">IF(TYPE(AL48)=1,RANK(AL48,OFFSET(OFFSET(AM48,8-ROW(AM48),),,-1):OFFSET(OFFSET(AM48,8-ROW(AM48),),59,-1),-1),"")</f>
        <v/>
      </c>
      <c r="AN48" s="211" t="str">
        <f t="shared" ca="1" si="60"/>
        <v xml:space="preserve"> </v>
      </c>
      <c r="AO48" s="208">
        <f t="shared" ca="1" si="61"/>
        <v>0</v>
      </c>
      <c r="AP48" s="209" t="str">
        <f t="shared" ca="1" si="62"/>
        <v xml:space="preserve"> </v>
      </c>
      <c r="AQ48" s="210" t="str">
        <f ca="1">IF(TYPE(AP48)=1,RANK(AP48,OFFSET(OFFSET(AQ48,8-ROW(AQ48),),,-1):OFFSET(OFFSET(AQ48,8-ROW(AQ48),),59,-1),-1),"")</f>
        <v/>
      </c>
      <c r="AR48" s="211" t="str">
        <f t="shared" ca="1" si="63"/>
        <v xml:space="preserve"> </v>
      </c>
      <c r="AS48" s="287"/>
    </row>
    <row r="49" spans="1:45" s="1" customFormat="1" ht="45" hidden="1" customHeight="1" x14ac:dyDescent="0.2">
      <c r="A49" s="146">
        <f t="shared" si="64"/>
        <v>25</v>
      </c>
      <c r="B49" s="147"/>
      <c r="C49" s="216"/>
      <c r="D49" s="70"/>
      <c r="E49" s="141"/>
      <c r="F49" s="141"/>
      <c r="G49" s="143"/>
      <c r="H49" s="143"/>
      <c r="I49" s="143"/>
      <c r="J49" s="207"/>
      <c r="K49" s="207"/>
      <c r="L49" s="207"/>
      <c r="M49" s="143"/>
      <c r="N49" s="144"/>
      <c r="O49" s="105"/>
      <c r="P49" s="145"/>
      <c r="Q49" s="208">
        <f t="shared" ca="1" si="44"/>
        <v>0</v>
      </c>
      <c r="R49" s="209" t="str">
        <f ca="1">IF(Q49=1,OFFSET(#REF!,,16-COLUMN(#REF!))," ")</f>
        <v xml:space="preserve"> </v>
      </c>
      <c r="S49" s="210" t="str">
        <f ca="1">IF(TYPE(R49)=1,RANK(R49,OFFSET(OFFSET(S49,8-ROW(S49),),,-1):OFFSET(OFFSET(S49,8-ROW(S49),),59,-1),-1),"")</f>
        <v/>
      </c>
      <c r="T49" s="211" t="str">
        <f t="shared" ca="1" si="45"/>
        <v xml:space="preserve"> </v>
      </c>
      <c r="U49" s="208">
        <f t="shared" ca="1" si="46"/>
        <v>0</v>
      </c>
      <c r="V49" s="209" t="str">
        <f t="shared" ca="1" si="47"/>
        <v xml:space="preserve"> </v>
      </c>
      <c r="W49" s="210" t="str">
        <f ca="1">IF(TYPE(V49)=1,RANK(V49,OFFSET(OFFSET(W49,8-ROW(W49),),,-1):OFFSET(OFFSET(W49,8-ROW(W49),),59,-1),-1),"")</f>
        <v/>
      </c>
      <c r="X49" s="211" t="str">
        <f t="shared" ca="1" si="48"/>
        <v xml:space="preserve"> </v>
      </c>
      <c r="Y49" s="208">
        <f t="shared" ca="1" si="49"/>
        <v>0</v>
      </c>
      <c r="Z49" s="209" t="str">
        <f t="shared" ca="1" si="50"/>
        <v xml:space="preserve"> </v>
      </c>
      <c r="AA49" s="210" t="str">
        <f ca="1">IF(TYPE(Z49)=1,RANK(Z49,OFFSET(OFFSET(AA49,8-ROW(AA49),),,-1):OFFSET(OFFSET(AA49,8-ROW(AA49),),59,-1),-1),"")</f>
        <v/>
      </c>
      <c r="AB49" s="211" t="str">
        <f t="shared" ca="1" si="51"/>
        <v xml:space="preserve"> </v>
      </c>
      <c r="AC49" s="208">
        <f t="shared" ca="1" si="52"/>
        <v>0</v>
      </c>
      <c r="AD49" s="209" t="str">
        <f t="shared" ca="1" si="53"/>
        <v xml:space="preserve"> </v>
      </c>
      <c r="AE49" s="210" t="str">
        <f ca="1">IF(TYPE(AD49)=1,RANK(AD49,OFFSET(OFFSET(AE49,8-ROW(AE49),),,-1):OFFSET(OFFSET(AE49,8-ROW(AE49),),59,-1),-1),"")</f>
        <v/>
      </c>
      <c r="AF49" s="211" t="str">
        <f t="shared" ca="1" si="54"/>
        <v xml:space="preserve"> </v>
      </c>
      <c r="AG49" s="208">
        <f t="shared" ca="1" si="55"/>
        <v>0</v>
      </c>
      <c r="AH49" s="209" t="str">
        <f t="shared" ca="1" si="56"/>
        <v xml:space="preserve"> </v>
      </c>
      <c r="AI49" s="210" t="str">
        <f ca="1">IF(TYPE(AH49)=1,RANK(AH49,OFFSET(OFFSET(AI49,8-ROW(AI49),),,-1):OFFSET(OFFSET(AI49,8-ROW(AI49),),59,-1),-1),"")</f>
        <v/>
      </c>
      <c r="AJ49" s="211" t="str">
        <f t="shared" ca="1" si="57"/>
        <v xml:space="preserve"> </v>
      </c>
      <c r="AK49" s="208">
        <f t="shared" ca="1" si="58"/>
        <v>0</v>
      </c>
      <c r="AL49" s="209" t="str">
        <f t="shared" ca="1" si="59"/>
        <v xml:space="preserve"> </v>
      </c>
      <c r="AM49" s="210" t="str">
        <f ca="1">IF(TYPE(AL49)=1,RANK(AL49,OFFSET(OFFSET(AM49,8-ROW(AM49),),,-1):OFFSET(OFFSET(AM49,8-ROW(AM49),),59,-1),-1),"")</f>
        <v/>
      </c>
      <c r="AN49" s="211" t="str">
        <f t="shared" ca="1" si="60"/>
        <v xml:space="preserve"> </v>
      </c>
      <c r="AO49" s="208">
        <f t="shared" ca="1" si="61"/>
        <v>0</v>
      </c>
      <c r="AP49" s="209" t="str">
        <f t="shared" ca="1" si="62"/>
        <v xml:space="preserve"> </v>
      </c>
      <c r="AQ49" s="210" t="str">
        <f ca="1">IF(TYPE(AP49)=1,RANK(AP49,OFFSET(OFFSET(AQ49,8-ROW(AQ49),),,-1):OFFSET(OFFSET(AQ49,8-ROW(AQ49),),59,-1),-1),"")</f>
        <v/>
      </c>
      <c r="AR49" s="211" t="str">
        <f t="shared" ca="1" si="63"/>
        <v xml:space="preserve"> </v>
      </c>
      <c r="AS49" s="287"/>
    </row>
    <row r="50" spans="1:45" s="1" customFormat="1" ht="45" hidden="1" customHeight="1" x14ac:dyDescent="0.2">
      <c r="A50" s="146">
        <f t="shared" si="64"/>
        <v>26</v>
      </c>
      <c r="B50" s="147"/>
      <c r="C50" s="216"/>
      <c r="D50" s="70"/>
      <c r="E50" s="141"/>
      <c r="F50" s="141"/>
      <c r="G50" s="143"/>
      <c r="H50" s="143"/>
      <c r="I50" s="143"/>
      <c r="J50" s="207"/>
      <c r="K50" s="207"/>
      <c r="L50" s="207"/>
      <c r="M50" s="143"/>
      <c r="N50" s="144"/>
      <c r="O50" s="105"/>
      <c r="P50" s="145"/>
      <c r="Q50" s="208">
        <f t="shared" ca="1" si="44"/>
        <v>0</v>
      </c>
      <c r="R50" s="209" t="str">
        <f ca="1">IF(Q50=1,OFFSET(#REF!,,16-COLUMN(#REF!))," ")</f>
        <v xml:space="preserve"> </v>
      </c>
      <c r="S50" s="210" t="str">
        <f ca="1">IF(TYPE(R50)=1,RANK(R50,OFFSET(OFFSET(S50,8-ROW(S50),),,-1):OFFSET(OFFSET(S50,8-ROW(S50),),59,-1),-1),"")</f>
        <v/>
      </c>
      <c r="T50" s="211" t="str">
        <f t="shared" ca="1" si="45"/>
        <v xml:space="preserve"> </v>
      </c>
      <c r="U50" s="208">
        <f t="shared" ca="1" si="46"/>
        <v>0</v>
      </c>
      <c r="V50" s="209" t="str">
        <f t="shared" ca="1" si="47"/>
        <v xml:space="preserve"> </v>
      </c>
      <c r="W50" s="210" t="str">
        <f ca="1">IF(TYPE(V50)=1,RANK(V50,OFFSET(OFFSET(W50,8-ROW(W50),),,-1):OFFSET(OFFSET(W50,8-ROW(W50),),59,-1),-1),"")</f>
        <v/>
      </c>
      <c r="X50" s="211" t="str">
        <f t="shared" ca="1" si="48"/>
        <v xml:space="preserve"> </v>
      </c>
      <c r="Y50" s="208">
        <f t="shared" ca="1" si="49"/>
        <v>0</v>
      </c>
      <c r="Z50" s="209" t="str">
        <f t="shared" ca="1" si="50"/>
        <v xml:space="preserve"> </v>
      </c>
      <c r="AA50" s="210" t="str">
        <f ca="1">IF(TYPE(Z50)=1,RANK(Z50,OFFSET(OFFSET(AA50,8-ROW(AA50),),,-1):OFFSET(OFFSET(AA50,8-ROW(AA50),),59,-1),-1),"")</f>
        <v/>
      </c>
      <c r="AB50" s="211" t="str">
        <f t="shared" ca="1" si="51"/>
        <v xml:space="preserve"> </v>
      </c>
      <c r="AC50" s="208">
        <f t="shared" ca="1" si="52"/>
        <v>0</v>
      </c>
      <c r="AD50" s="209" t="str">
        <f t="shared" ca="1" si="53"/>
        <v xml:space="preserve"> </v>
      </c>
      <c r="AE50" s="210" t="str">
        <f ca="1">IF(TYPE(AD50)=1,RANK(AD50,OFFSET(OFFSET(AE50,8-ROW(AE50),),,-1):OFFSET(OFFSET(AE50,8-ROW(AE50),),59,-1),-1),"")</f>
        <v/>
      </c>
      <c r="AF50" s="211" t="str">
        <f t="shared" ca="1" si="54"/>
        <v xml:space="preserve"> </v>
      </c>
      <c r="AG50" s="208">
        <f t="shared" ca="1" si="55"/>
        <v>0</v>
      </c>
      <c r="AH50" s="209" t="str">
        <f t="shared" ca="1" si="56"/>
        <v xml:space="preserve"> </v>
      </c>
      <c r="AI50" s="210" t="str">
        <f ca="1">IF(TYPE(AH50)=1,RANK(AH50,OFFSET(OFFSET(AI50,8-ROW(AI50),),,-1):OFFSET(OFFSET(AI50,8-ROW(AI50),),59,-1),-1),"")</f>
        <v/>
      </c>
      <c r="AJ50" s="211" t="str">
        <f t="shared" ca="1" si="57"/>
        <v xml:space="preserve"> </v>
      </c>
      <c r="AK50" s="208">
        <f t="shared" ca="1" si="58"/>
        <v>0</v>
      </c>
      <c r="AL50" s="209" t="str">
        <f t="shared" ca="1" si="59"/>
        <v xml:space="preserve"> </v>
      </c>
      <c r="AM50" s="210" t="str">
        <f ca="1">IF(TYPE(AL50)=1,RANK(AL50,OFFSET(OFFSET(AM50,8-ROW(AM50),),,-1):OFFSET(OFFSET(AM50,8-ROW(AM50),),59,-1),-1),"")</f>
        <v/>
      </c>
      <c r="AN50" s="211" t="str">
        <f t="shared" ca="1" si="60"/>
        <v xml:space="preserve"> </v>
      </c>
      <c r="AO50" s="208">
        <f t="shared" ca="1" si="61"/>
        <v>0</v>
      </c>
      <c r="AP50" s="209" t="str">
        <f t="shared" ca="1" si="62"/>
        <v xml:space="preserve"> </v>
      </c>
      <c r="AQ50" s="210" t="str">
        <f ca="1">IF(TYPE(AP50)=1,RANK(AP50,OFFSET(OFFSET(AQ50,8-ROW(AQ50),),,-1):OFFSET(OFFSET(AQ50,8-ROW(AQ50),),59,-1),-1),"")</f>
        <v/>
      </c>
      <c r="AR50" s="211" t="str">
        <f t="shared" ca="1" si="63"/>
        <v xml:space="preserve"> </v>
      </c>
      <c r="AS50" s="287"/>
    </row>
    <row r="51" spans="1:45" s="1" customFormat="1" ht="45" hidden="1" customHeight="1" x14ac:dyDescent="0.2">
      <c r="A51" s="146">
        <f t="shared" si="64"/>
        <v>27</v>
      </c>
      <c r="B51" s="147"/>
      <c r="C51" s="216"/>
      <c r="D51" s="70"/>
      <c r="E51" s="141"/>
      <c r="F51" s="141"/>
      <c r="G51" s="143"/>
      <c r="H51" s="143"/>
      <c r="I51" s="143"/>
      <c r="J51" s="207"/>
      <c r="K51" s="207"/>
      <c r="L51" s="207"/>
      <c r="M51" s="143"/>
      <c r="N51" s="144"/>
      <c r="O51" s="105"/>
      <c r="P51" s="145"/>
      <c r="Q51" s="208">
        <f t="shared" ca="1" si="44"/>
        <v>0</v>
      </c>
      <c r="R51" s="209" t="str">
        <f ca="1">IF(Q51=1,OFFSET(#REF!,,16-COLUMN(#REF!))," ")</f>
        <v xml:space="preserve"> </v>
      </c>
      <c r="S51" s="210" t="str">
        <f ca="1">IF(TYPE(R51)=1,RANK(R51,OFFSET(OFFSET(S51,8-ROW(S51),),,-1):OFFSET(OFFSET(S51,8-ROW(S51),),59,-1),-1),"")</f>
        <v/>
      </c>
      <c r="T51" s="211" t="str">
        <f t="shared" ca="1" si="45"/>
        <v xml:space="preserve"> </v>
      </c>
      <c r="U51" s="208">
        <f t="shared" ca="1" si="46"/>
        <v>0</v>
      </c>
      <c r="V51" s="209" t="str">
        <f t="shared" ca="1" si="47"/>
        <v xml:space="preserve"> </v>
      </c>
      <c r="W51" s="210" t="str">
        <f ca="1">IF(TYPE(V51)=1,RANK(V51,OFFSET(OFFSET(W51,8-ROW(W51),),,-1):OFFSET(OFFSET(W51,8-ROW(W51),),59,-1),-1),"")</f>
        <v/>
      </c>
      <c r="X51" s="211" t="str">
        <f t="shared" ca="1" si="48"/>
        <v xml:space="preserve"> </v>
      </c>
      <c r="Y51" s="208">
        <f t="shared" ca="1" si="49"/>
        <v>0</v>
      </c>
      <c r="Z51" s="209" t="str">
        <f t="shared" ca="1" si="50"/>
        <v xml:space="preserve"> </v>
      </c>
      <c r="AA51" s="210" t="str">
        <f ca="1">IF(TYPE(Z51)=1,RANK(Z51,OFFSET(OFFSET(AA51,8-ROW(AA51),),,-1):OFFSET(OFFSET(AA51,8-ROW(AA51),),59,-1),-1),"")</f>
        <v/>
      </c>
      <c r="AB51" s="211" t="str">
        <f t="shared" ca="1" si="51"/>
        <v xml:space="preserve"> </v>
      </c>
      <c r="AC51" s="208">
        <f t="shared" ca="1" si="52"/>
        <v>0</v>
      </c>
      <c r="AD51" s="209" t="str">
        <f t="shared" ca="1" si="53"/>
        <v xml:space="preserve"> </v>
      </c>
      <c r="AE51" s="210" t="str">
        <f ca="1">IF(TYPE(AD51)=1,RANK(AD51,OFFSET(OFFSET(AE51,8-ROW(AE51),),,-1):OFFSET(OFFSET(AE51,8-ROW(AE51),),59,-1),-1),"")</f>
        <v/>
      </c>
      <c r="AF51" s="211" t="str">
        <f t="shared" ca="1" si="54"/>
        <v xml:space="preserve"> </v>
      </c>
      <c r="AG51" s="208">
        <f t="shared" ca="1" si="55"/>
        <v>0</v>
      </c>
      <c r="AH51" s="209" t="str">
        <f t="shared" ca="1" si="56"/>
        <v xml:space="preserve"> </v>
      </c>
      <c r="AI51" s="210" t="str">
        <f ca="1">IF(TYPE(AH51)=1,RANK(AH51,OFFSET(OFFSET(AI51,8-ROW(AI51),),,-1):OFFSET(OFFSET(AI51,8-ROW(AI51),),59,-1),-1),"")</f>
        <v/>
      </c>
      <c r="AJ51" s="211" t="str">
        <f t="shared" ca="1" si="57"/>
        <v xml:space="preserve"> </v>
      </c>
      <c r="AK51" s="208">
        <f t="shared" ca="1" si="58"/>
        <v>0</v>
      </c>
      <c r="AL51" s="209" t="str">
        <f t="shared" ca="1" si="59"/>
        <v xml:space="preserve"> </v>
      </c>
      <c r="AM51" s="210" t="str">
        <f ca="1">IF(TYPE(AL51)=1,RANK(AL51,OFFSET(OFFSET(AM51,8-ROW(AM51),),,-1):OFFSET(OFFSET(AM51,8-ROW(AM51),),59,-1),-1),"")</f>
        <v/>
      </c>
      <c r="AN51" s="211" t="str">
        <f t="shared" ca="1" si="60"/>
        <v xml:space="preserve"> </v>
      </c>
      <c r="AO51" s="208">
        <f t="shared" ca="1" si="61"/>
        <v>0</v>
      </c>
      <c r="AP51" s="209" t="str">
        <f t="shared" ca="1" si="62"/>
        <v xml:space="preserve"> </v>
      </c>
      <c r="AQ51" s="210" t="str">
        <f ca="1">IF(TYPE(AP51)=1,RANK(AP51,OFFSET(OFFSET(AQ51,8-ROW(AQ51),),,-1):OFFSET(OFFSET(AQ51,8-ROW(AQ51),),59,-1),-1),"")</f>
        <v/>
      </c>
      <c r="AR51" s="211" t="str">
        <f t="shared" ca="1" si="63"/>
        <v xml:space="preserve"> </v>
      </c>
      <c r="AS51" s="287"/>
    </row>
    <row r="52" spans="1:45" s="1" customFormat="1" ht="45" hidden="1" customHeight="1" x14ac:dyDescent="0.2">
      <c r="A52" s="146">
        <f t="shared" si="64"/>
        <v>28</v>
      </c>
      <c r="B52" s="147"/>
      <c r="C52" s="216"/>
      <c r="D52" s="70"/>
      <c r="E52" s="141"/>
      <c r="F52" s="141"/>
      <c r="G52" s="143"/>
      <c r="H52" s="143"/>
      <c r="I52" s="143"/>
      <c r="J52" s="207"/>
      <c r="K52" s="207"/>
      <c r="L52" s="207"/>
      <c r="M52" s="143"/>
      <c r="N52" s="144"/>
      <c r="O52" s="105"/>
      <c r="P52" s="145"/>
      <c r="Q52" s="208">
        <f t="shared" ca="1" si="44"/>
        <v>0</v>
      </c>
      <c r="R52" s="209" t="str">
        <f ca="1">IF(Q52=1,OFFSET(#REF!,,16-COLUMN(#REF!))," ")</f>
        <v xml:space="preserve"> </v>
      </c>
      <c r="S52" s="210" t="str">
        <f ca="1">IF(TYPE(R52)=1,RANK(R52,OFFSET(OFFSET(S52,8-ROW(S52),),,-1):OFFSET(OFFSET(S52,8-ROW(S52),),59,-1),-1),"")</f>
        <v/>
      </c>
      <c r="T52" s="211" t="str">
        <f t="shared" ca="1" si="45"/>
        <v xml:space="preserve"> </v>
      </c>
      <c r="U52" s="208">
        <f t="shared" ca="1" si="46"/>
        <v>0</v>
      </c>
      <c r="V52" s="209" t="str">
        <f t="shared" ca="1" si="47"/>
        <v xml:space="preserve"> </v>
      </c>
      <c r="W52" s="210" t="str">
        <f ca="1">IF(TYPE(V52)=1,RANK(V52,OFFSET(OFFSET(W52,8-ROW(W52),),,-1):OFFSET(OFFSET(W52,8-ROW(W52),),59,-1),-1),"")</f>
        <v/>
      </c>
      <c r="X52" s="211" t="str">
        <f t="shared" ca="1" si="48"/>
        <v xml:space="preserve"> </v>
      </c>
      <c r="Y52" s="208">
        <f t="shared" ca="1" si="49"/>
        <v>0</v>
      </c>
      <c r="Z52" s="209" t="str">
        <f t="shared" ca="1" si="50"/>
        <v xml:space="preserve"> </v>
      </c>
      <c r="AA52" s="210" t="str">
        <f ca="1">IF(TYPE(Z52)=1,RANK(Z52,OFFSET(OFFSET(AA52,8-ROW(AA52),),,-1):OFFSET(OFFSET(AA52,8-ROW(AA52),),59,-1),-1),"")</f>
        <v/>
      </c>
      <c r="AB52" s="211" t="str">
        <f t="shared" ca="1" si="51"/>
        <v xml:space="preserve"> </v>
      </c>
      <c r="AC52" s="208">
        <f t="shared" ca="1" si="52"/>
        <v>0</v>
      </c>
      <c r="AD52" s="209" t="str">
        <f t="shared" ca="1" si="53"/>
        <v xml:space="preserve"> </v>
      </c>
      <c r="AE52" s="210" t="str">
        <f ca="1">IF(TYPE(AD52)=1,RANK(AD52,OFFSET(OFFSET(AE52,8-ROW(AE52),),,-1):OFFSET(OFFSET(AE52,8-ROW(AE52),),59,-1),-1),"")</f>
        <v/>
      </c>
      <c r="AF52" s="211" t="str">
        <f t="shared" ca="1" si="54"/>
        <v xml:space="preserve"> </v>
      </c>
      <c r="AG52" s="208">
        <f t="shared" ca="1" si="55"/>
        <v>0</v>
      </c>
      <c r="AH52" s="209" t="str">
        <f t="shared" ca="1" si="56"/>
        <v xml:space="preserve"> </v>
      </c>
      <c r="AI52" s="210" t="str">
        <f ca="1">IF(TYPE(AH52)=1,RANK(AH52,OFFSET(OFFSET(AI52,8-ROW(AI52),),,-1):OFFSET(OFFSET(AI52,8-ROW(AI52),),59,-1),-1),"")</f>
        <v/>
      </c>
      <c r="AJ52" s="211" t="str">
        <f t="shared" ca="1" si="57"/>
        <v xml:space="preserve"> </v>
      </c>
      <c r="AK52" s="208">
        <f t="shared" ca="1" si="58"/>
        <v>0</v>
      </c>
      <c r="AL52" s="209" t="str">
        <f t="shared" ca="1" si="59"/>
        <v xml:space="preserve"> </v>
      </c>
      <c r="AM52" s="210" t="str">
        <f ca="1">IF(TYPE(AL52)=1,RANK(AL52,OFFSET(OFFSET(AM52,8-ROW(AM52),),,-1):OFFSET(OFFSET(AM52,8-ROW(AM52),),59,-1),-1),"")</f>
        <v/>
      </c>
      <c r="AN52" s="211" t="str">
        <f t="shared" ca="1" si="60"/>
        <v xml:space="preserve"> </v>
      </c>
      <c r="AO52" s="208">
        <f t="shared" ca="1" si="61"/>
        <v>0</v>
      </c>
      <c r="AP52" s="209" t="str">
        <f t="shared" ca="1" si="62"/>
        <v xml:space="preserve"> </v>
      </c>
      <c r="AQ52" s="210" t="str">
        <f ca="1">IF(TYPE(AP52)=1,RANK(AP52,OFFSET(OFFSET(AQ52,8-ROW(AQ52),),,-1):OFFSET(OFFSET(AQ52,8-ROW(AQ52),),59,-1),-1),"")</f>
        <v/>
      </c>
      <c r="AR52" s="211" t="str">
        <f t="shared" ca="1" si="63"/>
        <v xml:space="preserve"> </v>
      </c>
      <c r="AS52" s="287"/>
    </row>
    <row r="53" spans="1:45" s="1" customFormat="1" ht="45" hidden="1" customHeight="1" x14ac:dyDescent="0.2">
      <c r="A53" s="146">
        <f t="shared" si="64"/>
        <v>29</v>
      </c>
      <c r="B53" s="147"/>
      <c r="C53" s="216"/>
      <c r="D53" s="70"/>
      <c r="E53" s="141"/>
      <c r="F53" s="141"/>
      <c r="G53" s="143"/>
      <c r="H53" s="143"/>
      <c r="I53" s="143"/>
      <c r="J53" s="207"/>
      <c r="K53" s="207"/>
      <c r="L53" s="207"/>
      <c r="M53" s="143"/>
      <c r="N53" s="144"/>
      <c r="O53" s="105"/>
      <c r="P53" s="145"/>
      <c r="Q53" s="208">
        <f t="shared" ca="1" si="44"/>
        <v>0</v>
      </c>
      <c r="R53" s="209" t="str">
        <f ca="1">IF(Q53=1,OFFSET(#REF!,,16-COLUMN(#REF!))," ")</f>
        <v xml:space="preserve"> </v>
      </c>
      <c r="S53" s="210" t="str">
        <f ca="1">IF(TYPE(R53)=1,RANK(R53,OFFSET(OFFSET(S53,8-ROW(S53),),,-1):OFFSET(OFFSET(S53,8-ROW(S53),),59,-1),-1),"")</f>
        <v/>
      </c>
      <c r="T53" s="211" t="str">
        <f t="shared" ca="1" si="45"/>
        <v xml:space="preserve"> </v>
      </c>
      <c r="U53" s="208">
        <f t="shared" ca="1" si="46"/>
        <v>0</v>
      </c>
      <c r="V53" s="209" t="str">
        <f t="shared" ca="1" si="47"/>
        <v xml:space="preserve"> </v>
      </c>
      <c r="W53" s="210" t="str">
        <f ca="1">IF(TYPE(V53)=1,RANK(V53,OFFSET(OFFSET(W53,8-ROW(W53),),,-1):OFFSET(OFFSET(W53,8-ROW(W53),),59,-1),-1),"")</f>
        <v/>
      </c>
      <c r="X53" s="211" t="str">
        <f t="shared" ca="1" si="48"/>
        <v xml:space="preserve"> </v>
      </c>
      <c r="Y53" s="208">
        <f t="shared" ca="1" si="49"/>
        <v>0</v>
      </c>
      <c r="Z53" s="209" t="str">
        <f t="shared" ca="1" si="50"/>
        <v xml:space="preserve"> </v>
      </c>
      <c r="AA53" s="210" t="str">
        <f ca="1">IF(TYPE(Z53)=1,RANK(Z53,OFFSET(OFFSET(AA53,8-ROW(AA53),),,-1):OFFSET(OFFSET(AA53,8-ROW(AA53),),59,-1),-1),"")</f>
        <v/>
      </c>
      <c r="AB53" s="211" t="str">
        <f t="shared" ca="1" si="51"/>
        <v xml:space="preserve"> </v>
      </c>
      <c r="AC53" s="208">
        <f t="shared" ca="1" si="52"/>
        <v>0</v>
      </c>
      <c r="AD53" s="209" t="str">
        <f t="shared" ca="1" si="53"/>
        <v xml:space="preserve"> </v>
      </c>
      <c r="AE53" s="210" t="str">
        <f ca="1">IF(TYPE(AD53)=1,RANK(AD53,OFFSET(OFFSET(AE53,8-ROW(AE53),),,-1):OFFSET(OFFSET(AE53,8-ROW(AE53),),59,-1),-1),"")</f>
        <v/>
      </c>
      <c r="AF53" s="211" t="str">
        <f t="shared" ca="1" si="54"/>
        <v xml:space="preserve"> </v>
      </c>
      <c r="AG53" s="208">
        <f t="shared" ca="1" si="55"/>
        <v>0</v>
      </c>
      <c r="AH53" s="209" t="str">
        <f t="shared" ca="1" si="56"/>
        <v xml:space="preserve"> </v>
      </c>
      <c r="AI53" s="210" t="str">
        <f ca="1">IF(TYPE(AH53)=1,RANK(AH53,OFFSET(OFFSET(AI53,8-ROW(AI53),),,-1):OFFSET(OFFSET(AI53,8-ROW(AI53),),59,-1),-1),"")</f>
        <v/>
      </c>
      <c r="AJ53" s="211" t="str">
        <f t="shared" ca="1" si="57"/>
        <v xml:space="preserve"> </v>
      </c>
      <c r="AK53" s="208">
        <f t="shared" ca="1" si="58"/>
        <v>0</v>
      </c>
      <c r="AL53" s="209" t="str">
        <f t="shared" ca="1" si="59"/>
        <v xml:space="preserve"> </v>
      </c>
      <c r="AM53" s="210" t="str">
        <f ca="1">IF(TYPE(AL53)=1,RANK(AL53,OFFSET(OFFSET(AM53,8-ROW(AM53),),,-1):OFFSET(OFFSET(AM53,8-ROW(AM53),),59,-1),-1),"")</f>
        <v/>
      </c>
      <c r="AN53" s="211" t="str">
        <f t="shared" ca="1" si="60"/>
        <v xml:space="preserve"> </v>
      </c>
      <c r="AO53" s="208">
        <f t="shared" ca="1" si="61"/>
        <v>0</v>
      </c>
      <c r="AP53" s="209" t="str">
        <f t="shared" ca="1" si="62"/>
        <v xml:space="preserve"> </v>
      </c>
      <c r="AQ53" s="210" t="str">
        <f ca="1">IF(TYPE(AP53)=1,RANK(AP53,OFFSET(OFFSET(AQ53,8-ROW(AQ53),),,-1):OFFSET(OFFSET(AQ53,8-ROW(AQ53),),59,-1),-1),"")</f>
        <v/>
      </c>
      <c r="AR53" s="211" t="str">
        <f t="shared" ca="1" si="63"/>
        <v xml:space="preserve"> </v>
      </c>
      <c r="AS53" s="287"/>
    </row>
    <row r="54" spans="1:45" s="1" customFormat="1" ht="45" hidden="1" customHeight="1" x14ac:dyDescent="0.2">
      <c r="A54" s="146">
        <f t="shared" si="64"/>
        <v>30</v>
      </c>
      <c r="B54" s="147"/>
      <c r="C54" s="216"/>
      <c r="D54" s="70"/>
      <c r="E54" s="141"/>
      <c r="F54" s="141"/>
      <c r="G54" s="143"/>
      <c r="H54" s="143"/>
      <c r="I54" s="143"/>
      <c r="J54" s="207"/>
      <c r="K54" s="207"/>
      <c r="L54" s="207"/>
      <c r="M54" s="143"/>
      <c r="N54" s="144"/>
      <c r="O54" s="105"/>
      <c r="P54" s="145"/>
      <c r="Q54" s="208">
        <f t="shared" ca="1" si="44"/>
        <v>0</v>
      </c>
      <c r="R54" s="209" t="str">
        <f ca="1">IF(Q54=1,OFFSET(#REF!,,16-COLUMN(#REF!))," ")</f>
        <v xml:space="preserve"> </v>
      </c>
      <c r="S54" s="210" t="str">
        <f ca="1">IF(TYPE(R54)=1,RANK(R54,OFFSET(OFFSET(S54,8-ROW(S54),),,-1):OFFSET(OFFSET(S54,8-ROW(S54),),59,-1),-1),"")</f>
        <v/>
      </c>
      <c r="T54" s="211" t="str">
        <f t="shared" ca="1" si="45"/>
        <v xml:space="preserve"> </v>
      </c>
      <c r="U54" s="208">
        <f t="shared" ca="1" si="46"/>
        <v>0</v>
      </c>
      <c r="V54" s="209" t="str">
        <f t="shared" ca="1" si="47"/>
        <v xml:space="preserve"> </v>
      </c>
      <c r="W54" s="210" t="str">
        <f ca="1">IF(TYPE(V54)=1,RANK(V54,OFFSET(OFFSET(W54,8-ROW(W54),),,-1):OFFSET(OFFSET(W54,8-ROW(W54),),59,-1),-1),"")</f>
        <v/>
      </c>
      <c r="X54" s="211" t="str">
        <f t="shared" ca="1" si="48"/>
        <v xml:space="preserve"> </v>
      </c>
      <c r="Y54" s="208">
        <f t="shared" ca="1" si="49"/>
        <v>0</v>
      </c>
      <c r="Z54" s="209" t="str">
        <f t="shared" ca="1" si="50"/>
        <v xml:space="preserve"> </v>
      </c>
      <c r="AA54" s="210" t="str">
        <f ca="1">IF(TYPE(Z54)=1,RANK(Z54,OFFSET(OFFSET(AA54,8-ROW(AA54),),,-1):OFFSET(OFFSET(AA54,8-ROW(AA54),),59,-1),-1),"")</f>
        <v/>
      </c>
      <c r="AB54" s="211" t="str">
        <f t="shared" ca="1" si="51"/>
        <v xml:space="preserve"> </v>
      </c>
      <c r="AC54" s="208">
        <f t="shared" ca="1" si="52"/>
        <v>0</v>
      </c>
      <c r="AD54" s="209" t="str">
        <f t="shared" ca="1" si="53"/>
        <v xml:space="preserve"> </v>
      </c>
      <c r="AE54" s="210" t="str">
        <f ca="1">IF(TYPE(AD54)=1,RANK(AD54,OFFSET(OFFSET(AE54,8-ROW(AE54),),,-1):OFFSET(OFFSET(AE54,8-ROW(AE54),),59,-1),-1),"")</f>
        <v/>
      </c>
      <c r="AF54" s="211" t="str">
        <f t="shared" ca="1" si="54"/>
        <v xml:space="preserve"> </v>
      </c>
      <c r="AG54" s="208">
        <f t="shared" ca="1" si="55"/>
        <v>0</v>
      </c>
      <c r="AH54" s="209" t="str">
        <f t="shared" ca="1" si="56"/>
        <v xml:space="preserve"> </v>
      </c>
      <c r="AI54" s="210" t="str">
        <f ca="1">IF(TYPE(AH54)=1,RANK(AH54,OFFSET(OFFSET(AI54,8-ROW(AI54),),,-1):OFFSET(OFFSET(AI54,8-ROW(AI54),),59,-1),-1),"")</f>
        <v/>
      </c>
      <c r="AJ54" s="211" t="str">
        <f t="shared" ca="1" si="57"/>
        <v xml:space="preserve"> </v>
      </c>
      <c r="AK54" s="208">
        <f t="shared" ca="1" si="58"/>
        <v>0</v>
      </c>
      <c r="AL54" s="209" t="str">
        <f t="shared" ca="1" si="59"/>
        <v xml:space="preserve"> </v>
      </c>
      <c r="AM54" s="210" t="str">
        <f ca="1">IF(TYPE(AL54)=1,RANK(AL54,OFFSET(OFFSET(AM54,8-ROW(AM54),),,-1):OFFSET(OFFSET(AM54,8-ROW(AM54),),59,-1),-1),"")</f>
        <v/>
      </c>
      <c r="AN54" s="211" t="str">
        <f t="shared" ca="1" si="60"/>
        <v xml:space="preserve"> </v>
      </c>
      <c r="AO54" s="208">
        <f t="shared" ca="1" si="61"/>
        <v>0</v>
      </c>
      <c r="AP54" s="209" t="str">
        <f t="shared" ca="1" si="62"/>
        <v xml:space="preserve"> </v>
      </c>
      <c r="AQ54" s="210" t="str">
        <f ca="1">IF(TYPE(AP54)=1,RANK(AP54,OFFSET(OFFSET(AQ54,8-ROW(AQ54),),,-1):OFFSET(OFFSET(AQ54,8-ROW(AQ54),),59,-1),-1),"")</f>
        <v/>
      </c>
      <c r="AR54" s="211" t="str">
        <f t="shared" ca="1" si="63"/>
        <v xml:space="preserve"> </v>
      </c>
      <c r="AS54" s="287"/>
    </row>
    <row r="55" spans="1:45" s="1" customFormat="1" ht="45" hidden="1" customHeight="1" x14ac:dyDescent="0.2">
      <c r="A55" s="146">
        <f t="shared" si="64"/>
        <v>31</v>
      </c>
      <c r="B55" s="147"/>
      <c r="C55" s="216"/>
      <c r="D55" s="70"/>
      <c r="E55" s="141"/>
      <c r="F55" s="141"/>
      <c r="G55" s="143"/>
      <c r="H55" s="143"/>
      <c r="I55" s="143"/>
      <c r="J55" s="207"/>
      <c r="K55" s="207"/>
      <c r="L55" s="207"/>
      <c r="M55" s="143"/>
      <c r="N55" s="144"/>
      <c r="O55" s="105"/>
      <c r="P55" s="145"/>
      <c r="Q55" s="208">
        <f t="shared" ca="1" si="44"/>
        <v>0</v>
      </c>
      <c r="R55" s="209" t="str">
        <f ca="1">IF(Q55=1,OFFSET(#REF!,,16-COLUMN(#REF!))," ")</f>
        <v xml:space="preserve"> </v>
      </c>
      <c r="S55" s="210" t="str">
        <f ca="1">IF(TYPE(R55)=1,RANK(R55,OFFSET(OFFSET(S55,8-ROW(S55),),,-1):OFFSET(OFFSET(S55,8-ROW(S55),),59,-1),-1),"")</f>
        <v/>
      </c>
      <c r="T55" s="211" t="str">
        <f t="shared" ca="1" si="45"/>
        <v xml:space="preserve"> </v>
      </c>
      <c r="U55" s="208">
        <f t="shared" ca="1" si="46"/>
        <v>0</v>
      </c>
      <c r="V55" s="209" t="str">
        <f t="shared" ca="1" si="47"/>
        <v xml:space="preserve"> </v>
      </c>
      <c r="W55" s="210" t="str">
        <f ca="1">IF(TYPE(V55)=1,RANK(V55,OFFSET(OFFSET(W55,8-ROW(W55),),,-1):OFFSET(OFFSET(W55,8-ROW(W55),),59,-1),-1),"")</f>
        <v/>
      </c>
      <c r="X55" s="211" t="str">
        <f t="shared" ca="1" si="48"/>
        <v xml:space="preserve"> </v>
      </c>
      <c r="Y55" s="208">
        <f t="shared" ca="1" si="49"/>
        <v>0</v>
      </c>
      <c r="Z55" s="209" t="str">
        <f t="shared" ca="1" si="50"/>
        <v xml:space="preserve"> </v>
      </c>
      <c r="AA55" s="210" t="str">
        <f ca="1">IF(TYPE(Z55)=1,RANK(Z55,OFFSET(OFFSET(AA55,8-ROW(AA55),),,-1):OFFSET(OFFSET(AA55,8-ROW(AA55),),59,-1),-1),"")</f>
        <v/>
      </c>
      <c r="AB55" s="211" t="str">
        <f t="shared" ca="1" si="51"/>
        <v xml:space="preserve"> </v>
      </c>
      <c r="AC55" s="208">
        <f t="shared" ca="1" si="52"/>
        <v>0</v>
      </c>
      <c r="AD55" s="209" t="str">
        <f t="shared" ca="1" si="53"/>
        <v xml:space="preserve"> </v>
      </c>
      <c r="AE55" s="210" t="str">
        <f ca="1">IF(TYPE(AD55)=1,RANK(AD55,OFFSET(OFFSET(AE55,8-ROW(AE55),),,-1):OFFSET(OFFSET(AE55,8-ROW(AE55),),59,-1),-1),"")</f>
        <v/>
      </c>
      <c r="AF55" s="211" t="str">
        <f t="shared" ca="1" si="54"/>
        <v xml:space="preserve"> </v>
      </c>
      <c r="AG55" s="208">
        <f t="shared" ca="1" si="55"/>
        <v>0</v>
      </c>
      <c r="AH55" s="209" t="str">
        <f t="shared" ca="1" si="56"/>
        <v xml:space="preserve"> </v>
      </c>
      <c r="AI55" s="210" t="str">
        <f ca="1">IF(TYPE(AH55)=1,RANK(AH55,OFFSET(OFFSET(AI55,8-ROW(AI55),),,-1):OFFSET(OFFSET(AI55,8-ROW(AI55),),59,-1),-1),"")</f>
        <v/>
      </c>
      <c r="AJ55" s="211" t="str">
        <f t="shared" ca="1" si="57"/>
        <v xml:space="preserve"> </v>
      </c>
      <c r="AK55" s="208">
        <f t="shared" ca="1" si="58"/>
        <v>0</v>
      </c>
      <c r="AL55" s="209" t="str">
        <f t="shared" ca="1" si="59"/>
        <v xml:space="preserve"> </v>
      </c>
      <c r="AM55" s="210" t="str">
        <f ca="1">IF(TYPE(AL55)=1,RANK(AL55,OFFSET(OFFSET(AM55,8-ROW(AM55),),,-1):OFFSET(OFFSET(AM55,8-ROW(AM55),),59,-1),-1),"")</f>
        <v/>
      </c>
      <c r="AN55" s="211" t="str">
        <f t="shared" ca="1" si="60"/>
        <v xml:space="preserve"> </v>
      </c>
      <c r="AO55" s="208">
        <f t="shared" ca="1" si="61"/>
        <v>0</v>
      </c>
      <c r="AP55" s="209" t="str">
        <f t="shared" ca="1" si="62"/>
        <v xml:space="preserve"> </v>
      </c>
      <c r="AQ55" s="210" t="str">
        <f ca="1">IF(TYPE(AP55)=1,RANK(AP55,OFFSET(OFFSET(AQ55,8-ROW(AQ55),),,-1):OFFSET(OFFSET(AQ55,8-ROW(AQ55),),59,-1),-1),"")</f>
        <v/>
      </c>
      <c r="AR55" s="211" t="str">
        <f t="shared" ca="1" si="63"/>
        <v xml:space="preserve"> </v>
      </c>
      <c r="AS55" s="287"/>
    </row>
    <row r="56" spans="1:45" s="1" customFormat="1" ht="45" hidden="1" customHeight="1" x14ac:dyDescent="0.2">
      <c r="A56" s="146">
        <f t="shared" si="64"/>
        <v>32</v>
      </c>
      <c r="B56" s="147"/>
      <c r="C56" s="216"/>
      <c r="D56" s="70"/>
      <c r="E56" s="141"/>
      <c r="F56" s="141"/>
      <c r="G56" s="143"/>
      <c r="H56" s="143"/>
      <c r="I56" s="143"/>
      <c r="J56" s="207"/>
      <c r="K56" s="207"/>
      <c r="L56" s="207"/>
      <c r="M56" s="143"/>
      <c r="N56" s="144"/>
      <c r="O56" s="105"/>
      <c r="P56" s="145"/>
      <c r="Q56" s="208">
        <f t="shared" ca="1" si="44"/>
        <v>0</v>
      </c>
      <c r="R56" s="209" t="str">
        <f ca="1">IF(Q56=1,OFFSET(#REF!,,16-COLUMN(#REF!))," ")</f>
        <v xml:space="preserve"> </v>
      </c>
      <c r="S56" s="210" t="str">
        <f ca="1">IF(TYPE(R56)=1,RANK(R56,OFFSET(OFFSET(S56,8-ROW(S56),),,-1):OFFSET(OFFSET(S56,8-ROW(S56),),59,-1),-1),"")</f>
        <v/>
      </c>
      <c r="T56" s="211" t="str">
        <f t="shared" ca="1" si="45"/>
        <v xml:space="preserve"> </v>
      </c>
      <c r="U56" s="208">
        <f t="shared" ca="1" si="46"/>
        <v>0</v>
      </c>
      <c r="V56" s="209" t="str">
        <f t="shared" ca="1" si="47"/>
        <v xml:space="preserve"> </v>
      </c>
      <c r="W56" s="210" t="str">
        <f ca="1">IF(TYPE(V56)=1,RANK(V56,OFFSET(OFFSET(W56,8-ROW(W56),),,-1):OFFSET(OFFSET(W56,8-ROW(W56),),59,-1),-1),"")</f>
        <v/>
      </c>
      <c r="X56" s="211" t="str">
        <f t="shared" ca="1" si="48"/>
        <v xml:space="preserve"> </v>
      </c>
      <c r="Y56" s="208">
        <f t="shared" ca="1" si="49"/>
        <v>0</v>
      </c>
      <c r="Z56" s="209" t="str">
        <f t="shared" ca="1" si="50"/>
        <v xml:space="preserve"> </v>
      </c>
      <c r="AA56" s="210" t="str">
        <f ca="1">IF(TYPE(Z56)=1,RANK(Z56,OFFSET(OFFSET(AA56,8-ROW(AA56),),,-1):OFFSET(OFFSET(AA56,8-ROW(AA56),),59,-1),-1),"")</f>
        <v/>
      </c>
      <c r="AB56" s="211" t="str">
        <f t="shared" ca="1" si="51"/>
        <v xml:space="preserve"> </v>
      </c>
      <c r="AC56" s="208">
        <f t="shared" ca="1" si="52"/>
        <v>0</v>
      </c>
      <c r="AD56" s="209" t="str">
        <f t="shared" ca="1" si="53"/>
        <v xml:space="preserve"> </v>
      </c>
      <c r="AE56" s="210" t="str">
        <f ca="1">IF(TYPE(AD56)=1,RANK(AD56,OFFSET(OFFSET(AE56,8-ROW(AE56),),,-1):OFFSET(OFFSET(AE56,8-ROW(AE56),),59,-1),-1),"")</f>
        <v/>
      </c>
      <c r="AF56" s="211" t="str">
        <f t="shared" ca="1" si="54"/>
        <v xml:space="preserve"> </v>
      </c>
      <c r="AG56" s="208">
        <f t="shared" ca="1" si="55"/>
        <v>0</v>
      </c>
      <c r="AH56" s="209" t="str">
        <f t="shared" ca="1" si="56"/>
        <v xml:space="preserve"> </v>
      </c>
      <c r="AI56" s="210" t="str">
        <f ca="1">IF(TYPE(AH56)=1,RANK(AH56,OFFSET(OFFSET(AI56,8-ROW(AI56),),,-1):OFFSET(OFFSET(AI56,8-ROW(AI56),),59,-1),-1),"")</f>
        <v/>
      </c>
      <c r="AJ56" s="211" t="str">
        <f t="shared" ca="1" si="57"/>
        <v xml:space="preserve"> </v>
      </c>
      <c r="AK56" s="208">
        <f t="shared" ca="1" si="58"/>
        <v>0</v>
      </c>
      <c r="AL56" s="209" t="str">
        <f t="shared" ca="1" si="59"/>
        <v xml:space="preserve"> </v>
      </c>
      <c r="AM56" s="210" t="str">
        <f ca="1">IF(TYPE(AL56)=1,RANK(AL56,OFFSET(OFFSET(AM56,8-ROW(AM56),),,-1):OFFSET(OFFSET(AM56,8-ROW(AM56),),59,-1),-1),"")</f>
        <v/>
      </c>
      <c r="AN56" s="211" t="str">
        <f t="shared" ca="1" si="60"/>
        <v xml:space="preserve"> </v>
      </c>
      <c r="AO56" s="208">
        <f t="shared" ca="1" si="61"/>
        <v>0</v>
      </c>
      <c r="AP56" s="209" t="str">
        <f t="shared" ca="1" si="62"/>
        <v xml:space="preserve"> </v>
      </c>
      <c r="AQ56" s="210" t="str">
        <f ca="1">IF(TYPE(AP56)=1,RANK(AP56,OFFSET(OFFSET(AQ56,8-ROW(AQ56),),,-1):OFFSET(OFFSET(AQ56,8-ROW(AQ56),),59,-1),-1),"")</f>
        <v/>
      </c>
      <c r="AR56" s="211" t="str">
        <f t="shared" ca="1" si="63"/>
        <v xml:space="preserve"> </v>
      </c>
      <c r="AS56" s="287"/>
    </row>
    <row r="57" spans="1:45" s="1" customFormat="1" ht="45" hidden="1" customHeight="1" x14ac:dyDescent="0.2">
      <c r="A57" s="146">
        <f t="shared" si="64"/>
        <v>33</v>
      </c>
      <c r="B57" s="147"/>
      <c r="C57" s="216"/>
      <c r="D57" s="70"/>
      <c r="E57" s="141"/>
      <c r="F57" s="141"/>
      <c r="G57" s="143"/>
      <c r="H57" s="143"/>
      <c r="I57" s="143"/>
      <c r="J57" s="207"/>
      <c r="K57" s="207"/>
      <c r="L57" s="207"/>
      <c r="M57" s="143"/>
      <c r="N57" s="144"/>
      <c r="O57" s="105"/>
      <c r="P57" s="145"/>
      <c r="Q57" s="208">
        <f t="shared" ca="1" si="44"/>
        <v>0</v>
      </c>
      <c r="R57" s="209" t="str">
        <f ca="1">IF(Q57=1,OFFSET(#REF!,,16-COLUMN(#REF!))," ")</f>
        <v xml:space="preserve"> </v>
      </c>
      <c r="S57" s="210" t="str">
        <f ca="1">IF(TYPE(R57)=1,RANK(R57,OFFSET(OFFSET(S57,8-ROW(S57),),,-1):OFFSET(OFFSET(S57,8-ROW(S57),),59,-1),-1),"")</f>
        <v/>
      </c>
      <c r="T57" s="211" t="str">
        <f t="shared" ca="1" si="45"/>
        <v xml:space="preserve"> </v>
      </c>
      <c r="U57" s="208">
        <f t="shared" ca="1" si="46"/>
        <v>0</v>
      </c>
      <c r="V57" s="209" t="str">
        <f t="shared" ca="1" si="47"/>
        <v xml:space="preserve"> </v>
      </c>
      <c r="W57" s="210" t="str">
        <f ca="1">IF(TYPE(V57)=1,RANK(V57,OFFSET(OFFSET(W57,8-ROW(W57),),,-1):OFFSET(OFFSET(W57,8-ROW(W57),),59,-1),-1),"")</f>
        <v/>
      </c>
      <c r="X57" s="211" t="str">
        <f t="shared" ca="1" si="48"/>
        <v xml:space="preserve"> </v>
      </c>
      <c r="Y57" s="208">
        <f t="shared" ca="1" si="49"/>
        <v>0</v>
      </c>
      <c r="Z57" s="209" t="str">
        <f t="shared" ca="1" si="50"/>
        <v xml:space="preserve"> </v>
      </c>
      <c r="AA57" s="210" t="str">
        <f ca="1">IF(TYPE(Z57)=1,RANK(Z57,OFFSET(OFFSET(AA57,8-ROW(AA57),),,-1):OFFSET(OFFSET(AA57,8-ROW(AA57),),59,-1),-1),"")</f>
        <v/>
      </c>
      <c r="AB57" s="211" t="str">
        <f t="shared" ca="1" si="51"/>
        <v xml:space="preserve"> </v>
      </c>
      <c r="AC57" s="208">
        <f t="shared" ca="1" si="52"/>
        <v>0</v>
      </c>
      <c r="AD57" s="209" t="str">
        <f t="shared" ca="1" si="53"/>
        <v xml:space="preserve"> </v>
      </c>
      <c r="AE57" s="210" t="str">
        <f ca="1">IF(TYPE(AD57)=1,RANK(AD57,OFFSET(OFFSET(AE57,8-ROW(AE57),),,-1):OFFSET(OFFSET(AE57,8-ROW(AE57),),59,-1),-1),"")</f>
        <v/>
      </c>
      <c r="AF57" s="211" t="str">
        <f t="shared" ca="1" si="54"/>
        <v xml:space="preserve"> </v>
      </c>
      <c r="AG57" s="208">
        <f t="shared" ca="1" si="55"/>
        <v>0</v>
      </c>
      <c r="AH57" s="209" t="str">
        <f t="shared" ca="1" si="56"/>
        <v xml:space="preserve"> </v>
      </c>
      <c r="AI57" s="210" t="str">
        <f ca="1">IF(TYPE(AH57)=1,RANK(AH57,OFFSET(OFFSET(AI57,8-ROW(AI57),),,-1):OFFSET(OFFSET(AI57,8-ROW(AI57),),59,-1),-1),"")</f>
        <v/>
      </c>
      <c r="AJ57" s="211" t="str">
        <f t="shared" ca="1" si="57"/>
        <v xml:space="preserve"> </v>
      </c>
      <c r="AK57" s="208">
        <f t="shared" ca="1" si="58"/>
        <v>0</v>
      </c>
      <c r="AL57" s="209" t="str">
        <f t="shared" ca="1" si="59"/>
        <v xml:space="preserve"> </v>
      </c>
      <c r="AM57" s="210" t="str">
        <f ca="1">IF(TYPE(AL57)=1,RANK(AL57,OFFSET(OFFSET(AM57,8-ROW(AM57),),,-1):OFFSET(OFFSET(AM57,8-ROW(AM57),),59,-1),-1),"")</f>
        <v/>
      </c>
      <c r="AN57" s="211" t="str">
        <f t="shared" ca="1" si="60"/>
        <v xml:space="preserve"> </v>
      </c>
      <c r="AO57" s="208">
        <f t="shared" ca="1" si="61"/>
        <v>0</v>
      </c>
      <c r="AP57" s="209" t="str">
        <f t="shared" ca="1" si="62"/>
        <v xml:space="preserve"> </v>
      </c>
      <c r="AQ57" s="210" t="str">
        <f ca="1">IF(TYPE(AP57)=1,RANK(AP57,OFFSET(OFFSET(AQ57,8-ROW(AQ57),),,-1):OFFSET(OFFSET(AQ57,8-ROW(AQ57),),59,-1),-1),"")</f>
        <v/>
      </c>
      <c r="AR57" s="211" t="str">
        <f t="shared" ca="1" si="63"/>
        <v xml:space="preserve"> </v>
      </c>
      <c r="AS57" s="287"/>
    </row>
    <row r="58" spans="1:45" s="1" customFormat="1" ht="45" hidden="1" customHeight="1" x14ac:dyDescent="0.2">
      <c r="A58" s="146">
        <f t="shared" si="64"/>
        <v>34</v>
      </c>
      <c r="B58" s="147"/>
      <c r="C58" s="216"/>
      <c r="D58" s="70"/>
      <c r="E58" s="141"/>
      <c r="F58" s="141"/>
      <c r="G58" s="143"/>
      <c r="H58" s="143"/>
      <c r="I58" s="143"/>
      <c r="J58" s="207"/>
      <c r="K58" s="207"/>
      <c r="L58" s="207"/>
      <c r="M58" s="143"/>
      <c r="N58" s="144"/>
      <c r="O58" s="105"/>
      <c r="P58" s="145"/>
      <c r="Q58" s="208">
        <f t="shared" ca="1" si="44"/>
        <v>0</v>
      </c>
      <c r="R58" s="209" t="str">
        <f ca="1">IF(Q58=1,OFFSET(#REF!,,16-COLUMN(#REF!))," ")</f>
        <v xml:space="preserve"> </v>
      </c>
      <c r="S58" s="210" t="str">
        <f ca="1">IF(TYPE(R58)=1,RANK(R58,OFFSET(OFFSET(S58,8-ROW(S58),),,-1):OFFSET(OFFSET(S58,8-ROW(S58),),59,-1),-1),"")</f>
        <v/>
      </c>
      <c r="T58" s="211" t="str">
        <f t="shared" ca="1" si="45"/>
        <v xml:space="preserve"> </v>
      </c>
      <c r="U58" s="208">
        <f t="shared" ca="1" si="46"/>
        <v>0</v>
      </c>
      <c r="V58" s="209" t="str">
        <f t="shared" ca="1" si="47"/>
        <v xml:space="preserve"> </v>
      </c>
      <c r="W58" s="210" t="str">
        <f ca="1">IF(TYPE(V58)=1,RANK(V58,OFFSET(OFFSET(W58,8-ROW(W58),),,-1):OFFSET(OFFSET(W58,8-ROW(W58),),59,-1),-1),"")</f>
        <v/>
      </c>
      <c r="X58" s="211" t="str">
        <f t="shared" ca="1" si="48"/>
        <v xml:space="preserve"> </v>
      </c>
      <c r="Y58" s="208">
        <f t="shared" ca="1" si="49"/>
        <v>0</v>
      </c>
      <c r="Z58" s="209" t="str">
        <f t="shared" ca="1" si="50"/>
        <v xml:space="preserve"> </v>
      </c>
      <c r="AA58" s="210" t="str">
        <f ca="1">IF(TYPE(Z58)=1,RANK(Z58,OFFSET(OFFSET(AA58,8-ROW(AA58),),,-1):OFFSET(OFFSET(AA58,8-ROW(AA58),),59,-1),-1),"")</f>
        <v/>
      </c>
      <c r="AB58" s="211" t="str">
        <f t="shared" ca="1" si="51"/>
        <v xml:space="preserve"> </v>
      </c>
      <c r="AC58" s="208">
        <f t="shared" ca="1" si="52"/>
        <v>0</v>
      </c>
      <c r="AD58" s="209" t="str">
        <f t="shared" ca="1" si="53"/>
        <v xml:space="preserve"> </v>
      </c>
      <c r="AE58" s="210" t="str">
        <f ca="1">IF(TYPE(AD58)=1,RANK(AD58,OFFSET(OFFSET(AE58,8-ROW(AE58),),,-1):OFFSET(OFFSET(AE58,8-ROW(AE58),),59,-1),-1),"")</f>
        <v/>
      </c>
      <c r="AF58" s="211" t="str">
        <f t="shared" ca="1" si="54"/>
        <v xml:space="preserve"> </v>
      </c>
      <c r="AG58" s="208">
        <f t="shared" ca="1" si="55"/>
        <v>0</v>
      </c>
      <c r="AH58" s="209" t="str">
        <f t="shared" ca="1" si="56"/>
        <v xml:space="preserve"> </v>
      </c>
      <c r="AI58" s="210" t="str">
        <f ca="1">IF(TYPE(AH58)=1,RANK(AH58,OFFSET(OFFSET(AI58,8-ROW(AI58),),,-1):OFFSET(OFFSET(AI58,8-ROW(AI58),),59,-1),-1),"")</f>
        <v/>
      </c>
      <c r="AJ58" s="211" t="str">
        <f t="shared" ca="1" si="57"/>
        <v xml:space="preserve"> </v>
      </c>
      <c r="AK58" s="208">
        <f t="shared" ca="1" si="58"/>
        <v>0</v>
      </c>
      <c r="AL58" s="209" t="str">
        <f t="shared" ca="1" si="59"/>
        <v xml:space="preserve"> </v>
      </c>
      <c r="AM58" s="210" t="str">
        <f ca="1">IF(TYPE(AL58)=1,RANK(AL58,OFFSET(OFFSET(AM58,8-ROW(AM58),),,-1):OFFSET(OFFSET(AM58,8-ROW(AM58),),59,-1),-1),"")</f>
        <v/>
      </c>
      <c r="AN58" s="211" t="str">
        <f t="shared" ca="1" si="60"/>
        <v xml:space="preserve"> </v>
      </c>
      <c r="AO58" s="208">
        <f t="shared" ca="1" si="61"/>
        <v>0</v>
      </c>
      <c r="AP58" s="209" t="str">
        <f t="shared" ca="1" si="62"/>
        <v xml:space="preserve"> </v>
      </c>
      <c r="AQ58" s="210" t="str">
        <f ca="1">IF(TYPE(AP58)=1,RANK(AP58,OFFSET(OFFSET(AQ58,8-ROW(AQ58),),,-1):OFFSET(OFFSET(AQ58,8-ROW(AQ58),),59,-1),-1),"")</f>
        <v/>
      </c>
      <c r="AR58" s="211" t="str">
        <f t="shared" ca="1" si="63"/>
        <v xml:space="preserve"> </v>
      </c>
      <c r="AS58" s="287"/>
    </row>
    <row r="59" spans="1:45" s="1" customFormat="1" ht="45" hidden="1" customHeight="1" x14ac:dyDescent="0.2">
      <c r="A59" s="146">
        <f t="shared" si="64"/>
        <v>35</v>
      </c>
      <c r="B59" s="147"/>
      <c r="C59" s="216"/>
      <c r="D59" s="70"/>
      <c r="E59" s="141"/>
      <c r="F59" s="141"/>
      <c r="G59" s="143"/>
      <c r="H59" s="143"/>
      <c r="I59" s="143"/>
      <c r="J59" s="207"/>
      <c r="K59" s="207"/>
      <c r="L59" s="207"/>
      <c r="M59" s="143"/>
      <c r="N59" s="144"/>
      <c r="O59" s="105"/>
      <c r="P59" s="145"/>
      <c r="Q59" s="208">
        <f t="shared" ca="1" si="44"/>
        <v>0</v>
      </c>
      <c r="R59" s="209" t="str">
        <f ca="1">IF(Q59=1,OFFSET(#REF!,,16-COLUMN(#REF!))," ")</f>
        <v xml:space="preserve"> </v>
      </c>
      <c r="S59" s="210" t="str">
        <f ca="1">IF(TYPE(R59)=1,RANK(R59,OFFSET(OFFSET(S59,8-ROW(S59),),,-1):OFFSET(OFFSET(S59,8-ROW(S59),),59,-1),-1),"")</f>
        <v/>
      </c>
      <c r="T59" s="211" t="str">
        <f t="shared" ca="1" si="45"/>
        <v xml:space="preserve"> </v>
      </c>
      <c r="U59" s="208">
        <f t="shared" ca="1" si="46"/>
        <v>0</v>
      </c>
      <c r="V59" s="209" t="str">
        <f t="shared" ca="1" si="47"/>
        <v xml:space="preserve"> </v>
      </c>
      <c r="W59" s="210" t="str">
        <f ca="1">IF(TYPE(V59)=1,RANK(V59,OFFSET(OFFSET(W59,8-ROW(W59),),,-1):OFFSET(OFFSET(W59,8-ROW(W59),),59,-1),-1),"")</f>
        <v/>
      </c>
      <c r="X59" s="211" t="str">
        <f t="shared" ca="1" si="48"/>
        <v xml:space="preserve"> </v>
      </c>
      <c r="Y59" s="208">
        <f t="shared" ca="1" si="49"/>
        <v>0</v>
      </c>
      <c r="Z59" s="209" t="str">
        <f t="shared" ca="1" si="50"/>
        <v xml:space="preserve"> </v>
      </c>
      <c r="AA59" s="210" t="str">
        <f ca="1">IF(TYPE(Z59)=1,RANK(Z59,OFFSET(OFFSET(AA59,8-ROW(AA59),),,-1):OFFSET(OFFSET(AA59,8-ROW(AA59),),59,-1),-1),"")</f>
        <v/>
      </c>
      <c r="AB59" s="211" t="str">
        <f t="shared" ca="1" si="51"/>
        <v xml:space="preserve"> </v>
      </c>
      <c r="AC59" s="208">
        <f t="shared" ca="1" si="52"/>
        <v>0</v>
      </c>
      <c r="AD59" s="209" t="str">
        <f t="shared" ca="1" si="53"/>
        <v xml:space="preserve"> </v>
      </c>
      <c r="AE59" s="210" t="str">
        <f ca="1">IF(TYPE(AD59)=1,RANK(AD59,OFFSET(OFFSET(AE59,8-ROW(AE59),),,-1):OFFSET(OFFSET(AE59,8-ROW(AE59),),59,-1),-1),"")</f>
        <v/>
      </c>
      <c r="AF59" s="211" t="str">
        <f t="shared" ca="1" si="54"/>
        <v xml:space="preserve"> </v>
      </c>
      <c r="AG59" s="208">
        <f t="shared" ca="1" si="55"/>
        <v>0</v>
      </c>
      <c r="AH59" s="209" t="str">
        <f t="shared" ca="1" si="56"/>
        <v xml:space="preserve"> </v>
      </c>
      <c r="AI59" s="210" t="str">
        <f ca="1">IF(TYPE(AH59)=1,RANK(AH59,OFFSET(OFFSET(AI59,8-ROW(AI59),),,-1):OFFSET(OFFSET(AI59,8-ROW(AI59),),59,-1),-1),"")</f>
        <v/>
      </c>
      <c r="AJ59" s="211" t="str">
        <f t="shared" ca="1" si="57"/>
        <v xml:space="preserve"> </v>
      </c>
      <c r="AK59" s="208">
        <f t="shared" ca="1" si="58"/>
        <v>0</v>
      </c>
      <c r="AL59" s="209" t="str">
        <f t="shared" ca="1" si="59"/>
        <v xml:space="preserve"> </v>
      </c>
      <c r="AM59" s="210" t="str">
        <f ca="1">IF(TYPE(AL59)=1,RANK(AL59,OFFSET(OFFSET(AM59,8-ROW(AM59),),,-1):OFFSET(OFFSET(AM59,8-ROW(AM59),),59,-1),-1),"")</f>
        <v/>
      </c>
      <c r="AN59" s="211" t="str">
        <f t="shared" ca="1" si="60"/>
        <v xml:space="preserve"> </v>
      </c>
      <c r="AO59" s="208">
        <f t="shared" ca="1" si="61"/>
        <v>0</v>
      </c>
      <c r="AP59" s="209" t="str">
        <f t="shared" ca="1" si="62"/>
        <v xml:space="preserve"> </v>
      </c>
      <c r="AQ59" s="210" t="str">
        <f ca="1">IF(TYPE(AP59)=1,RANK(AP59,OFFSET(OFFSET(AQ59,8-ROW(AQ59),),,-1):OFFSET(OFFSET(AQ59,8-ROW(AQ59),),59,-1),-1),"")</f>
        <v/>
      </c>
      <c r="AR59" s="211" t="str">
        <f t="shared" ca="1" si="63"/>
        <v xml:space="preserve"> </v>
      </c>
      <c r="AS59" s="287"/>
    </row>
    <row r="60" spans="1:45" s="1" customFormat="1" ht="45" hidden="1" customHeight="1" x14ac:dyDescent="0.2">
      <c r="A60" s="146">
        <f t="shared" si="64"/>
        <v>36</v>
      </c>
      <c r="B60" s="147"/>
      <c r="C60" s="216"/>
      <c r="D60" s="70"/>
      <c r="E60" s="141"/>
      <c r="F60" s="141"/>
      <c r="G60" s="143"/>
      <c r="H60" s="143"/>
      <c r="I60" s="143"/>
      <c r="J60" s="207"/>
      <c r="K60" s="207"/>
      <c r="L60" s="207"/>
      <c r="M60" s="143"/>
      <c r="N60" s="144"/>
      <c r="O60" s="105"/>
      <c r="P60" s="145"/>
      <c r="Q60" s="208">
        <f t="shared" ca="1" si="44"/>
        <v>0</v>
      </c>
      <c r="R60" s="209" t="str">
        <f ca="1">IF(Q60=1,OFFSET(#REF!,,16-COLUMN(#REF!))," ")</f>
        <v xml:space="preserve"> </v>
      </c>
      <c r="S60" s="210" t="str">
        <f ca="1">IF(TYPE(R60)=1,RANK(R60,OFFSET(OFFSET(S60,8-ROW(S60),),,-1):OFFSET(OFFSET(S60,8-ROW(S60),),59,-1),-1),"")</f>
        <v/>
      </c>
      <c r="T60" s="211" t="str">
        <f t="shared" ca="1" si="45"/>
        <v xml:space="preserve"> </v>
      </c>
      <c r="U60" s="208">
        <f t="shared" ca="1" si="46"/>
        <v>0</v>
      </c>
      <c r="V60" s="209" t="str">
        <f t="shared" ca="1" si="47"/>
        <v xml:space="preserve"> </v>
      </c>
      <c r="W60" s="210" t="str">
        <f ca="1">IF(TYPE(V60)=1,RANK(V60,OFFSET(OFFSET(W60,8-ROW(W60),),,-1):OFFSET(OFFSET(W60,8-ROW(W60),),59,-1),-1),"")</f>
        <v/>
      </c>
      <c r="X60" s="211" t="str">
        <f t="shared" ca="1" si="48"/>
        <v xml:space="preserve"> </v>
      </c>
      <c r="Y60" s="208">
        <f t="shared" ca="1" si="49"/>
        <v>0</v>
      </c>
      <c r="Z60" s="209" t="str">
        <f t="shared" ca="1" si="50"/>
        <v xml:space="preserve"> </v>
      </c>
      <c r="AA60" s="210" t="str">
        <f ca="1">IF(TYPE(Z60)=1,RANK(Z60,OFFSET(OFFSET(AA60,8-ROW(AA60),),,-1):OFFSET(OFFSET(AA60,8-ROW(AA60),),59,-1),-1),"")</f>
        <v/>
      </c>
      <c r="AB60" s="211" t="str">
        <f t="shared" ca="1" si="51"/>
        <v xml:space="preserve"> </v>
      </c>
      <c r="AC60" s="208">
        <f t="shared" ca="1" si="52"/>
        <v>0</v>
      </c>
      <c r="AD60" s="209" t="str">
        <f t="shared" ca="1" si="53"/>
        <v xml:space="preserve"> </v>
      </c>
      <c r="AE60" s="210" t="str">
        <f ca="1">IF(TYPE(AD60)=1,RANK(AD60,OFFSET(OFFSET(AE60,8-ROW(AE60),),,-1):OFFSET(OFFSET(AE60,8-ROW(AE60),),59,-1),-1),"")</f>
        <v/>
      </c>
      <c r="AF60" s="211" t="str">
        <f t="shared" ca="1" si="54"/>
        <v xml:space="preserve"> </v>
      </c>
      <c r="AG60" s="208">
        <f t="shared" ca="1" si="55"/>
        <v>0</v>
      </c>
      <c r="AH60" s="209" t="str">
        <f t="shared" ca="1" si="56"/>
        <v xml:space="preserve"> </v>
      </c>
      <c r="AI60" s="210" t="str">
        <f ca="1">IF(TYPE(AH60)=1,RANK(AH60,OFFSET(OFFSET(AI60,8-ROW(AI60),),,-1):OFFSET(OFFSET(AI60,8-ROW(AI60),),59,-1),-1),"")</f>
        <v/>
      </c>
      <c r="AJ60" s="211" t="str">
        <f t="shared" ca="1" si="57"/>
        <v xml:space="preserve"> </v>
      </c>
      <c r="AK60" s="208">
        <f t="shared" ca="1" si="58"/>
        <v>0</v>
      </c>
      <c r="AL60" s="209" t="str">
        <f t="shared" ca="1" si="59"/>
        <v xml:space="preserve"> </v>
      </c>
      <c r="AM60" s="210" t="str">
        <f ca="1">IF(TYPE(AL60)=1,RANK(AL60,OFFSET(OFFSET(AM60,8-ROW(AM60),),,-1):OFFSET(OFFSET(AM60,8-ROW(AM60),),59,-1),-1),"")</f>
        <v/>
      </c>
      <c r="AN60" s="211" t="str">
        <f t="shared" ca="1" si="60"/>
        <v xml:space="preserve"> </v>
      </c>
      <c r="AO60" s="208">
        <f t="shared" ca="1" si="61"/>
        <v>0</v>
      </c>
      <c r="AP60" s="209" t="str">
        <f t="shared" ca="1" si="62"/>
        <v xml:space="preserve"> </v>
      </c>
      <c r="AQ60" s="210" t="str">
        <f ca="1">IF(TYPE(AP60)=1,RANK(AP60,OFFSET(OFFSET(AQ60,8-ROW(AQ60),),,-1):OFFSET(OFFSET(AQ60,8-ROW(AQ60),),59,-1),-1),"")</f>
        <v/>
      </c>
      <c r="AR60" s="211" t="str">
        <f t="shared" ca="1" si="63"/>
        <v xml:space="preserve"> </v>
      </c>
      <c r="AS60" s="287"/>
    </row>
    <row r="61" spans="1:45" s="1" customFormat="1" ht="45" hidden="1" customHeight="1" x14ac:dyDescent="0.2">
      <c r="A61" s="146">
        <f t="shared" si="64"/>
        <v>37</v>
      </c>
      <c r="B61" s="147"/>
      <c r="C61" s="216"/>
      <c r="D61" s="70"/>
      <c r="E61" s="141"/>
      <c r="F61" s="141"/>
      <c r="G61" s="143"/>
      <c r="H61" s="143"/>
      <c r="I61" s="143"/>
      <c r="J61" s="207"/>
      <c r="K61" s="207"/>
      <c r="L61" s="207"/>
      <c r="M61" s="143"/>
      <c r="N61" s="144"/>
      <c r="O61" s="105"/>
      <c r="P61" s="145"/>
      <c r="Q61" s="208">
        <f t="shared" ca="1" si="44"/>
        <v>0</v>
      </c>
      <c r="R61" s="209" t="str">
        <f ca="1">IF(Q61=1,OFFSET(#REF!,,16-COLUMN(#REF!))," ")</f>
        <v xml:space="preserve"> </v>
      </c>
      <c r="S61" s="210" t="str">
        <f ca="1">IF(TYPE(R61)=1,RANK(R61,OFFSET(OFFSET(S61,8-ROW(S61),),,-1):OFFSET(OFFSET(S61,8-ROW(S61),),59,-1),-1),"")</f>
        <v/>
      </c>
      <c r="T61" s="211" t="str">
        <f t="shared" ca="1" si="45"/>
        <v xml:space="preserve"> </v>
      </c>
      <c r="U61" s="208">
        <f t="shared" ca="1" si="46"/>
        <v>0</v>
      </c>
      <c r="V61" s="209" t="str">
        <f t="shared" ca="1" si="47"/>
        <v xml:space="preserve"> </v>
      </c>
      <c r="W61" s="210" t="str">
        <f ca="1">IF(TYPE(V61)=1,RANK(V61,OFFSET(OFFSET(W61,8-ROW(W61),),,-1):OFFSET(OFFSET(W61,8-ROW(W61),),59,-1),-1),"")</f>
        <v/>
      </c>
      <c r="X61" s="211" t="str">
        <f t="shared" ca="1" si="48"/>
        <v xml:space="preserve"> </v>
      </c>
      <c r="Y61" s="208">
        <f t="shared" ca="1" si="49"/>
        <v>0</v>
      </c>
      <c r="Z61" s="209" t="str">
        <f t="shared" ca="1" si="50"/>
        <v xml:space="preserve"> </v>
      </c>
      <c r="AA61" s="210" t="str">
        <f ca="1">IF(TYPE(Z61)=1,RANK(Z61,OFFSET(OFFSET(AA61,8-ROW(AA61),),,-1):OFFSET(OFFSET(AA61,8-ROW(AA61),),59,-1),-1),"")</f>
        <v/>
      </c>
      <c r="AB61" s="211" t="str">
        <f t="shared" ca="1" si="51"/>
        <v xml:space="preserve"> </v>
      </c>
      <c r="AC61" s="208">
        <f t="shared" ca="1" si="52"/>
        <v>0</v>
      </c>
      <c r="AD61" s="209" t="str">
        <f t="shared" ca="1" si="53"/>
        <v xml:space="preserve"> </v>
      </c>
      <c r="AE61" s="210" t="str">
        <f ca="1">IF(TYPE(AD61)=1,RANK(AD61,OFFSET(OFFSET(AE61,8-ROW(AE61),),,-1):OFFSET(OFFSET(AE61,8-ROW(AE61),),59,-1),-1),"")</f>
        <v/>
      </c>
      <c r="AF61" s="211" t="str">
        <f t="shared" ca="1" si="54"/>
        <v xml:space="preserve"> </v>
      </c>
      <c r="AG61" s="208">
        <f t="shared" ca="1" si="55"/>
        <v>0</v>
      </c>
      <c r="AH61" s="209" t="str">
        <f t="shared" ca="1" si="56"/>
        <v xml:space="preserve"> </v>
      </c>
      <c r="AI61" s="210" t="str">
        <f ca="1">IF(TYPE(AH61)=1,RANK(AH61,OFFSET(OFFSET(AI61,8-ROW(AI61),),,-1):OFFSET(OFFSET(AI61,8-ROW(AI61),),59,-1),-1),"")</f>
        <v/>
      </c>
      <c r="AJ61" s="211" t="str">
        <f t="shared" ca="1" si="57"/>
        <v xml:space="preserve"> </v>
      </c>
      <c r="AK61" s="208">
        <f t="shared" ca="1" si="58"/>
        <v>0</v>
      </c>
      <c r="AL61" s="209" t="str">
        <f t="shared" ca="1" si="59"/>
        <v xml:space="preserve"> </v>
      </c>
      <c r="AM61" s="210" t="str">
        <f ca="1">IF(TYPE(AL61)=1,RANK(AL61,OFFSET(OFFSET(AM61,8-ROW(AM61),),,-1):OFFSET(OFFSET(AM61,8-ROW(AM61),),59,-1),-1),"")</f>
        <v/>
      </c>
      <c r="AN61" s="211" t="str">
        <f t="shared" ca="1" si="60"/>
        <v xml:space="preserve"> </v>
      </c>
      <c r="AO61" s="208">
        <f t="shared" ca="1" si="61"/>
        <v>0</v>
      </c>
      <c r="AP61" s="209" t="str">
        <f t="shared" ca="1" si="62"/>
        <v xml:space="preserve"> </v>
      </c>
      <c r="AQ61" s="210" t="str">
        <f ca="1">IF(TYPE(AP61)=1,RANK(AP61,OFFSET(OFFSET(AQ61,8-ROW(AQ61),),,-1):OFFSET(OFFSET(AQ61,8-ROW(AQ61),),59,-1),-1),"")</f>
        <v/>
      </c>
      <c r="AR61" s="211" t="str">
        <f t="shared" ca="1" si="63"/>
        <v xml:space="preserve"> </v>
      </c>
      <c r="AS61" s="287"/>
    </row>
    <row r="62" spans="1:45" s="1" customFormat="1" ht="45" hidden="1" customHeight="1" x14ac:dyDescent="0.2">
      <c r="A62" s="146">
        <f t="shared" si="64"/>
        <v>38</v>
      </c>
      <c r="B62" s="147"/>
      <c r="C62" s="216"/>
      <c r="D62" s="70"/>
      <c r="E62" s="141"/>
      <c r="F62" s="141"/>
      <c r="G62" s="143"/>
      <c r="H62" s="143"/>
      <c r="I62" s="143"/>
      <c r="J62" s="207"/>
      <c r="K62" s="207"/>
      <c r="L62" s="207"/>
      <c r="M62" s="143"/>
      <c r="N62" s="144"/>
      <c r="O62" s="105"/>
      <c r="P62" s="145"/>
      <c r="Q62" s="208">
        <f t="shared" ca="1" si="44"/>
        <v>0</v>
      </c>
      <c r="R62" s="209" t="str">
        <f ca="1">IF(Q62=1,OFFSET(#REF!,,16-COLUMN(#REF!))," ")</f>
        <v xml:space="preserve"> </v>
      </c>
      <c r="S62" s="210" t="str">
        <f ca="1">IF(TYPE(R62)=1,RANK(R62,OFFSET(OFFSET(S62,8-ROW(S62),),,-1):OFFSET(OFFSET(S62,8-ROW(S62),),59,-1),-1),"")</f>
        <v/>
      </c>
      <c r="T62" s="211" t="str">
        <f t="shared" ca="1" si="45"/>
        <v xml:space="preserve"> </v>
      </c>
      <c r="U62" s="208">
        <f t="shared" ca="1" si="46"/>
        <v>0</v>
      </c>
      <c r="V62" s="209" t="str">
        <f t="shared" ca="1" si="47"/>
        <v xml:space="preserve"> </v>
      </c>
      <c r="W62" s="210" t="str">
        <f ca="1">IF(TYPE(V62)=1,RANK(V62,OFFSET(OFFSET(W62,8-ROW(W62),),,-1):OFFSET(OFFSET(W62,8-ROW(W62),),59,-1),-1),"")</f>
        <v/>
      </c>
      <c r="X62" s="211" t="str">
        <f t="shared" ca="1" si="48"/>
        <v xml:space="preserve"> </v>
      </c>
      <c r="Y62" s="208">
        <f t="shared" ca="1" si="49"/>
        <v>0</v>
      </c>
      <c r="Z62" s="209" t="str">
        <f t="shared" ca="1" si="50"/>
        <v xml:space="preserve"> </v>
      </c>
      <c r="AA62" s="210" t="str">
        <f ca="1">IF(TYPE(Z62)=1,RANK(Z62,OFFSET(OFFSET(AA62,8-ROW(AA62),),,-1):OFFSET(OFFSET(AA62,8-ROW(AA62),),59,-1),-1),"")</f>
        <v/>
      </c>
      <c r="AB62" s="211" t="str">
        <f t="shared" ca="1" si="51"/>
        <v xml:space="preserve"> </v>
      </c>
      <c r="AC62" s="208">
        <f t="shared" ca="1" si="52"/>
        <v>0</v>
      </c>
      <c r="AD62" s="209" t="str">
        <f t="shared" ca="1" si="53"/>
        <v xml:space="preserve"> </v>
      </c>
      <c r="AE62" s="210" t="str">
        <f ca="1">IF(TYPE(AD62)=1,RANK(AD62,OFFSET(OFFSET(AE62,8-ROW(AE62),),,-1):OFFSET(OFFSET(AE62,8-ROW(AE62),),59,-1),-1),"")</f>
        <v/>
      </c>
      <c r="AF62" s="211" t="str">
        <f t="shared" ca="1" si="54"/>
        <v xml:space="preserve"> </v>
      </c>
      <c r="AG62" s="208">
        <f t="shared" ca="1" si="55"/>
        <v>0</v>
      </c>
      <c r="AH62" s="209" t="str">
        <f t="shared" ca="1" si="56"/>
        <v xml:space="preserve"> </v>
      </c>
      <c r="AI62" s="210" t="str">
        <f ca="1">IF(TYPE(AH62)=1,RANK(AH62,OFFSET(OFFSET(AI62,8-ROW(AI62),),,-1):OFFSET(OFFSET(AI62,8-ROW(AI62),),59,-1),-1),"")</f>
        <v/>
      </c>
      <c r="AJ62" s="211" t="str">
        <f t="shared" ca="1" si="57"/>
        <v xml:space="preserve"> </v>
      </c>
      <c r="AK62" s="208">
        <f t="shared" ca="1" si="58"/>
        <v>0</v>
      </c>
      <c r="AL62" s="209" t="str">
        <f t="shared" ca="1" si="59"/>
        <v xml:space="preserve"> </v>
      </c>
      <c r="AM62" s="210" t="str">
        <f ca="1">IF(TYPE(AL62)=1,RANK(AL62,OFFSET(OFFSET(AM62,8-ROW(AM62),),,-1):OFFSET(OFFSET(AM62,8-ROW(AM62),),59,-1),-1),"")</f>
        <v/>
      </c>
      <c r="AN62" s="211" t="str">
        <f t="shared" ca="1" si="60"/>
        <v xml:space="preserve"> </v>
      </c>
      <c r="AO62" s="208">
        <f t="shared" ca="1" si="61"/>
        <v>0</v>
      </c>
      <c r="AP62" s="209" t="str">
        <f t="shared" ca="1" si="62"/>
        <v xml:space="preserve"> </v>
      </c>
      <c r="AQ62" s="210" t="str">
        <f ca="1">IF(TYPE(AP62)=1,RANK(AP62,OFFSET(OFFSET(AQ62,8-ROW(AQ62),),,-1):OFFSET(OFFSET(AQ62,8-ROW(AQ62),),59,-1),-1),"")</f>
        <v/>
      </c>
      <c r="AR62" s="211" t="str">
        <f t="shared" ca="1" si="63"/>
        <v xml:space="preserve"> </v>
      </c>
      <c r="AS62" s="287"/>
    </row>
    <row r="63" spans="1:45" s="1" customFormat="1" ht="45" hidden="1" customHeight="1" x14ac:dyDescent="0.2">
      <c r="A63" s="146">
        <f t="shared" si="64"/>
        <v>39</v>
      </c>
      <c r="B63" s="147"/>
      <c r="C63" s="216"/>
      <c r="D63" s="70"/>
      <c r="E63" s="141"/>
      <c r="F63" s="141"/>
      <c r="G63" s="143"/>
      <c r="H63" s="143"/>
      <c r="I63" s="143"/>
      <c r="J63" s="207"/>
      <c r="K63" s="207"/>
      <c r="L63" s="207"/>
      <c r="M63" s="143"/>
      <c r="N63" s="144"/>
      <c r="O63" s="105"/>
      <c r="P63" s="145"/>
      <c r="Q63" s="208">
        <f t="shared" ca="1" si="44"/>
        <v>0</v>
      </c>
      <c r="R63" s="209" t="str">
        <f ca="1">IF(Q63=1,OFFSET(#REF!,,16-COLUMN(#REF!))," ")</f>
        <v xml:space="preserve"> </v>
      </c>
      <c r="S63" s="210" t="str">
        <f ca="1">IF(TYPE(R63)=1,RANK(R63,OFFSET(OFFSET(S63,8-ROW(S63),),,-1):OFFSET(OFFSET(S63,8-ROW(S63),),59,-1),-1),"")</f>
        <v/>
      </c>
      <c r="T63" s="211" t="str">
        <f t="shared" ca="1" si="45"/>
        <v xml:space="preserve"> </v>
      </c>
      <c r="U63" s="208">
        <f t="shared" ca="1" si="46"/>
        <v>0</v>
      </c>
      <c r="V63" s="209" t="str">
        <f t="shared" ca="1" si="47"/>
        <v xml:space="preserve"> </v>
      </c>
      <c r="W63" s="210" t="str">
        <f ca="1">IF(TYPE(V63)=1,RANK(V63,OFFSET(OFFSET(W63,8-ROW(W63),),,-1):OFFSET(OFFSET(W63,8-ROW(W63),),59,-1),-1),"")</f>
        <v/>
      </c>
      <c r="X63" s="211" t="str">
        <f t="shared" ca="1" si="48"/>
        <v xml:space="preserve"> </v>
      </c>
      <c r="Y63" s="208">
        <f t="shared" ca="1" si="49"/>
        <v>0</v>
      </c>
      <c r="Z63" s="209" t="str">
        <f t="shared" ca="1" si="50"/>
        <v xml:space="preserve"> </v>
      </c>
      <c r="AA63" s="210" t="str">
        <f ca="1">IF(TYPE(Z63)=1,RANK(Z63,OFFSET(OFFSET(AA63,8-ROW(AA63),),,-1):OFFSET(OFFSET(AA63,8-ROW(AA63),),59,-1),-1),"")</f>
        <v/>
      </c>
      <c r="AB63" s="211" t="str">
        <f t="shared" ca="1" si="51"/>
        <v xml:space="preserve"> </v>
      </c>
      <c r="AC63" s="208">
        <f t="shared" ca="1" si="52"/>
        <v>0</v>
      </c>
      <c r="AD63" s="209" t="str">
        <f t="shared" ca="1" si="53"/>
        <v xml:space="preserve"> </v>
      </c>
      <c r="AE63" s="210" t="str">
        <f ca="1">IF(TYPE(AD63)=1,RANK(AD63,OFFSET(OFFSET(AE63,8-ROW(AE63),),,-1):OFFSET(OFFSET(AE63,8-ROW(AE63),),59,-1),-1),"")</f>
        <v/>
      </c>
      <c r="AF63" s="211" t="str">
        <f t="shared" ca="1" si="54"/>
        <v xml:space="preserve"> </v>
      </c>
      <c r="AG63" s="208">
        <f t="shared" ca="1" si="55"/>
        <v>0</v>
      </c>
      <c r="AH63" s="209" t="str">
        <f t="shared" ca="1" si="56"/>
        <v xml:space="preserve"> </v>
      </c>
      <c r="AI63" s="210" t="str">
        <f ca="1">IF(TYPE(AH63)=1,RANK(AH63,OFFSET(OFFSET(AI63,8-ROW(AI63),),,-1):OFFSET(OFFSET(AI63,8-ROW(AI63),),59,-1),-1),"")</f>
        <v/>
      </c>
      <c r="AJ63" s="211" t="str">
        <f t="shared" ca="1" si="57"/>
        <v xml:space="preserve"> </v>
      </c>
      <c r="AK63" s="208">
        <f t="shared" ca="1" si="58"/>
        <v>0</v>
      </c>
      <c r="AL63" s="209" t="str">
        <f t="shared" ca="1" si="59"/>
        <v xml:space="preserve"> </v>
      </c>
      <c r="AM63" s="210" t="str">
        <f ca="1">IF(TYPE(AL63)=1,RANK(AL63,OFFSET(OFFSET(AM63,8-ROW(AM63),),,-1):OFFSET(OFFSET(AM63,8-ROW(AM63),),59,-1),-1),"")</f>
        <v/>
      </c>
      <c r="AN63" s="211" t="str">
        <f t="shared" ca="1" si="60"/>
        <v xml:space="preserve"> </v>
      </c>
      <c r="AO63" s="208">
        <f t="shared" ca="1" si="61"/>
        <v>0</v>
      </c>
      <c r="AP63" s="209" t="str">
        <f t="shared" ca="1" si="62"/>
        <v xml:space="preserve"> </v>
      </c>
      <c r="AQ63" s="210" t="str">
        <f ca="1">IF(TYPE(AP63)=1,RANK(AP63,OFFSET(OFFSET(AQ63,8-ROW(AQ63),),,-1):OFFSET(OFFSET(AQ63,8-ROW(AQ63),),59,-1),-1),"")</f>
        <v/>
      </c>
      <c r="AR63" s="211" t="str">
        <f t="shared" ca="1" si="63"/>
        <v xml:space="preserve"> </v>
      </c>
      <c r="AS63" s="287"/>
    </row>
    <row r="64" spans="1:45" s="1" customFormat="1" ht="45" hidden="1" customHeight="1" x14ac:dyDescent="0.2">
      <c r="A64" s="146">
        <f t="shared" si="64"/>
        <v>40</v>
      </c>
      <c r="B64" s="147"/>
      <c r="C64" s="216"/>
      <c r="D64" s="70"/>
      <c r="E64" s="141"/>
      <c r="F64" s="141"/>
      <c r="G64" s="143"/>
      <c r="H64" s="143"/>
      <c r="I64" s="143"/>
      <c r="J64" s="207"/>
      <c r="K64" s="207"/>
      <c r="L64" s="207"/>
      <c r="M64" s="143"/>
      <c r="N64" s="144"/>
      <c r="O64" s="105"/>
      <c r="P64" s="145"/>
      <c r="Q64" s="208">
        <f t="shared" ca="1" si="44"/>
        <v>0</v>
      </c>
      <c r="R64" s="209" t="str">
        <f ca="1">IF(Q64=1,OFFSET(#REF!,,16-COLUMN(#REF!))," ")</f>
        <v xml:space="preserve"> </v>
      </c>
      <c r="S64" s="210" t="str">
        <f ca="1">IF(TYPE(R64)=1,RANK(R64,OFFSET(OFFSET(S64,8-ROW(S64),),,-1):OFFSET(OFFSET(S64,8-ROW(S64),),59,-1),-1),"")</f>
        <v/>
      </c>
      <c r="T64" s="211" t="str">
        <f t="shared" ca="1" si="45"/>
        <v xml:space="preserve"> </v>
      </c>
      <c r="U64" s="208">
        <f t="shared" ca="1" si="46"/>
        <v>0</v>
      </c>
      <c r="V64" s="209" t="str">
        <f t="shared" ca="1" si="47"/>
        <v xml:space="preserve"> </v>
      </c>
      <c r="W64" s="210" t="str">
        <f ca="1">IF(TYPE(V64)=1,RANK(V64,OFFSET(OFFSET(W64,8-ROW(W64),),,-1):OFFSET(OFFSET(W64,8-ROW(W64),),59,-1),-1),"")</f>
        <v/>
      </c>
      <c r="X64" s="211" t="str">
        <f t="shared" ca="1" si="48"/>
        <v xml:space="preserve"> </v>
      </c>
      <c r="Y64" s="208">
        <f t="shared" ca="1" si="49"/>
        <v>0</v>
      </c>
      <c r="Z64" s="209" t="str">
        <f t="shared" ca="1" si="50"/>
        <v xml:space="preserve"> </v>
      </c>
      <c r="AA64" s="210" t="str">
        <f ca="1">IF(TYPE(Z64)=1,RANK(Z64,OFFSET(OFFSET(AA64,8-ROW(AA64),),,-1):OFFSET(OFFSET(AA64,8-ROW(AA64),),59,-1),-1),"")</f>
        <v/>
      </c>
      <c r="AB64" s="211" t="str">
        <f t="shared" ca="1" si="51"/>
        <v xml:space="preserve"> </v>
      </c>
      <c r="AC64" s="208">
        <f t="shared" ca="1" si="52"/>
        <v>0</v>
      </c>
      <c r="AD64" s="209" t="str">
        <f t="shared" ca="1" si="53"/>
        <v xml:space="preserve"> </v>
      </c>
      <c r="AE64" s="210" t="str">
        <f ca="1">IF(TYPE(AD64)=1,RANK(AD64,OFFSET(OFFSET(AE64,8-ROW(AE64),),,-1):OFFSET(OFFSET(AE64,8-ROW(AE64),),59,-1),-1),"")</f>
        <v/>
      </c>
      <c r="AF64" s="211" t="str">
        <f t="shared" ca="1" si="54"/>
        <v xml:space="preserve"> </v>
      </c>
      <c r="AG64" s="208">
        <f t="shared" ca="1" si="55"/>
        <v>0</v>
      </c>
      <c r="AH64" s="209" t="str">
        <f t="shared" ca="1" si="56"/>
        <v xml:space="preserve"> </v>
      </c>
      <c r="AI64" s="210" t="str">
        <f ca="1">IF(TYPE(AH64)=1,RANK(AH64,OFFSET(OFFSET(AI64,8-ROW(AI64),),,-1):OFFSET(OFFSET(AI64,8-ROW(AI64),),59,-1),-1),"")</f>
        <v/>
      </c>
      <c r="AJ64" s="211" t="str">
        <f t="shared" ca="1" si="57"/>
        <v xml:space="preserve"> </v>
      </c>
      <c r="AK64" s="208">
        <f t="shared" ca="1" si="58"/>
        <v>0</v>
      </c>
      <c r="AL64" s="209" t="str">
        <f t="shared" ca="1" si="59"/>
        <v xml:space="preserve"> </v>
      </c>
      <c r="AM64" s="210" t="str">
        <f ca="1">IF(TYPE(AL64)=1,RANK(AL64,OFFSET(OFFSET(AM64,8-ROW(AM64),),,-1):OFFSET(OFFSET(AM64,8-ROW(AM64),),59,-1),-1),"")</f>
        <v/>
      </c>
      <c r="AN64" s="211" t="str">
        <f t="shared" ca="1" si="60"/>
        <v xml:space="preserve"> </v>
      </c>
      <c r="AO64" s="208">
        <f t="shared" ca="1" si="61"/>
        <v>0</v>
      </c>
      <c r="AP64" s="209" t="str">
        <f t="shared" ca="1" si="62"/>
        <v xml:space="preserve"> </v>
      </c>
      <c r="AQ64" s="210" t="str">
        <f ca="1">IF(TYPE(AP64)=1,RANK(AP64,OFFSET(OFFSET(AQ64,8-ROW(AQ64),),,-1):OFFSET(OFFSET(AQ64,8-ROW(AQ64),),59,-1),-1),"")</f>
        <v/>
      </c>
      <c r="AR64" s="211" t="str">
        <f t="shared" ca="1" si="63"/>
        <v xml:space="preserve"> </v>
      </c>
      <c r="AS64" s="287"/>
    </row>
    <row r="65" spans="1:45" s="1" customFormat="1" ht="45" hidden="1" customHeight="1" x14ac:dyDescent="0.2">
      <c r="A65" s="146">
        <f t="shared" si="64"/>
        <v>41</v>
      </c>
      <c r="B65" s="147"/>
      <c r="C65" s="216"/>
      <c r="D65" s="70"/>
      <c r="E65" s="141"/>
      <c r="F65" s="141"/>
      <c r="G65" s="143"/>
      <c r="H65" s="143"/>
      <c r="I65" s="143"/>
      <c r="J65" s="207"/>
      <c r="K65" s="207"/>
      <c r="L65" s="207"/>
      <c r="M65" s="143"/>
      <c r="N65" s="144"/>
      <c r="O65" s="105"/>
      <c r="P65" s="145"/>
      <c r="Q65" s="208">
        <f t="shared" ca="1" si="44"/>
        <v>0</v>
      </c>
      <c r="R65" s="209" t="str">
        <f ca="1">IF(Q65=1,OFFSET(#REF!,,16-COLUMN(#REF!))," ")</f>
        <v xml:space="preserve"> </v>
      </c>
      <c r="S65" s="210" t="str">
        <f ca="1">IF(TYPE(R65)=1,RANK(R65,OFFSET(OFFSET(S65,8-ROW(S65),),,-1):OFFSET(OFFSET(S65,8-ROW(S65),),59,-1),-1),"")</f>
        <v/>
      </c>
      <c r="T65" s="211" t="str">
        <f t="shared" ca="1" si="45"/>
        <v xml:space="preserve"> </v>
      </c>
      <c r="U65" s="208">
        <f t="shared" ca="1" si="46"/>
        <v>0</v>
      </c>
      <c r="V65" s="209" t="str">
        <f t="shared" ca="1" si="47"/>
        <v xml:space="preserve"> </v>
      </c>
      <c r="W65" s="210" t="str">
        <f ca="1">IF(TYPE(V65)=1,RANK(V65,OFFSET(OFFSET(W65,8-ROW(W65),),,-1):OFFSET(OFFSET(W65,8-ROW(W65),),59,-1),-1),"")</f>
        <v/>
      </c>
      <c r="X65" s="211" t="str">
        <f t="shared" ca="1" si="48"/>
        <v xml:space="preserve"> </v>
      </c>
      <c r="Y65" s="208">
        <f t="shared" ca="1" si="49"/>
        <v>0</v>
      </c>
      <c r="Z65" s="209" t="str">
        <f t="shared" ca="1" si="50"/>
        <v xml:space="preserve"> </v>
      </c>
      <c r="AA65" s="210" t="str">
        <f ca="1">IF(TYPE(Z65)=1,RANK(Z65,OFFSET(OFFSET(AA65,8-ROW(AA65),),,-1):OFFSET(OFFSET(AA65,8-ROW(AA65),),59,-1),-1),"")</f>
        <v/>
      </c>
      <c r="AB65" s="211" t="str">
        <f t="shared" ca="1" si="51"/>
        <v xml:space="preserve"> </v>
      </c>
      <c r="AC65" s="208">
        <f t="shared" ca="1" si="52"/>
        <v>0</v>
      </c>
      <c r="AD65" s="209" t="str">
        <f t="shared" ca="1" si="53"/>
        <v xml:space="preserve"> </v>
      </c>
      <c r="AE65" s="210" t="str">
        <f ca="1">IF(TYPE(AD65)=1,RANK(AD65,OFFSET(OFFSET(AE65,8-ROW(AE65),),,-1):OFFSET(OFFSET(AE65,8-ROW(AE65),),59,-1),-1),"")</f>
        <v/>
      </c>
      <c r="AF65" s="211" t="str">
        <f t="shared" ca="1" si="54"/>
        <v xml:space="preserve"> </v>
      </c>
      <c r="AG65" s="208">
        <f t="shared" ca="1" si="55"/>
        <v>0</v>
      </c>
      <c r="AH65" s="209" t="str">
        <f t="shared" ca="1" si="56"/>
        <v xml:space="preserve"> </v>
      </c>
      <c r="AI65" s="210" t="str">
        <f ca="1">IF(TYPE(AH65)=1,RANK(AH65,OFFSET(OFFSET(AI65,8-ROW(AI65),),,-1):OFFSET(OFFSET(AI65,8-ROW(AI65),),59,-1),-1),"")</f>
        <v/>
      </c>
      <c r="AJ65" s="211" t="str">
        <f t="shared" ca="1" si="57"/>
        <v xml:space="preserve"> </v>
      </c>
      <c r="AK65" s="208">
        <f t="shared" ca="1" si="58"/>
        <v>0</v>
      </c>
      <c r="AL65" s="209" t="str">
        <f t="shared" ca="1" si="59"/>
        <v xml:space="preserve"> </v>
      </c>
      <c r="AM65" s="210" t="str">
        <f ca="1">IF(TYPE(AL65)=1,RANK(AL65,OFFSET(OFFSET(AM65,8-ROW(AM65),),,-1):OFFSET(OFFSET(AM65,8-ROW(AM65),),59,-1),-1),"")</f>
        <v/>
      </c>
      <c r="AN65" s="211" t="str">
        <f t="shared" ca="1" si="60"/>
        <v xml:space="preserve"> </v>
      </c>
      <c r="AO65" s="208">
        <f t="shared" ca="1" si="61"/>
        <v>0</v>
      </c>
      <c r="AP65" s="209" t="str">
        <f t="shared" ca="1" si="62"/>
        <v xml:space="preserve"> </v>
      </c>
      <c r="AQ65" s="210" t="str">
        <f ca="1">IF(TYPE(AP65)=1,RANK(AP65,OFFSET(OFFSET(AQ65,8-ROW(AQ65),),,-1):OFFSET(OFFSET(AQ65,8-ROW(AQ65),),59,-1),-1),"")</f>
        <v/>
      </c>
      <c r="AR65" s="211" t="str">
        <f t="shared" ca="1" si="63"/>
        <v xml:space="preserve"> </v>
      </c>
      <c r="AS65" s="287"/>
    </row>
    <row r="66" spans="1:45" s="1" customFormat="1" ht="45" hidden="1" customHeight="1" x14ac:dyDescent="0.2">
      <c r="A66" s="146">
        <f t="shared" si="64"/>
        <v>42</v>
      </c>
      <c r="B66" s="147"/>
      <c r="C66" s="216"/>
      <c r="D66" s="70"/>
      <c r="E66" s="141"/>
      <c r="F66" s="141"/>
      <c r="G66" s="143"/>
      <c r="H66" s="143"/>
      <c r="I66" s="143"/>
      <c r="J66" s="207"/>
      <c r="K66" s="207"/>
      <c r="L66" s="207"/>
      <c r="M66" s="143"/>
      <c r="N66" s="144"/>
      <c r="O66" s="105"/>
      <c r="P66" s="145"/>
      <c r="Q66" s="208">
        <f t="shared" ca="1" si="44"/>
        <v>0</v>
      </c>
      <c r="R66" s="209" t="str">
        <f ca="1">IF(Q66=1,OFFSET(#REF!,,16-COLUMN(#REF!))," ")</f>
        <v xml:space="preserve"> </v>
      </c>
      <c r="S66" s="210" t="str">
        <f ca="1">IF(TYPE(R66)=1,RANK(R66,OFFSET(OFFSET(S66,8-ROW(S66),),,-1):OFFSET(OFFSET(S66,8-ROW(S66),),59,-1),-1),"")</f>
        <v/>
      </c>
      <c r="T66" s="211" t="str">
        <f t="shared" ca="1" si="45"/>
        <v xml:space="preserve"> </v>
      </c>
      <c r="U66" s="208">
        <f t="shared" ca="1" si="46"/>
        <v>0</v>
      </c>
      <c r="V66" s="209" t="str">
        <f t="shared" ca="1" si="47"/>
        <v xml:space="preserve"> </v>
      </c>
      <c r="W66" s="210" t="str">
        <f ca="1">IF(TYPE(V66)=1,RANK(V66,OFFSET(OFFSET(W66,8-ROW(W66),),,-1):OFFSET(OFFSET(W66,8-ROW(W66),),59,-1),-1),"")</f>
        <v/>
      </c>
      <c r="X66" s="211" t="str">
        <f t="shared" ca="1" si="48"/>
        <v xml:space="preserve"> </v>
      </c>
      <c r="Y66" s="208">
        <f t="shared" ca="1" si="49"/>
        <v>0</v>
      </c>
      <c r="Z66" s="209" t="str">
        <f t="shared" ca="1" si="50"/>
        <v xml:space="preserve"> </v>
      </c>
      <c r="AA66" s="210" t="str">
        <f ca="1">IF(TYPE(Z66)=1,RANK(Z66,OFFSET(OFFSET(AA66,8-ROW(AA66),),,-1):OFFSET(OFFSET(AA66,8-ROW(AA66),),59,-1),-1),"")</f>
        <v/>
      </c>
      <c r="AB66" s="211" t="str">
        <f t="shared" ca="1" si="51"/>
        <v xml:space="preserve"> </v>
      </c>
      <c r="AC66" s="208">
        <f t="shared" ca="1" si="52"/>
        <v>0</v>
      </c>
      <c r="AD66" s="209" t="str">
        <f t="shared" ca="1" si="53"/>
        <v xml:space="preserve"> </v>
      </c>
      <c r="AE66" s="210" t="str">
        <f ca="1">IF(TYPE(AD66)=1,RANK(AD66,OFFSET(OFFSET(AE66,8-ROW(AE66),),,-1):OFFSET(OFFSET(AE66,8-ROW(AE66),),59,-1),-1),"")</f>
        <v/>
      </c>
      <c r="AF66" s="211" t="str">
        <f t="shared" ca="1" si="54"/>
        <v xml:space="preserve"> </v>
      </c>
      <c r="AG66" s="208">
        <f t="shared" ca="1" si="55"/>
        <v>0</v>
      </c>
      <c r="AH66" s="209" t="str">
        <f t="shared" ca="1" si="56"/>
        <v xml:space="preserve"> </v>
      </c>
      <c r="AI66" s="210" t="str">
        <f ca="1">IF(TYPE(AH66)=1,RANK(AH66,OFFSET(OFFSET(AI66,8-ROW(AI66),),,-1):OFFSET(OFFSET(AI66,8-ROW(AI66),),59,-1),-1),"")</f>
        <v/>
      </c>
      <c r="AJ66" s="211" t="str">
        <f t="shared" ca="1" si="57"/>
        <v xml:space="preserve"> </v>
      </c>
      <c r="AK66" s="208">
        <f t="shared" ca="1" si="58"/>
        <v>0</v>
      </c>
      <c r="AL66" s="209" t="str">
        <f t="shared" ca="1" si="59"/>
        <v xml:space="preserve"> </v>
      </c>
      <c r="AM66" s="210" t="str">
        <f ca="1">IF(TYPE(AL66)=1,RANK(AL66,OFFSET(OFFSET(AM66,8-ROW(AM66),),,-1):OFFSET(OFFSET(AM66,8-ROW(AM66),),59,-1),-1),"")</f>
        <v/>
      </c>
      <c r="AN66" s="211" t="str">
        <f t="shared" ca="1" si="60"/>
        <v xml:space="preserve"> </v>
      </c>
      <c r="AO66" s="208">
        <f t="shared" ca="1" si="61"/>
        <v>0</v>
      </c>
      <c r="AP66" s="209" t="str">
        <f t="shared" ca="1" si="62"/>
        <v xml:space="preserve"> </v>
      </c>
      <c r="AQ66" s="210" t="str">
        <f ca="1">IF(TYPE(AP66)=1,RANK(AP66,OFFSET(OFFSET(AQ66,8-ROW(AQ66),),,-1):OFFSET(OFFSET(AQ66,8-ROW(AQ66),),59,-1),-1),"")</f>
        <v/>
      </c>
      <c r="AR66" s="211" t="str">
        <f t="shared" ca="1" si="63"/>
        <v xml:space="preserve"> </v>
      </c>
      <c r="AS66" s="287"/>
    </row>
    <row r="67" spans="1:45" s="1" customFormat="1" ht="45" hidden="1" customHeight="1" x14ac:dyDescent="0.2">
      <c r="A67" s="146">
        <f t="shared" si="64"/>
        <v>43</v>
      </c>
      <c r="B67" s="147"/>
      <c r="C67" s="216"/>
      <c r="D67" s="70"/>
      <c r="E67" s="141"/>
      <c r="F67" s="141"/>
      <c r="G67" s="143"/>
      <c r="H67" s="143"/>
      <c r="I67" s="143"/>
      <c r="J67" s="207"/>
      <c r="K67" s="207"/>
      <c r="L67" s="207"/>
      <c r="M67" s="143"/>
      <c r="N67" s="144"/>
      <c r="O67" s="105"/>
      <c r="P67" s="145"/>
      <c r="Q67" s="208">
        <f t="shared" ca="1" si="44"/>
        <v>0</v>
      </c>
      <c r="R67" s="209" t="str">
        <f ca="1">IF(Q67=1,OFFSET(#REF!,,16-COLUMN(#REF!))," ")</f>
        <v xml:space="preserve"> </v>
      </c>
      <c r="S67" s="210" t="str">
        <f ca="1">IF(TYPE(R67)=1,RANK(R67,OFFSET(OFFSET(S67,8-ROW(S67),),,-1):OFFSET(OFFSET(S67,8-ROW(S67),),59,-1),-1),"")</f>
        <v/>
      </c>
      <c r="T67" s="211" t="str">
        <f t="shared" ca="1" si="45"/>
        <v xml:space="preserve"> </v>
      </c>
      <c r="U67" s="208">
        <f t="shared" ca="1" si="46"/>
        <v>0</v>
      </c>
      <c r="V67" s="209" t="str">
        <f t="shared" ca="1" si="47"/>
        <v xml:space="preserve"> </v>
      </c>
      <c r="W67" s="210" t="str">
        <f ca="1">IF(TYPE(V67)=1,RANK(V67,OFFSET(OFFSET(W67,8-ROW(W67),),,-1):OFFSET(OFFSET(W67,8-ROW(W67),),59,-1),-1),"")</f>
        <v/>
      </c>
      <c r="X67" s="211" t="str">
        <f t="shared" ca="1" si="48"/>
        <v xml:space="preserve"> </v>
      </c>
      <c r="Y67" s="208">
        <f t="shared" ca="1" si="49"/>
        <v>0</v>
      </c>
      <c r="Z67" s="209" t="str">
        <f t="shared" ca="1" si="50"/>
        <v xml:space="preserve"> </v>
      </c>
      <c r="AA67" s="210" t="str">
        <f ca="1">IF(TYPE(Z67)=1,RANK(Z67,OFFSET(OFFSET(AA67,8-ROW(AA67),),,-1):OFFSET(OFFSET(AA67,8-ROW(AA67),),59,-1),-1),"")</f>
        <v/>
      </c>
      <c r="AB67" s="211" t="str">
        <f t="shared" ca="1" si="51"/>
        <v xml:space="preserve"> </v>
      </c>
      <c r="AC67" s="208">
        <f t="shared" ca="1" si="52"/>
        <v>0</v>
      </c>
      <c r="AD67" s="209" t="str">
        <f t="shared" ca="1" si="53"/>
        <v xml:space="preserve"> </v>
      </c>
      <c r="AE67" s="210" t="str">
        <f ca="1">IF(TYPE(AD67)=1,RANK(AD67,OFFSET(OFFSET(AE67,8-ROW(AE67),),,-1):OFFSET(OFFSET(AE67,8-ROW(AE67),),59,-1),-1),"")</f>
        <v/>
      </c>
      <c r="AF67" s="211" t="str">
        <f t="shared" ca="1" si="54"/>
        <v xml:space="preserve"> </v>
      </c>
      <c r="AG67" s="208">
        <f t="shared" ca="1" si="55"/>
        <v>0</v>
      </c>
      <c r="AH67" s="209" t="str">
        <f t="shared" ca="1" si="56"/>
        <v xml:space="preserve"> </v>
      </c>
      <c r="AI67" s="210" t="str">
        <f ca="1">IF(TYPE(AH67)=1,RANK(AH67,OFFSET(OFFSET(AI67,8-ROW(AI67),),,-1):OFFSET(OFFSET(AI67,8-ROW(AI67),),59,-1),-1),"")</f>
        <v/>
      </c>
      <c r="AJ67" s="211" t="str">
        <f t="shared" ca="1" si="57"/>
        <v xml:space="preserve"> </v>
      </c>
      <c r="AK67" s="208">
        <f t="shared" ca="1" si="58"/>
        <v>0</v>
      </c>
      <c r="AL67" s="209" t="str">
        <f t="shared" ca="1" si="59"/>
        <v xml:space="preserve"> </v>
      </c>
      <c r="AM67" s="210" t="str">
        <f ca="1">IF(TYPE(AL67)=1,RANK(AL67,OFFSET(OFFSET(AM67,8-ROW(AM67),),,-1):OFFSET(OFFSET(AM67,8-ROW(AM67),),59,-1),-1),"")</f>
        <v/>
      </c>
      <c r="AN67" s="211" t="str">
        <f t="shared" ca="1" si="60"/>
        <v xml:space="preserve"> </v>
      </c>
      <c r="AO67" s="208">
        <f t="shared" ca="1" si="61"/>
        <v>0</v>
      </c>
      <c r="AP67" s="209" t="str">
        <f t="shared" ca="1" si="62"/>
        <v xml:space="preserve"> </v>
      </c>
      <c r="AQ67" s="210" t="str">
        <f ca="1">IF(TYPE(AP67)=1,RANK(AP67,OFFSET(OFFSET(AQ67,8-ROW(AQ67),),,-1):OFFSET(OFFSET(AQ67,8-ROW(AQ67),),59,-1),-1),"")</f>
        <v/>
      </c>
      <c r="AR67" s="211" t="str">
        <f t="shared" ca="1" si="63"/>
        <v xml:space="preserve"> </v>
      </c>
      <c r="AS67" s="287"/>
    </row>
    <row r="68" spans="1:45" ht="23.45" customHeight="1" x14ac:dyDescent="0.25">
      <c r="J68" s="212">
        <f ca="1">SUM(J8:J67)</f>
        <v>10</v>
      </c>
      <c r="K68" s="212">
        <f ca="1">SUM(K8:K67)</f>
        <v>8</v>
      </c>
      <c r="L68" s="212">
        <f ca="1">SUM(L8:L67)</f>
        <v>8</v>
      </c>
      <c r="M68" s="212"/>
      <c r="N68" s="213" t="s">
        <v>103</v>
      </c>
      <c r="O68" s="76">
        <v>10</v>
      </c>
      <c r="P68" s="109"/>
      <c r="Q68" s="76">
        <f ca="1">SUM(Q8:Q67)</f>
        <v>0</v>
      </c>
      <c r="R68" s="76">
        <f ca="1">IF(Q68&gt;9,100,Q68*10)</f>
        <v>0</v>
      </c>
      <c r="S68" s="76">
        <f ca="1">Q68</f>
        <v>0</v>
      </c>
      <c r="T68" s="76"/>
      <c r="U68" s="76">
        <f ca="1">SUM(U8:U67)</f>
        <v>0</v>
      </c>
      <c r="V68" s="76">
        <f ca="1">IF(U68&gt;9,100,U68*10)</f>
        <v>0</v>
      </c>
      <c r="W68" s="76">
        <f ca="1">U68</f>
        <v>0</v>
      </c>
      <c r="X68" s="76"/>
      <c r="Y68" s="76">
        <f ca="1">SUM(Y8:Y67)</f>
        <v>0</v>
      </c>
      <c r="Z68" s="76">
        <f ca="1">IF(Y68&gt;9,100,Y68*10)</f>
        <v>0</v>
      </c>
      <c r="AA68" s="76">
        <f ca="1">Y68</f>
        <v>0</v>
      </c>
      <c r="AB68" s="76"/>
      <c r="AC68" s="76">
        <f ca="1">SUM(AC8:AC67)</f>
        <v>0</v>
      </c>
      <c r="AD68" s="76">
        <f ca="1">IF(AC68&gt;9,100,AC68*10)</f>
        <v>0</v>
      </c>
      <c r="AE68" s="76">
        <f ca="1">AC68</f>
        <v>0</v>
      </c>
      <c r="AF68" s="76"/>
      <c r="AG68" s="76">
        <f ca="1">SUM(AG8:AG67)</f>
        <v>0</v>
      </c>
      <c r="AH68" s="76">
        <f ca="1">IF(AG68&gt;9,100,AG68*10)</f>
        <v>0</v>
      </c>
      <c r="AI68" s="76">
        <f ca="1">AG68</f>
        <v>0</v>
      </c>
      <c r="AJ68" s="76"/>
      <c r="AK68" s="76">
        <f ca="1">SUM(AK8:AK67)</f>
        <v>0</v>
      </c>
      <c r="AL68" s="76">
        <f ca="1">IF(AK68&gt;9,100,AK68*10)</f>
        <v>0</v>
      </c>
      <c r="AM68" s="76">
        <f ca="1">AK68</f>
        <v>0</v>
      </c>
      <c r="AN68" s="76"/>
      <c r="AO68" s="76">
        <f ca="1">SUM(AO8:AO67)</f>
        <v>0</v>
      </c>
      <c r="AP68" s="76">
        <f ca="1">IF(AO68&gt;9,100,AO68*10)</f>
        <v>0</v>
      </c>
      <c r="AQ68" s="76">
        <f ca="1">AO68</f>
        <v>0</v>
      </c>
      <c r="AR68" s="76"/>
      <c r="AS68" s="76">
        <v>2</v>
      </c>
    </row>
    <row r="69" spans="1:45" ht="18" hidden="1" x14ac:dyDescent="0.25">
      <c r="C69" s="14" t="s">
        <v>62</v>
      </c>
      <c r="D69" s="1"/>
      <c r="E69"/>
      <c r="F69" s="14" t="s">
        <v>77</v>
      </c>
      <c r="I69" s="212"/>
      <c r="J69" s="214"/>
      <c r="K69" s="214"/>
      <c r="L69" s="214"/>
      <c r="M69" s="214"/>
    </row>
    <row r="70" spans="1:45" ht="9" customHeight="1" x14ac:dyDescent="0.25">
      <c r="C70" s="74"/>
      <c r="F70" s="142"/>
      <c r="G70" s="215"/>
      <c r="H70" s="215"/>
    </row>
    <row r="71" spans="1:45" ht="18" x14ac:dyDescent="0.25">
      <c r="C71" s="48" t="s">
        <v>41</v>
      </c>
      <c r="E71"/>
      <c r="F71" s="48" t="s">
        <v>378</v>
      </c>
    </row>
    <row r="72" spans="1:45" x14ac:dyDescent="0.25">
      <c r="A72" s="4">
        <v>1</v>
      </c>
      <c r="B72" s="20">
        <f>1+A72</f>
        <v>2</v>
      </c>
      <c r="C72" s="20">
        <f t="shared" ref="C72:P72" si="65">1+B72</f>
        <v>3</v>
      </c>
      <c r="D72" s="20">
        <f t="shared" si="65"/>
        <v>4</v>
      </c>
      <c r="E72" s="20">
        <f t="shared" si="65"/>
        <v>5</v>
      </c>
      <c r="F72" s="20">
        <f t="shared" si="65"/>
        <v>6</v>
      </c>
      <c r="G72" s="20">
        <f t="shared" si="65"/>
        <v>7</v>
      </c>
      <c r="H72" s="20"/>
      <c r="I72" s="20">
        <f>1+G72</f>
        <v>8</v>
      </c>
      <c r="J72" s="20">
        <f t="shared" si="65"/>
        <v>9</v>
      </c>
      <c r="K72" s="20">
        <f t="shared" si="65"/>
        <v>10</v>
      </c>
      <c r="L72" s="20">
        <f t="shared" si="65"/>
        <v>11</v>
      </c>
      <c r="M72" s="20">
        <f t="shared" si="65"/>
        <v>12</v>
      </c>
      <c r="N72" s="20">
        <f t="shared" si="65"/>
        <v>13</v>
      </c>
      <c r="O72" s="20">
        <f t="shared" si="65"/>
        <v>14</v>
      </c>
      <c r="P72" s="20">
        <f t="shared" si="65"/>
        <v>15</v>
      </c>
    </row>
  </sheetData>
  <sortState ref="B8:P17">
    <sortCondition ref="N8:N17"/>
  </sortState>
  <mergeCells count="9">
    <mergeCell ref="AS3:AS4"/>
    <mergeCell ref="O3:P6"/>
    <mergeCell ref="AG3:AJ6"/>
    <mergeCell ref="AK3:AN6"/>
    <mergeCell ref="AO3:AR6"/>
    <mergeCell ref="Q3:T6"/>
    <mergeCell ref="U3:X6"/>
    <mergeCell ref="Y3:AB6"/>
    <mergeCell ref="AC3:AF6"/>
  </mergeCells>
  <phoneticPr fontId="2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6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view="pageBreakPreview" zoomScale="75" zoomScaleNormal="75" workbookViewId="0">
      <selection activeCell="E44" sqref="E44"/>
    </sheetView>
  </sheetViews>
  <sheetFormatPr defaultRowHeight="12.75" x14ac:dyDescent="0.2"/>
  <cols>
    <col min="1" max="1" width="5.7109375" customWidth="1"/>
    <col min="2" max="2" width="28.7109375" customWidth="1"/>
    <col min="3" max="3" width="8.140625" customWidth="1"/>
    <col min="4" max="4" width="26.7109375" customWidth="1"/>
    <col min="5" max="5" width="27.7109375" customWidth="1"/>
    <col min="6" max="9" width="8.7109375" customWidth="1"/>
  </cols>
  <sheetData>
    <row r="1" spans="1:9" ht="15" customHeight="1" x14ac:dyDescent="0.2"/>
    <row r="2" spans="1:9" ht="19.899999999999999" customHeight="1" x14ac:dyDescent="0.3">
      <c r="A2" s="23" t="s">
        <v>380</v>
      </c>
    </row>
    <row r="3" spans="1:9" ht="19.899999999999999" customHeight="1" x14ac:dyDescent="0.25">
      <c r="A3" s="48" t="s">
        <v>34</v>
      </c>
      <c r="D3" s="4"/>
    </row>
    <row r="4" spans="1:9" ht="19.899999999999999" customHeight="1" x14ac:dyDescent="0.25">
      <c r="A4" s="19" t="s">
        <v>42</v>
      </c>
      <c r="C4" s="6" t="s">
        <v>64</v>
      </c>
    </row>
    <row r="5" spans="1:9" ht="15" customHeight="1" thickBot="1" x14ac:dyDescent="0.25"/>
    <row r="6" spans="1:9" s="12" customFormat="1" ht="63" customHeight="1" thickBot="1" x14ac:dyDescent="0.25">
      <c r="A6" s="83" t="s">
        <v>43</v>
      </c>
      <c r="B6" s="84" t="s">
        <v>44</v>
      </c>
      <c r="C6" s="84" t="s">
        <v>45</v>
      </c>
      <c r="D6" s="84" t="s">
        <v>8</v>
      </c>
      <c r="E6" s="85" t="s">
        <v>7</v>
      </c>
      <c r="F6" s="108" t="s">
        <v>51</v>
      </c>
      <c r="G6" s="149" t="s">
        <v>52</v>
      </c>
      <c r="H6" s="108" t="s">
        <v>19</v>
      </c>
      <c r="I6" s="118" t="s">
        <v>53</v>
      </c>
    </row>
    <row r="7" spans="1:9" s="12" customFormat="1" ht="63" hidden="1" customHeight="1" thickBot="1" x14ac:dyDescent="0.25">
      <c r="A7" s="83"/>
      <c r="B7" s="84"/>
      <c r="C7" s="84"/>
      <c r="D7" s="87"/>
      <c r="E7" s="88"/>
      <c r="F7" s="119"/>
      <c r="G7" s="148"/>
      <c r="H7" s="119"/>
      <c r="I7" s="119"/>
    </row>
    <row r="8" spans="1:9" x14ac:dyDescent="0.2">
      <c r="A8" s="486">
        <v>1</v>
      </c>
      <c r="B8" s="448" t="s">
        <v>243</v>
      </c>
      <c r="C8" s="189">
        <v>2</v>
      </c>
      <c r="D8" s="190" t="str">
        <f>IF(ISBLANK(C8)=FALSE,VLOOKUP(C8,'Уч-ки АП'!$B$8:$H$67,2,FALSE)," ")</f>
        <v>ЛЕГЕЙДА Дмитрий</v>
      </c>
      <c r="E8" s="191" t="str">
        <f>IF(ISBLANK(C8)=FALSE,VLOOKUP(C8,'Уч-ки АП'!$B$8:$H$67,4,FALSE)," ")</f>
        <v>ФОРАФОНТОВ Леонид</v>
      </c>
      <c r="F8" s="517">
        <f ca="1">IF(ISNA(VLOOKUP(C8,ИтАбс!$B$8:$R$104,10,FALSE))=FALSE,VLOOKUP(C8,ИтАбс!$B$8:$R$104,13,FALSE)," ")</f>
        <v>479.89999999999259</v>
      </c>
      <c r="G8" s="519">
        <f ca="1">IF(F8=" "," ",VLOOKUP(C8,ИтАбс!$B$8:$S$100,14,FALSE))</f>
        <v>5</v>
      </c>
      <c r="H8" s="525">
        <f ca="1">LARGE(G8:G12,1)+LARGE(G8:G12,2)</f>
        <v>7</v>
      </c>
      <c r="I8" s="522">
        <v>1</v>
      </c>
    </row>
    <row r="9" spans="1:9" x14ac:dyDescent="0.2">
      <c r="A9" s="487"/>
      <c r="B9" s="449"/>
      <c r="C9" s="192">
        <v>3</v>
      </c>
      <c r="D9" s="270" t="str">
        <f>IF(ISBLANK(C9)=FALSE,VLOOKUP(C9,'Уч-ки АП'!$B$8:$H$67,2,FALSE)," ")</f>
        <v>КАНАНАДЗЕ Сергей</v>
      </c>
      <c r="E9" s="271" t="str">
        <f>IF(ISBLANK(C9)=FALSE,VLOOKUP(C9,'Уч-ки АП'!$B$8:$H$67,4,FALSE)," ")</f>
        <v>ПОДШИВАЛОВ Александр</v>
      </c>
      <c r="F9" s="38">
        <f ca="1">IF(ISNA(VLOOKUP(C9,ИтАбс!$B$8:$R$104,10,FALSE))=FALSE,VLOOKUP(C9,ИтАбс!$B$8:$R$104,13,FALSE)," ")</f>
        <v>302.99999999997328</v>
      </c>
      <c r="G9" s="520">
        <f ca="1">IF(F9=" "," ",VLOOKUP(C9,ИтАбс!$B$8:$S$100,14,FALSE))</f>
        <v>2</v>
      </c>
      <c r="H9" s="526"/>
      <c r="I9" s="523"/>
    </row>
    <row r="10" spans="1:9" x14ac:dyDescent="0.2">
      <c r="A10" s="487"/>
      <c r="B10" s="449"/>
      <c r="C10" s="192">
        <v>8</v>
      </c>
      <c r="D10" s="270" t="str">
        <f>IF(ISBLANK(C10)=FALSE,VLOOKUP(C10,'Уч-ки АП'!$B$8:$H$67,2,FALSE)," ")</f>
        <v>МОТЫЛЕВ Михаил</v>
      </c>
      <c r="E10" s="271" t="str">
        <f>IF(ISBLANK(C10)=FALSE,VLOOKUP(C10,'Уч-ки АП'!$B$8:$H$67,4,FALSE)," ")</f>
        <v>МИРОЛЮБОВ Сергей</v>
      </c>
      <c r="F10" s="38">
        <f ca="1">IF(ISNA(VLOOKUP(C10,ИтАбс!$B$8:$R$104,10,FALSE))=FALSE,VLOOKUP(C10,ИтАбс!$B$8:$R$104,13,FALSE)," ")</f>
        <v>285.59999999999565</v>
      </c>
      <c r="G10" s="520">
        <f ca="1">IF(F10=" "," ",VLOOKUP(C10,ИтАбс!$B$8:$S$100,14,FALSE))</f>
        <v>1</v>
      </c>
      <c r="H10" s="526"/>
      <c r="I10" s="523"/>
    </row>
    <row r="11" spans="1:9" x14ac:dyDescent="0.2">
      <c r="A11" s="487"/>
      <c r="B11" s="449"/>
      <c r="C11" s="192"/>
      <c r="D11" s="270"/>
      <c r="E11" s="271"/>
      <c r="F11" s="38" t="str">
        <f>IF(ISNA(VLOOKUP(C11,ИтАбс!$B$8:$R$104,10,FALSE))=FALSE,VLOOKUP(C11,ИтАбс!$B$8:$R$104,13,FALSE)," ")</f>
        <v xml:space="preserve"> </v>
      </c>
      <c r="G11" s="520" t="str">
        <f>IF(F11=" "," ",VLOOKUP(C11,ИтАбс!$B$8:$S$100,14,FALSE))</f>
        <v xml:space="preserve"> </v>
      </c>
      <c r="H11" s="526"/>
      <c r="I11" s="523"/>
    </row>
    <row r="12" spans="1:9" ht="13.5" thickBot="1" x14ac:dyDescent="0.25">
      <c r="A12" s="488"/>
      <c r="B12" s="450"/>
      <c r="C12" s="193"/>
      <c r="D12" s="272"/>
      <c r="E12" s="273"/>
      <c r="F12" s="518" t="str">
        <f>IF(ISNA(VLOOKUP(C12,ИтАбс!$B$8:$R$104,10,FALSE))=FALSE,VLOOKUP(C12,ИтАбс!$B$8:$R$104,13,FALSE)," ")</f>
        <v xml:space="preserve"> </v>
      </c>
      <c r="G12" s="521" t="str">
        <f>IF(F12=" "," ",VLOOKUP(C12,ИтАбс!$B$8:$S$100,14,FALSE))</f>
        <v xml:space="preserve"> </v>
      </c>
      <c r="H12" s="527"/>
      <c r="I12" s="524"/>
    </row>
    <row r="13" spans="1:9" hidden="1" x14ac:dyDescent="0.2">
      <c r="A13" s="501">
        <v>2</v>
      </c>
      <c r="B13" s="504" t="s">
        <v>134</v>
      </c>
      <c r="C13" s="189">
        <v>1</v>
      </c>
      <c r="D13" s="190" t="e">
        <f>IF(ISBLANK(C13)=FALSE,VLOOKUP(C13,'Уч-ки АП'!$B$8:$H$67,2,FALSE)," ")</f>
        <v>#VALUE!</v>
      </c>
      <c r="E13" s="190" t="e">
        <f>IF(ISBLANK(C13)=FALSE,VLOOKUP(C13,'Уч-ки АП'!$B$8:$H$67,4,FALSE)," ")</f>
        <v>#VALUE!</v>
      </c>
      <c r="F13" s="176" t="str">
        <f>IF(ISNA(VLOOKUP(C13,ИтАбс!$B$8:$R$104,10,FALSE))=FALSE,VLOOKUP(C13,ИтАбс!$B$8:$R$104,13,FALSE)," ")</f>
        <v xml:space="preserve"> </v>
      </c>
      <c r="G13" s="176">
        <f>IF(F13=" ",0,VLOOKUP(C13,ИтАбс!$B$8:$S$100,14,FALSE))</f>
        <v>0</v>
      </c>
      <c r="H13" s="498">
        <f>LARGE(G13:G17,1)+LARGE(G13:G17,2)</f>
        <v>0</v>
      </c>
      <c r="I13" s="492">
        <v>2</v>
      </c>
    </row>
    <row r="14" spans="1:9" hidden="1" x14ac:dyDescent="0.2">
      <c r="A14" s="502"/>
      <c r="B14" s="505"/>
      <c r="C14" s="192">
        <v>14</v>
      </c>
      <c r="D14" s="270" t="e">
        <f>IF(ISBLANK(C14)=FALSE,VLOOKUP(C14,'Уч-ки АП'!$B$8:$H$67,2,FALSE)," ")</f>
        <v>#VALUE!</v>
      </c>
      <c r="E14" s="270" t="e">
        <f>IF(ISBLANK(C14)=FALSE,VLOOKUP(C14,'Уч-ки АП'!$B$8:$H$67,4,FALSE)," ")</f>
        <v>#VALUE!</v>
      </c>
      <c r="F14" s="287" t="str">
        <f>IF(ISNA(VLOOKUP(C14,ИтАбс!$B$8:$R$104,10,FALSE))=FALSE,VLOOKUP(C14,ИтАбс!$B$8:$R$104,13,FALSE)," ")</f>
        <v xml:space="preserve"> </v>
      </c>
      <c r="G14" s="287">
        <f>IF(F14=" ",0,VLOOKUP(C14,ИтАбс!$B$8:$S$100,14,FALSE))</f>
        <v>0</v>
      </c>
      <c r="H14" s="499"/>
      <c r="I14" s="493"/>
    </row>
    <row r="15" spans="1:9" hidden="1" x14ac:dyDescent="0.2">
      <c r="A15" s="502"/>
      <c r="B15" s="505"/>
      <c r="C15" s="192"/>
      <c r="D15" s="270" t="str">
        <f>IF(ISBLANK(C15)=FALSE,VLOOKUP(C15,'Уч-ки АП'!$B$8:$H$67,2,FALSE)," ")</f>
        <v xml:space="preserve"> </v>
      </c>
      <c r="E15" s="270" t="str">
        <f>IF(ISBLANK(C15)=FALSE,VLOOKUP(C15,'Уч-ки АП'!$B$8:$H$67,4,FALSE)," ")</f>
        <v xml:space="preserve"> </v>
      </c>
      <c r="F15" s="287" t="str">
        <f>IF(ISNA(VLOOKUP(C15,ИтАбс!$B$8:$R$104,10,FALSE))=FALSE,VLOOKUP(C15,ИтАбс!$B$8:$R$104,13,FALSE)," ")</f>
        <v xml:space="preserve"> </v>
      </c>
      <c r="G15" s="287">
        <f>IF(F15=" ",0,VLOOKUP(C15,ИтАбс!$B$8:$S$100,14,FALSE))</f>
        <v>0</v>
      </c>
      <c r="H15" s="499"/>
      <c r="I15" s="493"/>
    </row>
    <row r="16" spans="1:9" hidden="1" x14ac:dyDescent="0.2">
      <c r="A16" s="502"/>
      <c r="B16" s="505"/>
      <c r="C16" s="192"/>
      <c r="D16" s="270" t="str">
        <f>IF(ISBLANK(C16)=FALSE,VLOOKUP(C16,'Уч-ки АП'!$B$8:$H$67,2,FALSE)," ")</f>
        <v xml:space="preserve"> </v>
      </c>
      <c r="E16" s="270" t="str">
        <f>IF(ISBLANK(C16)=FALSE,VLOOKUP(C16,'Уч-ки АП'!$B$8:$H$67,4,FALSE)," ")</f>
        <v xml:space="preserve"> </v>
      </c>
      <c r="F16" s="287" t="str">
        <f>IF(ISNA(VLOOKUP(C16,ИтАбс!$B$8:$R$104,10,FALSE))=FALSE,VLOOKUP(C16,ИтАбс!$B$8:$R$104,13,FALSE)," ")</f>
        <v xml:space="preserve"> </v>
      </c>
      <c r="G16" s="287">
        <f>IF(F16=" ",0,VLOOKUP(C16,ИтАбс!$B$8:$S$100,14,FALSE))</f>
        <v>0</v>
      </c>
      <c r="H16" s="499"/>
      <c r="I16" s="493"/>
    </row>
    <row r="17" spans="1:9" ht="13.5" hidden="1" thickBot="1" x14ac:dyDescent="0.25">
      <c r="A17" s="503"/>
      <c r="B17" s="506"/>
      <c r="C17" s="193"/>
      <c r="D17" s="272" t="str">
        <f>IF(ISBLANK(C17)=FALSE,VLOOKUP(C17,'Уч-ки АП'!$B$8:$H$67,2,FALSE)," ")</f>
        <v xml:space="preserve"> </v>
      </c>
      <c r="E17" s="272" t="str">
        <f>IF(ISBLANK(C17)=FALSE,VLOOKUP(C17,'Уч-ки АП'!$B$8:$H$67,4,FALSE)," ")</f>
        <v xml:space="preserve"> </v>
      </c>
      <c r="F17" s="316" t="str">
        <f>IF(ISNA(VLOOKUP(C17,ИтАбс!$B$8:$R$104,10,FALSE))=FALSE,VLOOKUP(C17,ИтАбс!$B$8:$R$104,13,FALSE)," ")</f>
        <v xml:space="preserve"> </v>
      </c>
      <c r="G17" s="316">
        <f>IF(F17=" ",0,VLOOKUP(C17,ИтАбс!$B$8:$S$100,14,FALSE))</f>
        <v>0</v>
      </c>
      <c r="H17" s="500"/>
      <c r="I17" s="494"/>
    </row>
    <row r="18" spans="1:9" hidden="1" x14ac:dyDescent="0.2">
      <c r="A18" s="486">
        <v>3</v>
      </c>
      <c r="B18" s="495" t="s">
        <v>128</v>
      </c>
      <c r="C18" s="194">
        <v>4</v>
      </c>
      <c r="D18" s="190" t="e">
        <f>IF(ISBLANK(C18)=FALSE,VLOOKUP(C18,'Уч-ки АП'!$B$8:$H$67,2,FALSE)," ")</f>
        <v>#VALUE!</v>
      </c>
      <c r="E18" s="190" t="e">
        <f>IF(ISBLANK(C18)=FALSE,VLOOKUP(C18,'Уч-ки АП'!$B$8:$H$67,4,FALSE)," ")</f>
        <v>#VALUE!</v>
      </c>
      <c r="F18" s="176" t="str">
        <f>IF(ISNA(VLOOKUP(C18,ИтАбс!$B$8:$R$104,10,FALSE))=FALSE,VLOOKUP(C18,ИтАбс!$B$8:$R$104,13,FALSE)," ")</f>
        <v xml:space="preserve"> </v>
      </c>
      <c r="G18" s="176">
        <f>IF(F18=" ",0,VLOOKUP(C18,ИтАбс!$B$8:$S$100,14,FALSE))</f>
        <v>0</v>
      </c>
      <c r="H18" s="498">
        <f>LARGE(G18:G22,1)+LARGE(G18:G22,2)</f>
        <v>0</v>
      </c>
      <c r="I18" s="492">
        <v>3</v>
      </c>
    </row>
    <row r="19" spans="1:9" hidden="1" x14ac:dyDescent="0.2">
      <c r="A19" s="487"/>
      <c r="B19" s="496"/>
      <c r="C19" s="195">
        <v>5</v>
      </c>
      <c r="D19" s="270" t="e">
        <f>IF(ISBLANK(C19)=FALSE,VLOOKUP(C19,'Уч-ки АП'!$B$8:$H$67,2,FALSE)," ")</f>
        <v>#VALUE!</v>
      </c>
      <c r="E19" s="270" t="e">
        <f>IF(ISBLANK(C19)=FALSE,VLOOKUP(C19,'Уч-ки АП'!$B$8:$H$67,4,FALSE)," ")</f>
        <v>#VALUE!</v>
      </c>
      <c r="F19" s="287" t="str">
        <f>IF(ISNA(VLOOKUP(C19,ИтАбс!$B$8:$R$104,10,FALSE))=FALSE,VLOOKUP(C19,ИтАбс!$B$8:$R$104,13,FALSE)," ")</f>
        <v xml:space="preserve"> </v>
      </c>
      <c r="G19" s="287">
        <f>IF(F19=" ",0,VLOOKUP(C19,ИтАбс!$B$8:$S$100,14,FALSE))</f>
        <v>0</v>
      </c>
      <c r="H19" s="499"/>
      <c r="I19" s="493"/>
    </row>
    <row r="20" spans="1:9" hidden="1" x14ac:dyDescent="0.2">
      <c r="A20" s="487"/>
      <c r="B20" s="496"/>
      <c r="C20" s="195">
        <v>21</v>
      </c>
      <c r="D20" s="270" t="e">
        <f>IF(ISBLANK(C20)=FALSE,VLOOKUP(C20,'Уч-ки АП'!$B$8:$H$67,2,FALSE)," ")</f>
        <v>#VALUE!</v>
      </c>
      <c r="E20" s="270" t="e">
        <f>IF(ISBLANK(C20)=FALSE,VLOOKUP(C20,'Уч-ки АП'!$B$8:$H$67,4,FALSE)," ")</f>
        <v>#VALUE!</v>
      </c>
      <c r="F20" s="287" t="str">
        <f>IF(ISNA(VLOOKUP(C20,ИтАбс!$B$8:$R$104,10,FALSE))=FALSE,VLOOKUP(C20,ИтАбс!$B$8:$R$104,13,FALSE)," ")</f>
        <v xml:space="preserve"> </v>
      </c>
      <c r="G20" s="287">
        <f>IF(F20=" ",0,VLOOKUP(C20,ИтАбс!$B$8:$S$100,14,FALSE))</f>
        <v>0</v>
      </c>
      <c r="H20" s="499"/>
      <c r="I20" s="493"/>
    </row>
    <row r="21" spans="1:9" hidden="1" x14ac:dyDescent="0.2">
      <c r="A21" s="487"/>
      <c r="B21" s="496"/>
      <c r="C21" s="195">
        <v>26</v>
      </c>
      <c r="D21" s="270" t="e">
        <f>IF(ISBLANK(C21)=FALSE,VLOOKUP(C21,'Уч-ки АП'!$B$8:$H$67,2,FALSE)," ")</f>
        <v>#VALUE!</v>
      </c>
      <c r="E21" s="270" t="e">
        <f>IF(ISBLANK(C21)=FALSE,VLOOKUP(C21,'Уч-ки АП'!$B$8:$H$67,4,FALSE)," ")</f>
        <v>#VALUE!</v>
      </c>
      <c r="F21" s="287" t="str">
        <f>IF(ISNA(VLOOKUP(C21,ИтАбс!$B$8:$R$104,10,FALSE))=FALSE,VLOOKUP(C21,ИтАбс!$B$8:$R$104,13,FALSE)," ")</f>
        <v xml:space="preserve"> </v>
      </c>
      <c r="G21" s="287">
        <f>IF(F21=" ",0,VLOOKUP(C21,ИтАбс!$B$8:$S$100,14,FALSE))</f>
        <v>0</v>
      </c>
      <c r="H21" s="499"/>
      <c r="I21" s="493"/>
    </row>
    <row r="22" spans="1:9" ht="13.5" hidden="1" thickBot="1" x14ac:dyDescent="0.25">
      <c r="A22" s="488"/>
      <c r="B22" s="497"/>
      <c r="C22" s="196">
        <v>29</v>
      </c>
      <c r="D22" s="272" t="e">
        <f>IF(ISBLANK(C22)=FALSE,VLOOKUP(C22,'Уч-ки АП'!$B$8:$H$67,2,FALSE)," ")</f>
        <v>#VALUE!</v>
      </c>
      <c r="E22" s="272" t="e">
        <f>IF(ISBLANK(C22)=FALSE,VLOOKUP(C22,'Уч-ки АП'!$B$8:$H$67,4,FALSE)," ")</f>
        <v>#VALUE!</v>
      </c>
      <c r="F22" s="316" t="str">
        <f>IF(ISNA(VLOOKUP(C22,ИтАбс!$B$8:$R$104,10,FALSE))=FALSE,VLOOKUP(C22,ИтАбс!$B$8:$R$104,13,FALSE)," ")</f>
        <v xml:space="preserve"> </v>
      </c>
      <c r="G22" s="316">
        <f>IF(F22=" ",0,VLOOKUP(C22,ИтАбс!$B$8:$S$100,14,FALSE))</f>
        <v>0</v>
      </c>
      <c r="H22" s="500"/>
      <c r="I22" s="494"/>
    </row>
    <row r="23" spans="1:9" hidden="1" x14ac:dyDescent="0.2">
      <c r="A23" s="486">
        <v>4</v>
      </c>
      <c r="B23" s="489" t="s">
        <v>131</v>
      </c>
      <c r="C23" s="194">
        <v>16</v>
      </c>
      <c r="D23" s="190" t="e">
        <f>IF(ISBLANK(C23)=FALSE,VLOOKUP(C23,'Уч-ки АП'!$B$8:$H$67,2,FALSE)," ")</f>
        <v>#VALUE!</v>
      </c>
      <c r="E23" s="190" t="e">
        <f>IF(ISBLANK(C23)=FALSE,VLOOKUP(C23,'Уч-ки АП'!$B$8:$H$67,4,FALSE)," ")</f>
        <v>#VALUE!</v>
      </c>
      <c r="F23" s="176" t="str">
        <f>IF(ISNA(VLOOKUP(C23,ИтАбс!$B$8:$R$104,10,FALSE))=FALSE,VLOOKUP(C23,ИтАбс!$B$8:$R$104,13,FALSE)," ")</f>
        <v xml:space="preserve"> </v>
      </c>
      <c r="G23" s="176">
        <f>IF(F23=" ",0,VLOOKUP(C23,ИтАбс!$B$8:$S$100,14,FALSE))</f>
        <v>0</v>
      </c>
      <c r="H23" s="498">
        <f>LARGE(G23:G27,1)+LARGE(G23:G27,2)</f>
        <v>0</v>
      </c>
      <c r="I23" s="492">
        <v>4</v>
      </c>
    </row>
    <row r="24" spans="1:9" hidden="1" x14ac:dyDescent="0.2">
      <c r="A24" s="487"/>
      <c r="B24" s="490"/>
      <c r="C24" s="195">
        <v>19</v>
      </c>
      <c r="D24" s="270" t="e">
        <f>IF(ISBLANK(C24)=FALSE,VLOOKUP(C24,'Уч-ки АП'!$B$8:$H$67,2,FALSE)," ")</f>
        <v>#VALUE!</v>
      </c>
      <c r="E24" s="270" t="e">
        <f>IF(ISBLANK(C24)=FALSE,VLOOKUP(C24,'Уч-ки АП'!$B$8:$H$67,4,FALSE)," ")</f>
        <v>#VALUE!</v>
      </c>
      <c r="F24" s="287" t="str">
        <f>IF(ISNA(VLOOKUP(C24,ИтАбс!$B$8:$R$104,10,FALSE))=FALSE,VLOOKUP(C24,ИтАбс!$B$8:$R$104,13,FALSE)," ")</f>
        <v xml:space="preserve"> </v>
      </c>
      <c r="G24" s="287">
        <f>IF(F24=" ",0,VLOOKUP(C24,ИтАбс!$B$8:$S$100,14,FALSE))</f>
        <v>0</v>
      </c>
      <c r="H24" s="499"/>
      <c r="I24" s="493"/>
    </row>
    <row r="25" spans="1:9" hidden="1" x14ac:dyDescent="0.2">
      <c r="A25" s="487"/>
      <c r="B25" s="490"/>
      <c r="C25" s="195"/>
      <c r="D25" s="270" t="str">
        <f>IF(ISBLANK(C25)=FALSE,VLOOKUP(C25,'Уч-ки АП'!$B$8:$H$67,2,FALSE)," ")</f>
        <v xml:space="preserve"> </v>
      </c>
      <c r="E25" s="270" t="str">
        <f>IF(ISBLANK(C25)=FALSE,VLOOKUP(C25,'Уч-ки АП'!$B$8:$H$67,4,FALSE)," ")</f>
        <v xml:space="preserve"> </v>
      </c>
      <c r="F25" s="287" t="str">
        <f>IF(ISNA(VLOOKUP(C25,ИтАбс!$B$8:$R$104,10,FALSE))=FALSE,VLOOKUP(C25,ИтАбс!$B$8:$R$104,13,FALSE)," ")</f>
        <v xml:space="preserve"> </v>
      </c>
      <c r="G25" s="287">
        <f>IF(F25=" ",0,VLOOKUP(C25,ИтАбс!$B$8:$S$100,14,FALSE))</f>
        <v>0</v>
      </c>
      <c r="H25" s="499"/>
      <c r="I25" s="493"/>
    </row>
    <row r="26" spans="1:9" hidden="1" x14ac:dyDescent="0.2">
      <c r="A26" s="487"/>
      <c r="B26" s="490"/>
      <c r="C26" s="192"/>
      <c r="D26" s="270" t="str">
        <f>IF(ISBLANK(C26)=FALSE,VLOOKUP(C26,'Уч-ки АП'!$B$8:$H$67,2,FALSE)," ")</f>
        <v xml:space="preserve"> </v>
      </c>
      <c r="E26" s="270" t="str">
        <f>IF(ISBLANK(C26)=FALSE,VLOOKUP(C26,'Уч-ки АП'!$B$8:$H$67,4,FALSE)," ")</f>
        <v xml:space="preserve"> </v>
      </c>
      <c r="F26" s="287" t="str">
        <f>IF(ISNA(VLOOKUP(C26,ИтАбс!$B$8:$R$104,10,FALSE))=FALSE,VLOOKUP(C26,ИтАбс!$B$8:$R$104,13,FALSE)," ")</f>
        <v xml:space="preserve"> </v>
      </c>
      <c r="G26" s="287">
        <f>IF(F26=" ",0,VLOOKUP(C26,ИтАбс!$B$8:$S$100,14,FALSE))</f>
        <v>0</v>
      </c>
      <c r="H26" s="499"/>
      <c r="I26" s="493"/>
    </row>
    <row r="27" spans="1:9" ht="13.5" hidden="1" thickBot="1" x14ac:dyDescent="0.25">
      <c r="A27" s="488"/>
      <c r="B27" s="491"/>
      <c r="C27" s="193"/>
      <c r="D27" s="272" t="str">
        <f>IF(ISBLANK(C27)=FALSE,VLOOKUP(C27,'Уч-ки АП'!$B$8:$H$67,2,FALSE)," ")</f>
        <v xml:space="preserve"> </v>
      </c>
      <c r="E27" s="272" t="str">
        <f>IF(ISBLANK(C27)=FALSE,VLOOKUP(C27,'Уч-ки АП'!$B$8:$H$67,4,FALSE)," ")</f>
        <v xml:space="preserve"> </v>
      </c>
      <c r="F27" s="316" t="str">
        <f>IF(ISNA(VLOOKUP(C27,ИтАбс!$B$8:$R$104,10,FALSE))=FALSE,VLOOKUP(C27,ИтАбс!$B$8:$R$104,13,FALSE)," ")</f>
        <v xml:space="preserve"> </v>
      </c>
      <c r="G27" s="316">
        <f>IF(F27=" ",0,VLOOKUP(C27,ИтАбс!$B$8:$S$100,14,FALSE))</f>
        <v>0</v>
      </c>
      <c r="H27" s="500"/>
      <c r="I27" s="494"/>
    </row>
    <row r="28" spans="1:9" hidden="1" x14ac:dyDescent="0.2">
      <c r="A28" s="486">
        <v>5</v>
      </c>
      <c r="B28" s="489" t="s">
        <v>129</v>
      </c>
      <c r="C28" s="194">
        <v>25</v>
      </c>
      <c r="D28" s="190" t="e">
        <f>IF(ISBLANK(C28)=FALSE,VLOOKUP(C28,'Уч-ки АП'!$B$8:$H$67,2,FALSE)," ")</f>
        <v>#VALUE!</v>
      </c>
      <c r="E28" s="190" t="e">
        <f>IF(ISBLANK(C28)=FALSE,VLOOKUP(C28,'Уч-ки АП'!$B$8:$H$67,4,FALSE)," ")</f>
        <v>#VALUE!</v>
      </c>
      <c r="F28" s="176" t="str">
        <f>IF(ISNA(VLOOKUP(C28,ИтАбс!$B$8:$R$104,10,FALSE))=FALSE,VLOOKUP(C28,ИтАбс!$B$8:$R$104,13,FALSE)," ")</f>
        <v xml:space="preserve"> </v>
      </c>
      <c r="G28" s="176">
        <f>IF(F28=" ",0,VLOOKUP(C28,ИтАбс!$B$8:$S$100,14,FALSE))</f>
        <v>0</v>
      </c>
      <c r="H28" s="498">
        <f>LARGE(G28:G32,1)+LARGE(G28:G32,2)</f>
        <v>0</v>
      </c>
      <c r="I28" s="492">
        <v>5</v>
      </c>
    </row>
    <row r="29" spans="1:9" hidden="1" x14ac:dyDescent="0.2">
      <c r="A29" s="487"/>
      <c r="B29" s="490"/>
      <c r="C29" s="195">
        <v>34</v>
      </c>
      <c r="D29" s="270" t="e">
        <f>IF(ISBLANK(C29)=FALSE,VLOOKUP(C29,'Уч-ки АП'!$B$8:$H$67,2,FALSE)," ")</f>
        <v>#N/A</v>
      </c>
      <c r="E29" s="270" t="e">
        <f>IF(ISBLANK(C29)=FALSE,VLOOKUP(C29,'Уч-ки АП'!$B$8:$H$67,4,FALSE)," ")</f>
        <v>#N/A</v>
      </c>
      <c r="F29" s="287" t="str">
        <f>IF(ISNA(VLOOKUP(C29,ИтАбс!$B$8:$R$104,10,FALSE))=FALSE,VLOOKUP(C29,ИтАбс!$B$8:$R$104,13,FALSE)," ")</f>
        <v xml:space="preserve"> </v>
      </c>
      <c r="G29" s="287">
        <f>IF(F29=" ",0,VLOOKUP(C29,ИтАбс!$B$8:$S$100,14,FALSE))</f>
        <v>0</v>
      </c>
      <c r="H29" s="499"/>
      <c r="I29" s="493"/>
    </row>
    <row r="30" spans="1:9" hidden="1" x14ac:dyDescent="0.2">
      <c r="A30" s="487"/>
      <c r="B30" s="490"/>
      <c r="C30" s="195"/>
      <c r="D30" s="270" t="str">
        <f>IF(ISBLANK(C30)=FALSE,VLOOKUP(C30,'Уч-ки АП'!$B$8:$H$67,2,FALSE)," ")</f>
        <v xml:space="preserve"> </v>
      </c>
      <c r="E30" s="270" t="str">
        <f>IF(ISBLANK(C30)=FALSE,VLOOKUP(C30,'Уч-ки АП'!$B$8:$H$67,4,FALSE)," ")</f>
        <v xml:space="preserve"> </v>
      </c>
      <c r="F30" s="287" t="str">
        <f>IF(ISNA(VLOOKUP(C30,ИтАбс!$B$8:$R$104,10,FALSE))=FALSE,VLOOKUP(C30,ИтАбс!$B$8:$R$104,13,FALSE)," ")</f>
        <v xml:space="preserve"> </v>
      </c>
      <c r="G30" s="287">
        <f>IF(F30=" ",0,VLOOKUP(C30,ИтАбс!$B$8:$S$100,14,FALSE))</f>
        <v>0</v>
      </c>
      <c r="H30" s="499"/>
      <c r="I30" s="493"/>
    </row>
    <row r="31" spans="1:9" hidden="1" x14ac:dyDescent="0.2">
      <c r="A31" s="487"/>
      <c r="B31" s="490"/>
      <c r="C31" s="192"/>
      <c r="D31" s="270" t="str">
        <f>IF(ISBLANK(C31)=FALSE,VLOOKUP(C31,'Уч-ки АП'!$B$8:$H$67,2,FALSE)," ")</f>
        <v xml:space="preserve"> </v>
      </c>
      <c r="E31" s="270" t="str">
        <f>IF(ISBLANK(C31)=FALSE,VLOOKUP(C31,'Уч-ки АП'!$B$8:$H$67,4,FALSE)," ")</f>
        <v xml:space="preserve"> </v>
      </c>
      <c r="F31" s="287" t="str">
        <f>IF(ISNA(VLOOKUP(C31,ИтАбс!$B$8:$R$104,10,FALSE))=FALSE,VLOOKUP(C31,ИтАбс!$B$8:$R$104,13,FALSE)," ")</f>
        <v xml:space="preserve"> </v>
      </c>
      <c r="G31" s="287">
        <f>IF(F31=" ",0,VLOOKUP(C31,ИтАбс!$B$8:$S$100,14,FALSE))</f>
        <v>0</v>
      </c>
      <c r="H31" s="499"/>
      <c r="I31" s="493"/>
    </row>
    <row r="32" spans="1:9" ht="13.5" hidden="1" thickBot="1" x14ac:dyDescent="0.25">
      <c r="A32" s="488"/>
      <c r="B32" s="491"/>
      <c r="C32" s="193"/>
      <c r="D32" s="272" t="str">
        <f>IF(ISBLANK(C32)=FALSE,VLOOKUP(C32,'Уч-ки АП'!$B$8:$H$67,2,FALSE)," ")</f>
        <v xml:space="preserve"> </v>
      </c>
      <c r="E32" s="272" t="str">
        <f>IF(ISBLANK(C32)=FALSE,VLOOKUP(C32,'Уч-ки АП'!$B$8:$H$67,4,FALSE)," ")</f>
        <v xml:space="preserve"> </v>
      </c>
      <c r="F32" s="316" t="str">
        <f>IF(ISNA(VLOOKUP(C32,ИтАбс!$B$8:$R$104,10,FALSE))=FALSE,VLOOKUP(C32,ИтАбс!$B$8:$R$104,13,FALSE)," ")</f>
        <v xml:space="preserve"> </v>
      </c>
      <c r="G32" s="316">
        <f>IF(F32=" ",0,VLOOKUP(C32,ИтАбс!$B$8:$S$100,14,FALSE))</f>
        <v>0</v>
      </c>
      <c r="H32" s="500"/>
      <c r="I32" s="494"/>
    </row>
    <row r="33" spans="1:9" hidden="1" x14ac:dyDescent="0.2">
      <c r="A33" s="486">
        <v>6</v>
      </c>
      <c r="B33" s="489" t="s">
        <v>130</v>
      </c>
      <c r="C33" s="194">
        <v>2</v>
      </c>
      <c r="D33" s="190" t="str">
        <f>IF(ISBLANK(C33)=FALSE,VLOOKUP(C33,'Уч-ки АП'!$B$8:$H$67,2,FALSE)," ")</f>
        <v>ЛЕГЕЙДА Дмитрий</v>
      </c>
      <c r="E33" s="190" t="str">
        <f>IF(ISBLANK(C33)=FALSE,VLOOKUP(C33,'Уч-ки АП'!$B$8:$H$67,4,FALSE)," ")</f>
        <v>ФОРАФОНТОВ Леонид</v>
      </c>
      <c r="F33" s="176">
        <f ca="1">IF(ISNA(VLOOKUP(C33,ИтАбс!$B$8:$R$104,10,FALSE))=FALSE,VLOOKUP(C33,ИтАбс!$B$8:$R$104,13,FALSE)," ")</f>
        <v>479.89999999999259</v>
      </c>
      <c r="G33" s="176">
        <f ca="1">IF(F33=" ",0,VLOOKUP(C33,ИтАбс!$B$8:$S$100,14,FALSE))</f>
        <v>5</v>
      </c>
      <c r="H33" s="498">
        <f ca="1">LARGE(G33:G37,1)+LARGE(G33:G37,2)</f>
        <v>7</v>
      </c>
      <c r="I33" s="492">
        <v>6</v>
      </c>
    </row>
    <row r="34" spans="1:9" hidden="1" x14ac:dyDescent="0.2">
      <c r="A34" s="487"/>
      <c r="B34" s="490"/>
      <c r="C34" s="195">
        <v>3</v>
      </c>
      <c r="D34" s="270" t="str">
        <f>IF(ISBLANK(C34)=FALSE,VLOOKUP(C34,'Уч-ки АП'!$B$8:$H$67,2,FALSE)," ")</f>
        <v>КАНАНАДЗЕ Сергей</v>
      </c>
      <c r="E34" s="270" t="str">
        <f>IF(ISBLANK(C34)=FALSE,VLOOKUP(C34,'Уч-ки АП'!$B$8:$H$67,4,FALSE)," ")</f>
        <v>ПОДШИВАЛОВ Александр</v>
      </c>
      <c r="F34" s="287">
        <f ca="1">IF(ISNA(VLOOKUP(C34,ИтАбс!$B$8:$R$104,10,FALSE))=FALSE,VLOOKUP(C34,ИтАбс!$B$8:$R$104,13,FALSE)," ")</f>
        <v>302.99999999997328</v>
      </c>
      <c r="G34" s="287">
        <f ca="1">IF(F34=" ",0,VLOOKUP(C34,ИтАбс!$B$8:$S$100,14,FALSE))</f>
        <v>2</v>
      </c>
      <c r="H34" s="499"/>
      <c r="I34" s="493"/>
    </row>
    <row r="35" spans="1:9" hidden="1" x14ac:dyDescent="0.2">
      <c r="A35" s="487"/>
      <c r="B35" s="490"/>
      <c r="C35" s="195"/>
      <c r="D35" s="270" t="str">
        <f>IF(ISBLANK(C35)=FALSE,VLOOKUP(C35,'Уч-ки АП'!$B$8:$H$67,2,FALSE)," ")</f>
        <v xml:space="preserve"> </v>
      </c>
      <c r="E35" s="270" t="str">
        <f>IF(ISBLANK(C35)=FALSE,VLOOKUP(C35,'Уч-ки АП'!$B$8:$H$67,4,FALSE)," ")</f>
        <v xml:space="preserve"> </v>
      </c>
      <c r="F35" s="287" t="str">
        <f>IF(ISNA(VLOOKUP(C35,ИтАбс!$B$8:$R$104,10,FALSE))=FALSE,VLOOKUP(C35,ИтАбс!$B$8:$R$104,13,FALSE)," ")</f>
        <v xml:space="preserve"> </v>
      </c>
      <c r="G35" s="287">
        <f>IF(F35=" ",0,VLOOKUP(C35,ИтАбс!$B$8:$S$100,14,FALSE))</f>
        <v>0</v>
      </c>
      <c r="H35" s="499"/>
      <c r="I35" s="493"/>
    </row>
    <row r="36" spans="1:9" hidden="1" x14ac:dyDescent="0.2">
      <c r="A36" s="487"/>
      <c r="B36" s="490"/>
      <c r="C36" s="192"/>
      <c r="D36" s="270" t="str">
        <f>IF(ISBLANK(C36)=FALSE,VLOOKUP(C36,'Уч-ки АП'!$B$8:$H$67,2,FALSE)," ")</f>
        <v xml:space="preserve"> </v>
      </c>
      <c r="E36" s="270" t="str">
        <f>IF(ISBLANK(C36)=FALSE,VLOOKUP(C36,'Уч-ки АП'!$B$8:$H$67,4,FALSE)," ")</f>
        <v xml:space="preserve"> </v>
      </c>
      <c r="F36" s="287" t="str">
        <f>IF(ISNA(VLOOKUP(C36,ИтАбс!$B$8:$R$104,10,FALSE))=FALSE,VLOOKUP(C36,ИтАбс!$B$8:$R$104,13,FALSE)," ")</f>
        <v xml:space="preserve"> </v>
      </c>
      <c r="G36" s="287">
        <f>IF(F36=" ",0,VLOOKUP(C36,ИтАбс!$B$8:$S$100,14,FALSE))</f>
        <v>0</v>
      </c>
      <c r="H36" s="499"/>
      <c r="I36" s="493"/>
    </row>
    <row r="37" spans="1:9" ht="13.5" hidden="1" thickBot="1" x14ac:dyDescent="0.25">
      <c r="A37" s="488"/>
      <c r="B37" s="491"/>
      <c r="C37" s="193"/>
      <c r="D37" s="272" t="str">
        <f>IF(ISBLANK(C37)=FALSE,VLOOKUP(C37,'Уч-ки АП'!$B$8:$H$67,2,FALSE)," ")</f>
        <v xml:space="preserve"> </v>
      </c>
      <c r="E37" s="272" t="str">
        <f>IF(ISBLANK(C37)=FALSE,VLOOKUP(C37,'Уч-ки АП'!$B$8:$H$67,4,FALSE)," ")</f>
        <v xml:space="preserve"> </v>
      </c>
      <c r="F37" s="316" t="str">
        <f>IF(ISNA(VLOOKUP(C37,ИтАбс!$B$8:$R$104,10,FALSE))=FALSE,VLOOKUP(C37,ИтАбс!$B$8:$R$104,13,FALSE)," ")</f>
        <v xml:space="preserve"> </v>
      </c>
      <c r="G37" s="316">
        <f>IF(F37=" ",0,VLOOKUP(C37,ИтАбс!$B$8:$S$100,14,FALSE))</f>
        <v>0</v>
      </c>
      <c r="H37" s="500"/>
      <c r="I37" s="494"/>
    </row>
    <row r="38" spans="1:9" hidden="1" x14ac:dyDescent="0.2"/>
    <row r="39" spans="1:9" hidden="1" x14ac:dyDescent="0.2"/>
    <row r="40" spans="1:9" hidden="1" x14ac:dyDescent="0.2"/>
    <row r="41" spans="1:9" hidden="1" x14ac:dyDescent="0.2"/>
    <row r="42" spans="1:9" hidden="1" x14ac:dyDescent="0.2"/>
    <row r="44" spans="1:9" ht="18" x14ac:dyDescent="0.25">
      <c r="B44" s="14" t="s">
        <v>62</v>
      </c>
      <c r="C44" s="1"/>
      <c r="E44" s="14" t="s">
        <v>381</v>
      </c>
    </row>
  </sheetData>
  <dataConsolidate/>
  <mergeCells count="24">
    <mergeCell ref="I13:I17"/>
    <mergeCell ref="I18:I22"/>
    <mergeCell ref="I8:I12"/>
    <mergeCell ref="H8:H12"/>
    <mergeCell ref="A8:A12"/>
    <mergeCell ref="H13:H17"/>
    <mergeCell ref="A13:A17"/>
    <mergeCell ref="B13:B17"/>
    <mergeCell ref="B8:B12"/>
    <mergeCell ref="A23:A27"/>
    <mergeCell ref="B23:B27"/>
    <mergeCell ref="I33:I37"/>
    <mergeCell ref="I23:I27"/>
    <mergeCell ref="A18:A22"/>
    <mergeCell ref="B18:B22"/>
    <mergeCell ref="A28:A32"/>
    <mergeCell ref="B28:B32"/>
    <mergeCell ref="H33:H37"/>
    <mergeCell ref="H23:H27"/>
    <mergeCell ref="A33:A37"/>
    <mergeCell ref="B33:B37"/>
    <mergeCell ref="H28:H32"/>
    <mergeCell ref="H18:H22"/>
    <mergeCell ref="I28:I32"/>
  </mergeCells>
  <phoneticPr fontId="2" type="noConversion"/>
  <pageMargins left="0.39370078740157483" right="0.39370078740157483" top="0.19685039370078741" bottom="0.19685039370078741" header="0.51181102362204722" footer="0.51181102362204722"/>
  <pageSetup paperSize="9" orientation="landscape" horizontalDpi="96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view="pageBreakPreview" zoomScale="75" zoomScaleNormal="53" zoomScaleSheetLayoutView="69" workbookViewId="0">
      <pane ySplit="7" topLeftCell="A9" activePane="bottomLeft" state="frozen"/>
      <selection pane="bottomLeft" activeCell="H30" sqref="D10:H30"/>
    </sheetView>
  </sheetViews>
  <sheetFormatPr defaultRowHeight="18" x14ac:dyDescent="0.25"/>
  <cols>
    <col min="1" max="1" width="4.7109375" style="15" customWidth="1"/>
    <col min="2" max="2" width="5.7109375" style="5" customWidth="1"/>
    <col min="3" max="3" width="27.7109375" style="6" customWidth="1"/>
    <col min="4" max="4" width="20.7109375" style="129" customWidth="1"/>
    <col min="5" max="5" width="27.7109375" style="6" customWidth="1"/>
    <col min="6" max="6" width="20.7109375" style="129" customWidth="1"/>
    <col min="7" max="7" width="19.7109375" style="121" customWidth="1"/>
    <col min="8" max="8" width="15.7109375" style="226" customWidth="1"/>
    <col min="9" max="9" width="20" hidden="1" customWidth="1"/>
  </cols>
  <sheetData>
    <row r="1" spans="1:9" ht="27.75" x14ac:dyDescent="0.4">
      <c r="A1" s="419" t="s">
        <v>242</v>
      </c>
      <c r="B1" s="419"/>
      <c r="C1" s="419"/>
      <c r="D1" s="419"/>
      <c r="E1" s="419"/>
      <c r="F1" s="419"/>
      <c r="G1" s="419"/>
      <c r="H1" s="419"/>
    </row>
    <row r="2" spans="1:9" ht="5.45" customHeight="1" x14ac:dyDescent="0.4">
      <c r="B2" s="10"/>
      <c r="C2" s="10"/>
      <c r="D2" s="117"/>
      <c r="E2" s="10"/>
      <c r="F2" s="117"/>
      <c r="G2" s="10"/>
      <c r="H2" s="10"/>
    </row>
    <row r="3" spans="1:9" ht="4.9000000000000004" customHeight="1" x14ac:dyDescent="0.25">
      <c r="C3" s="8"/>
      <c r="F3" s="130"/>
    </row>
    <row r="4" spans="1:9" ht="25.5" x14ac:dyDescent="0.35">
      <c r="A4" s="420" t="s">
        <v>124</v>
      </c>
      <c r="B4" s="420"/>
      <c r="C4" s="420"/>
      <c r="D4" s="420"/>
      <c r="E4" s="420"/>
      <c r="F4" s="420"/>
      <c r="G4" s="420"/>
      <c r="H4" s="420"/>
    </row>
    <row r="5" spans="1:9" ht="8.4499999999999993" customHeight="1" x14ac:dyDescent="0.25">
      <c r="F5" s="130"/>
    </row>
    <row r="6" spans="1:9" ht="17.45" customHeight="1" x14ac:dyDescent="0.25">
      <c r="A6" s="429" t="s">
        <v>11</v>
      </c>
      <c r="B6" s="430" t="s">
        <v>54</v>
      </c>
      <c r="C6" s="431" t="s">
        <v>1</v>
      </c>
      <c r="D6" s="431"/>
      <c r="E6" s="432" t="s">
        <v>2</v>
      </c>
      <c r="F6" s="432"/>
      <c r="G6" s="427" t="s">
        <v>5</v>
      </c>
      <c r="H6" s="427" t="s">
        <v>4</v>
      </c>
    </row>
    <row r="7" spans="1:9" s="5" customFormat="1" x14ac:dyDescent="0.25">
      <c r="A7" s="429"/>
      <c r="B7" s="430"/>
      <c r="C7" s="92" t="s">
        <v>3</v>
      </c>
      <c r="D7" s="92" t="s">
        <v>0</v>
      </c>
      <c r="E7" s="92" t="s">
        <v>3</v>
      </c>
      <c r="F7" s="92" t="s">
        <v>0</v>
      </c>
      <c r="G7" s="428"/>
      <c r="H7" s="428"/>
    </row>
    <row r="8" spans="1:9" s="125" customFormat="1" ht="22.15" hidden="1" customHeight="1" x14ac:dyDescent="0.2">
      <c r="A8" s="123">
        <f t="shared" ref="A8:A38" si="0">1+A7</f>
        <v>1</v>
      </c>
      <c r="B8" s="238">
        <f>'Полный список'!B8</f>
        <v>1</v>
      </c>
      <c r="C8" s="124" t="e">
        <f>UPPER(LEFT('Полный список'!C8,SEARCH(" ",'Полный список'!C8)-1))&amp;RIGHT('Полный список'!C8,LEN('Полный список'!C8)-SEARCH(" ",'Полный список'!C8)+1)</f>
        <v>#VALUE!</v>
      </c>
      <c r="D8" s="122">
        <f>'Полный список'!H8</f>
        <v>0</v>
      </c>
      <c r="E8" s="124" t="e">
        <f>UPPER(LEFT('Полный список'!I8,SEARCH(" ",'Полный список'!I8)-1))&amp;RIGHT('Полный список'!I8,LEN('Полный список'!I8)-SEARCH(" ",'Полный список'!I8)+1)</f>
        <v>#VALUE!</v>
      </c>
      <c r="F8" s="122">
        <f>'Полный список'!N8</f>
        <v>0</v>
      </c>
      <c r="G8" s="122">
        <f>'Полный список'!O8</f>
        <v>0</v>
      </c>
      <c r="H8" s="122">
        <f>'Полный список'!P8</f>
        <v>0</v>
      </c>
      <c r="I8" s="239"/>
    </row>
    <row r="9" spans="1:9" s="125" customFormat="1" ht="22.15" customHeight="1" x14ac:dyDescent="0.2">
      <c r="A9" s="123">
        <v>1</v>
      </c>
      <c r="B9" s="238">
        <f>'Полный список'!B9</f>
        <v>2</v>
      </c>
      <c r="C9" s="124" t="str">
        <f>UPPER(LEFT('Полный список'!C9,SEARCH(" ",'Полный список'!C9)-1))&amp;RIGHT('Полный список'!C9,LEN('Полный список'!C9)-SEARCH(" ",'Полный список'!C9)+1)</f>
        <v>ЛЕГЕЙДА Дмитрий</v>
      </c>
      <c r="D9" s="122" t="str">
        <f>'Полный список'!H9</f>
        <v>Москва</v>
      </c>
      <c r="E9" s="124" t="s">
        <v>268</v>
      </c>
      <c r="F9" s="122" t="str">
        <f>'Полный список'!N9</f>
        <v>Москва</v>
      </c>
      <c r="G9" s="122" t="str">
        <f>'Полный список'!O9</f>
        <v>TLC Prado</v>
      </c>
      <c r="H9" s="122" t="str">
        <f>'Полный список'!P9</f>
        <v>А</v>
      </c>
      <c r="I9" s="239"/>
    </row>
    <row r="10" spans="1:9" s="125" customFormat="1" ht="22.15" customHeight="1" x14ac:dyDescent="0.2">
      <c r="A10" s="123">
        <v>2</v>
      </c>
      <c r="B10" s="238">
        <f>'Полный список'!B10</f>
        <v>3</v>
      </c>
      <c r="C10" s="124" t="str">
        <f>UPPER(LEFT('Полный список'!C10,SEARCH(" ",'Полный список'!C10)-1))&amp;RIGHT('Полный список'!C10,LEN('Полный список'!C10)-SEARCH(" ",'Полный список'!C10)+1)</f>
        <v>КАНАНАДЗЕ Сергей</v>
      </c>
      <c r="D10" s="122" t="str">
        <f>'Полный список'!H10</f>
        <v>С-Петербург</v>
      </c>
      <c r="E10" s="124" t="str">
        <f>UPPER(LEFT('Полный список'!I10,SEARCH(" ",'Полный список'!I10)-1))&amp;RIGHT('Полный список'!I10,LEN('Полный список'!I10)-SEARCH(" ",'Полный список'!I10)+1)</f>
        <v>ПОДШИВАЛОВ Александр</v>
      </c>
      <c r="F10" s="122" t="str">
        <f>'Полный список'!N10</f>
        <v>С-Петербург</v>
      </c>
      <c r="G10" s="122" t="str">
        <f>'Полный список'!O10</f>
        <v>Toyota Rav4</v>
      </c>
      <c r="H10" s="122" t="str">
        <f>'Полный список'!P10</f>
        <v>А</v>
      </c>
      <c r="I10" s="239"/>
    </row>
    <row r="11" spans="1:9" s="125" customFormat="1" ht="22.15" hidden="1" customHeight="1" x14ac:dyDescent="0.2">
      <c r="A11" s="123">
        <f t="shared" si="0"/>
        <v>3</v>
      </c>
      <c r="B11" s="238">
        <f>'Полный список'!B11</f>
        <v>4</v>
      </c>
      <c r="C11" s="124" t="e">
        <f>UPPER(LEFT('Полный список'!C11,SEARCH(" ",'Полный список'!C11)-1))&amp;RIGHT('Полный список'!C11,LEN('Полный список'!C11)-SEARCH(" ",'Полный список'!C11)+1)</f>
        <v>#VALUE!</v>
      </c>
      <c r="D11" s="122">
        <f>'Полный список'!H11</f>
        <v>0</v>
      </c>
      <c r="E11" s="124" t="e">
        <f>UPPER(LEFT('Полный список'!I11,SEARCH(" ",'Полный список'!I11)-1))&amp;RIGHT('Полный список'!I11,LEN('Полный список'!I11)-SEARCH(" ",'Полный список'!I11)+1)</f>
        <v>#VALUE!</v>
      </c>
      <c r="F11" s="122">
        <f>'Полный список'!N11</f>
        <v>0</v>
      </c>
      <c r="G11" s="122">
        <f>'Полный список'!O11</f>
        <v>0</v>
      </c>
      <c r="H11" s="122">
        <f>'Полный список'!P11</f>
        <v>0</v>
      </c>
      <c r="I11" s="239"/>
    </row>
    <row r="12" spans="1:9" s="125" customFormat="1" ht="22.15" hidden="1" customHeight="1" x14ac:dyDescent="0.2">
      <c r="A12" s="123">
        <f t="shared" si="0"/>
        <v>4</v>
      </c>
      <c r="B12" s="238">
        <f>'Полный список'!B12</f>
        <v>5</v>
      </c>
      <c r="C12" s="124" t="e">
        <f>UPPER(LEFT('Полный список'!C12,SEARCH(" ",'Полный список'!C12)-1))&amp;RIGHT('Полный список'!C12,LEN('Полный список'!C12)-SEARCH(" ",'Полный список'!C12)+1)</f>
        <v>#VALUE!</v>
      </c>
      <c r="D12" s="122">
        <f>'Полный список'!H12</f>
        <v>0</v>
      </c>
      <c r="E12" s="124" t="e">
        <f>UPPER(LEFT('Полный список'!I12,SEARCH(" ",'Полный список'!I12)-1))&amp;RIGHT('Полный список'!I12,LEN('Полный список'!I12)-SEARCH(" ",'Полный список'!I12)+1)</f>
        <v>#VALUE!</v>
      </c>
      <c r="F12" s="122">
        <f>'Полный список'!N12</f>
        <v>0</v>
      </c>
      <c r="G12" s="122">
        <f>'Полный список'!O12</f>
        <v>0</v>
      </c>
      <c r="H12" s="122">
        <f>'Полный список'!P12</f>
        <v>0</v>
      </c>
      <c r="I12" s="239"/>
    </row>
    <row r="13" spans="1:9" s="125" customFormat="1" ht="22.15" customHeight="1" x14ac:dyDescent="0.2">
      <c r="A13" s="123">
        <v>3</v>
      </c>
      <c r="B13" s="238">
        <f>'Полный список'!B13</f>
        <v>6</v>
      </c>
      <c r="C13" s="124" t="str">
        <f>UPPER(LEFT('Полный список'!C13,SEARCH(" ",'Полный список'!C13)-1))&amp;RIGHT('Полный список'!C13,LEN('Полный список'!C13)-SEARCH(" ",'Полный список'!C13)+1)</f>
        <v>БЕЛЬЧЕНКО Юрий</v>
      </c>
      <c r="D13" s="122" t="str">
        <f>'Полный список'!H13</f>
        <v>С-Петербург</v>
      </c>
      <c r="E13" s="124" t="str">
        <f>UPPER(LEFT('Полный список'!I13,SEARCH(" ",'Полный список'!I13)-1))&amp;RIGHT('Полный список'!I13,LEN('Полный список'!I13)-SEARCH(" ",'Полный список'!I13)+1)</f>
        <v>ГАРБАР Кирилл</v>
      </c>
      <c r="F13" s="122" t="str">
        <f>'Полный список'!N13</f>
        <v>С-Петербург</v>
      </c>
      <c r="G13" s="122" t="str">
        <f>'Полный список'!O13</f>
        <v>Ford Fiesta</v>
      </c>
      <c r="H13" s="122" t="str">
        <f>'Полный список'!P13</f>
        <v>А</v>
      </c>
      <c r="I13" s="239"/>
    </row>
    <row r="14" spans="1:9" s="125" customFormat="1" ht="22.15" customHeight="1" x14ac:dyDescent="0.2">
      <c r="A14" s="123">
        <v>4</v>
      </c>
      <c r="B14" s="238">
        <f>'Полный список'!B14</f>
        <v>7</v>
      </c>
      <c r="C14" s="124" t="str">
        <f>UPPER(LEFT('Полный список'!C14,SEARCH(" ",'Полный список'!C14)-1))&amp;RIGHT('Полный список'!C14,LEN('Полный список'!C14)-SEARCH(" ",'Полный список'!C14)+1)</f>
        <v>ЕРШОВ Сергей</v>
      </c>
      <c r="D14" s="322" t="str">
        <f>'Полный список'!H14</f>
        <v>С-Петербург</v>
      </c>
      <c r="E14" s="124" t="str">
        <f>UPPER(LEFT('Полный список'!I14,SEARCH(" ",'Полный список'!I14)-1))&amp;RIGHT('Полный список'!I14,LEN('Полный список'!I14)-SEARCH(" ",'Полный список'!I14)+1)</f>
        <v>ЖУКОВ Михаил</v>
      </c>
      <c r="F14" s="322" t="str">
        <f>'Полный список'!N14</f>
        <v>С-Петербург</v>
      </c>
      <c r="G14" s="322" t="str">
        <f>'Полный список'!O14</f>
        <v>Daewoo Nexia</v>
      </c>
      <c r="H14" s="322" t="str">
        <f>'Полный список'!P14</f>
        <v>А</v>
      </c>
      <c r="I14" s="239"/>
    </row>
    <row r="15" spans="1:9" s="125" customFormat="1" ht="22.15" customHeight="1" x14ac:dyDescent="0.2">
      <c r="A15" s="123">
        <f t="shared" si="0"/>
        <v>5</v>
      </c>
      <c r="B15" s="238">
        <f>'Полный список'!B15</f>
        <v>8</v>
      </c>
      <c r="C15" s="124" t="str">
        <f>UPPER(LEFT('Полный список'!C15,SEARCH(" ",'Полный список'!C15)-1))&amp;RIGHT('Полный список'!C15,LEN('Полный список'!C15)-SEARCH(" ",'Полный список'!C15)+1)</f>
        <v>МОТЫЛЕВ Михаил</v>
      </c>
      <c r="D15" s="322" t="str">
        <f>'Полный список'!H15</f>
        <v>С-Петербург</v>
      </c>
      <c r="E15" s="124" t="str">
        <f>UPPER(LEFT('Полный список'!I15,SEARCH(" ",'Полный список'!I15)-1))&amp;RIGHT('Полный список'!I15,LEN('Полный список'!I15)-SEARCH(" ",'Полный список'!I15)+1)</f>
        <v>МИРОЛЮБОВ Сергей</v>
      </c>
      <c r="F15" s="322" t="str">
        <f>'Полный список'!N15</f>
        <v>С-Петербург</v>
      </c>
      <c r="G15" s="322" t="str">
        <f>'Полный список'!O15</f>
        <v>ВАЗ 2103</v>
      </c>
      <c r="H15" s="322" t="str">
        <f>'Полный список'!P15</f>
        <v>А, Рет</v>
      </c>
      <c r="I15" s="239"/>
    </row>
    <row r="16" spans="1:9" s="125" customFormat="1" ht="22.15" hidden="1" customHeight="1" x14ac:dyDescent="0.2">
      <c r="A16" s="123">
        <f t="shared" si="0"/>
        <v>6</v>
      </c>
      <c r="B16" s="238">
        <f>'Полный список'!B16</f>
        <v>9</v>
      </c>
      <c r="C16" s="124" t="e">
        <f>UPPER(LEFT('Полный список'!C16,SEARCH(" ",'Полный список'!C16)-1))&amp;RIGHT('Полный список'!C16,LEN('Полный список'!C16)-SEARCH(" ",'Полный список'!C16)+1)</f>
        <v>#VALUE!</v>
      </c>
      <c r="D16" s="322">
        <f>'Полный список'!H16</f>
        <v>0</v>
      </c>
      <c r="E16" s="124" t="e">
        <f>UPPER(LEFT('Полный список'!I16,SEARCH(" ",'Полный список'!I16)-1))&amp;RIGHT('Полный список'!I16,LEN('Полный список'!I16)-SEARCH(" ",'Полный список'!I16)+1)</f>
        <v>#VALUE!</v>
      </c>
      <c r="F16" s="322">
        <f>'Полный список'!N16</f>
        <v>0</v>
      </c>
      <c r="G16" s="322">
        <f>'Полный список'!O16</f>
        <v>0</v>
      </c>
      <c r="H16" s="322">
        <f>'Полный список'!P16</f>
        <v>0</v>
      </c>
      <c r="I16" s="239"/>
    </row>
    <row r="17" spans="1:9" s="125" customFormat="1" ht="22.15" hidden="1" customHeight="1" x14ac:dyDescent="0.2">
      <c r="A17" s="123">
        <f t="shared" si="0"/>
        <v>7</v>
      </c>
      <c r="B17" s="238">
        <f>'Полный список'!B17</f>
        <v>10</v>
      </c>
      <c r="C17" s="124" t="e">
        <f>UPPER(LEFT('Полный список'!C17,SEARCH(" ",'Полный список'!C17)-1))&amp;RIGHT('Полный список'!C17,LEN('Полный список'!C17)-SEARCH(" ",'Полный список'!C17)+1)</f>
        <v>#VALUE!</v>
      </c>
      <c r="D17" s="322">
        <f>'Полный список'!H17</f>
        <v>0</v>
      </c>
      <c r="E17" s="124" t="e">
        <f>UPPER(LEFT('Полный список'!I17,SEARCH(" ",'Полный список'!I17)-1))&amp;RIGHT('Полный список'!I17,LEN('Полный список'!I17)-SEARCH(" ",'Полный список'!I17)+1)</f>
        <v>#VALUE!</v>
      </c>
      <c r="F17" s="322">
        <f>'Полный список'!N17</f>
        <v>0</v>
      </c>
      <c r="G17" s="322">
        <f>'Полный список'!O17</f>
        <v>0</v>
      </c>
      <c r="H17" s="322">
        <f>'Полный список'!P17</f>
        <v>0</v>
      </c>
      <c r="I17" s="239"/>
    </row>
    <row r="18" spans="1:9" s="125" customFormat="1" ht="22.15" customHeight="1" x14ac:dyDescent="0.2">
      <c r="A18" s="123">
        <v>7</v>
      </c>
      <c r="B18" s="238">
        <f>'Полный список'!B18</f>
        <v>11</v>
      </c>
      <c r="C18" s="124" t="str">
        <f>UPPER(LEFT('Полный список'!C18,SEARCH(" ",'Полный список'!C18)-1))&amp;RIGHT('Полный список'!C18,LEN('Полный список'!C18)-SEARCH(" ",'Полный список'!C18)+1)</f>
        <v>ДЕМЕНТЬЕВ Петр</v>
      </c>
      <c r="D18" s="322" t="str">
        <f>'Полный список'!H18</f>
        <v>С-Петербург</v>
      </c>
      <c r="E18" s="124" t="str">
        <f>UPPER(LEFT('Полный список'!I18,SEARCH(" ",'Полный список'!I18)-1))&amp;RIGHT('Полный список'!I18,LEN('Полный список'!I18)-SEARCH(" ",'Полный список'!I18)+1)</f>
        <v>ИВАНОВА Екатерина</v>
      </c>
      <c r="F18" s="322" t="str">
        <f>'Полный список'!N18</f>
        <v>С-Петербург</v>
      </c>
      <c r="G18" s="322" t="str">
        <f>'Полный список'!O18</f>
        <v>VW Golf</v>
      </c>
      <c r="H18" s="322" t="str">
        <f>'Полный список'!P18</f>
        <v>А</v>
      </c>
      <c r="I18" s="239"/>
    </row>
    <row r="19" spans="1:9" s="125" customFormat="1" ht="22.15" customHeight="1" x14ac:dyDescent="0.2">
      <c r="A19" s="123">
        <v>8</v>
      </c>
      <c r="B19" s="238">
        <f>'Полный список'!B19</f>
        <v>12</v>
      </c>
      <c r="C19" s="124" t="str">
        <f>UPPER(LEFT('Полный список'!C19,SEARCH(" ",'Полный список'!C19)-1))&amp;RIGHT('Полный список'!C19,LEN('Полный список'!C19)-SEARCH(" ",'Полный список'!C19)+1)</f>
        <v>БУРЕ Надежда</v>
      </c>
      <c r="D19" s="322" t="str">
        <f>'Полный список'!H19</f>
        <v>С-Петербург</v>
      </c>
      <c r="E19" s="124" t="str">
        <f>UPPER(LEFT('Полный список'!I19,SEARCH(" ",'Полный список'!I19)-1))&amp;RIGHT('Полный список'!I19,LEN('Полный список'!I19)-SEARCH(" ",'Полный список'!I19)+1)</f>
        <v>ДМИТРИЕВ Алексей</v>
      </c>
      <c r="F19" s="322" t="str">
        <f>'Полный список'!N19</f>
        <v>С-Петербург</v>
      </c>
      <c r="G19" s="322" t="str">
        <f>'Полный список'!O19</f>
        <v>Suzuki SX4</v>
      </c>
      <c r="H19" s="322" t="str">
        <f>'Полный список'!P19</f>
        <v>А</v>
      </c>
      <c r="I19" s="239"/>
    </row>
    <row r="20" spans="1:9" s="125" customFormat="1" ht="22.15" hidden="1" customHeight="1" x14ac:dyDescent="0.2">
      <c r="A20" s="123">
        <v>11</v>
      </c>
      <c r="B20" s="238">
        <f>'Полный список'!B20</f>
        <v>13</v>
      </c>
      <c r="C20" s="124" t="e">
        <f>UPPER(LEFT('Полный список'!C20,SEARCH(" ",'Полный список'!C20)-1))&amp;RIGHT('Полный список'!C20,LEN('Полный список'!C20)-SEARCH(" ",'Полный список'!C20)+1)</f>
        <v>#VALUE!</v>
      </c>
      <c r="D20" s="122">
        <f>'Полный список'!H20</f>
        <v>0</v>
      </c>
      <c r="E20" s="124" t="e">
        <f>UPPER(LEFT('Полный список'!I20,SEARCH(" ",'Полный список'!I20)-1))&amp;RIGHT('Полный список'!I20,LEN('Полный список'!I20)-SEARCH(" ",'Полный список'!I20)+1)</f>
        <v>#VALUE!</v>
      </c>
      <c r="F20" s="122">
        <f>'Полный список'!N20</f>
        <v>0</v>
      </c>
      <c r="G20" s="122">
        <f>'Полный список'!O20</f>
        <v>0</v>
      </c>
      <c r="H20" s="122">
        <f>'Полный список'!P20</f>
        <v>0</v>
      </c>
      <c r="I20" s="239"/>
    </row>
    <row r="21" spans="1:9" s="125" customFormat="1" ht="22.15" hidden="1" customHeight="1" x14ac:dyDescent="0.2">
      <c r="A21" s="123">
        <f t="shared" si="0"/>
        <v>12</v>
      </c>
      <c r="B21" s="238">
        <f>'Полный список'!B21</f>
        <v>14</v>
      </c>
      <c r="C21" s="124" t="e">
        <f>UPPER(LEFT('Полный список'!C21,SEARCH(" ",'Полный список'!C21)-1))&amp;RIGHT('Полный список'!C21,LEN('Полный список'!C21)-SEARCH(" ",'Полный список'!C21)+1)</f>
        <v>#VALUE!</v>
      </c>
      <c r="D21" s="122">
        <f>'Полный список'!H21</f>
        <v>0</v>
      </c>
      <c r="E21" s="124" t="e">
        <f>UPPER(LEFT('Полный список'!I21,SEARCH(" ",'Полный список'!I21)-1))&amp;RIGHT('Полный список'!I21,LEN('Полный список'!I21)-SEARCH(" ",'Полный список'!I21)+1)</f>
        <v>#VALUE!</v>
      </c>
      <c r="F21" s="122">
        <f>'Полный список'!N21</f>
        <v>0</v>
      </c>
      <c r="G21" s="122">
        <f>'Полный список'!O21</f>
        <v>0</v>
      </c>
      <c r="H21" s="122">
        <f>'Полный список'!P21</f>
        <v>0</v>
      </c>
      <c r="I21" s="239"/>
    </row>
    <row r="22" spans="1:9" s="125" customFormat="1" ht="22.15" customHeight="1" x14ac:dyDescent="0.2">
      <c r="A22" s="123">
        <v>9</v>
      </c>
      <c r="B22" s="238">
        <f>'Полный список'!B22</f>
        <v>15</v>
      </c>
      <c r="C22" s="124" t="str">
        <f>UPPER(LEFT('Полный список'!C22,SEARCH(" ",'Полный список'!C22)-1))&amp;RIGHT('Полный список'!C22,LEN('Полный список'!C22)-SEARCH(" ",'Полный список'!C22)+1)</f>
        <v>МАХОТИН Владислав</v>
      </c>
      <c r="D22" s="122" t="str">
        <f>'Полный список'!H22</f>
        <v>С-Петербург</v>
      </c>
      <c r="E22" s="124" t="str">
        <f>UPPER(LEFT('Полный список'!I22,SEARCH(" ",'Полный список'!I22)-1))&amp;RIGHT('Полный список'!I22,LEN('Полный список'!I22)-SEARCH(" ",'Полный список'!I22)+1)</f>
        <v>ИВАНОВ Никита</v>
      </c>
      <c r="F22" s="122" t="str">
        <f>'Полный список'!N22</f>
        <v>С-Петербург</v>
      </c>
      <c r="G22" s="122" t="str">
        <f>'Полный список'!O22</f>
        <v>ВАЗ 21140</v>
      </c>
      <c r="H22" s="122" t="str">
        <f>'Полный список'!P22</f>
        <v>А, Ст</v>
      </c>
      <c r="I22" s="239"/>
    </row>
    <row r="23" spans="1:9" s="125" customFormat="1" ht="22.15" hidden="1" customHeight="1" x14ac:dyDescent="0.2">
      <c r="A23" s="123">
        <v>12</v>
      </c>
      <c r="B23" s="238">
        <f>'Полный список'!B23</f>
        <v>16</v>
      </c>
      <c r="C23" s="124" t="e">
        <f>UPPER(LEFT('Полный список'!C23,SEARCH(" ",'Полный список'!C23)-1))&amp;RIGHT('Полный список'!C23,LEN('Полный список'!C23)-SEARCH(" ",'Полный список'!C23)+1)</f>
        <v>#VALUE!</v>
      </c>
      <c r="D23" s="122">
        <f>'Полный список'!H23</f>
        <v>0</v>
      </c>
      <c r="E23" s="124" t="e">
        <f>UPPER(LEFT('Полный список'!I23,SEARCH(" ",'Полный список'!I23)-1))&amp;RIGHT('Полный список'!I23,LEN('Полный список'!I23)-SEARCH(" ",'Полный список'!I23)+1)</f>
        <v>#VALUE!</v>
      </c>
      <c r="F23" s="122">
        <f>'Полный список'!N23</f>
        <v>0</v>
      </c>
      <c r="G23" s="122">
        <f>'Полный список'!O23</f>
        <v>0</v>
      </c>
      <c r="H23" s="122">
        <f>'Полный список'!P23</f>
        <v>0</v>
      </c>
      <c r="I23" s="239"/>
    </row>
    <row r="24" spans="1:9" s="125" customFormat="1" ht="22.15" hidden="1" customHeight="1" x14ac:dyDescent="0.2">
      <c r="A24" s="123">
        <f t="shared" si="0"/>
        <v>13</v>
      </c>
      <c r="B24" s="238">
        <f>'Полный список'!B24</f>
        <v>17</v>
      </c>
      <c r="C24" s="124" t="e">
        <f>UPPER(LEFT('Полный список'!C24,SEARCH(" ",'Полный список'!C24)-1))&amp;RIGHT('Полный список'!C24,LEN('Полный список'!C24)-SEARCH(" ",'Полный список'!C24)+1)</f>
        <v>#VALUE!</v>
      </c>
      <c r="D24" s="122">
        <f>'Полный список'!H24</f>
        <v>0</v>
      </c>
      <c r="E24" s="124" t="e">
        <f>UPPER(LEFT('Полный список'!I24,SEARCH(" ",'Полный список'!I24)-1))&amp;RIGHT('Полный список'!I24,LEN('Полный список'!I24)-SEARCH(" ",'Полный список'!I24)+1)</f>
        <v>#VALUE!</v>
      </c>
      <c r="F24" s="122">
        <f>'Полный список'!N24</f>
        <v>0</v>
      </c>
      <c r="G24" s="122">
        <f>'Полный список'!O24</f>
        <v>0</v>
      </c>
      <c r="H24" s="122">
        <f>'Полный список'!P24</f>
        <v>0</v>
      </c>
      <c r="I24" s="239"/>
    </row>
    <row r="25" spans="1:9" s="125" customFormat="1" ht="22.15" hidden="1" customHeight="1" x14ac:dyDescent="0.2">
      <c r="A25" s="123">
        <f t="shared" si="0"/>
        <v>14</v>
      </c>
      <c r="B25" s="238">
        <f>'Полный список'!B25</f>
        <v>18</v>
      </c>
      <c r="C25" s="124" t="e">
        <f>UPPER(LEFT('Полный список'!C25,SEARCH(" ",'Полный список'!C25)-1))&amp;RIGHT('Полный список'!C25,LEN('Полный список'!C25)-SEARCH(" ",'Полный список'!C25)+1)</f>
        <v>#VALUE!</v>
      </c>
      <c r="D25" s="122">
        <f>'Полный список'!H25</f>
        <v>0</v>
      </c>
      <c r="E25" s="124" t="e">
        <f>UPPER(LEFT('Полный список'!I25,SEARCH(" ",'Полный список'!I25)-1))&amp;RIGHT('Полный список'!I25,LEN('Полный список'!I25)-SEARCH(" ",'Полный список'!I25)+1)</f>
        <v>#VALUE!</v>
      </c>
      <c r="F25" s="122">
        <f>'Полный список'!N25</f>
        <v>0</v>
      </c>
      <c r="G25" s="122">
        <f>'Полный список'!O25</f>
        <v>0</v>
      </c>
      <c r="H25" s="122">
        <f>'Полный список'!P25</f>
        <v>0</v>
      </c>
      <c r="I25" s="239"/>
    </row>
    <row r="26" spans="1:9" s="125" customFormat="1" ht="22.15" hidden="1" customHeight="1" x14ac:dyDescent="0.2">
      <c r="A26" s="123">
        <v>13</v>
      </c>
      <c r="B26" s="238">
        <f>'Полный список'!B26</f>
        <v>19</v>
      </c>
      <c r="C26" s="124" t="e">
        <f>UPPER(LEFT('Полный список'!C26,SEARCH(" ",'Полный список'!C26)-1))&amp;RIGHT('Полный список'!C26,LEN('Полный список'!C26)-SEARCH(" ",'Полный список'!C26)+1)</f>
        <v>#VALUE!</v>
      </c>
      <c r="D26" s="122">
        <f>'Полный список'!H26</f>
        <v>0</v>
      </c>
      <c r="E26" s="124" t="e">
        <f>UPPER(LEFT('Полный список'!I26,SEARCH(" ",'Полный список'!I26)-1))&amp;RIGHT('Полный список'!I26,LEN('Полный список'!I26)-SEARCH(" ",'Полный список'!I26)+1)</f>
        <v>#VALUE!</v>
      </c>
      <c r="F26" s="122">
        <f>'Полный список'!N26</f>
        <v>0</v>
      </c>
      <c r="G26" s="122">
        <f>'Полный список'!O26</f>
        <v>0</v>
      </c>
      <c r="H26" s="122">
        <f>'Полный список'!P26</f>
        <v>0</v>
      </c>
      <c r="I26" s="239"/>
    </row>
    <row r="27" spans="1:9" s="125" customFormat="1" ht="22.15" hidden="1" customHeight="1" x14ac:dyDescent="0.2">
      <c r="A27" s="123">
        <f t="shared" si="0"/>
        <v>14</v>
      </c>
      <c r="B27" s="238">
        <f>'Полный список'!B27</f>
        <v>20</v>
      </c>
      <c r="C27" s="124" t="e">
        <f>UPPER(LEFT('Полный список'!C27,SEARCH(" ",'Полный список'!C27)-1))&amp;RIGHT('Полный список'!C27,LEN('Полный список'!C27)-SEARCH(" ",'Полный список'!C27)+1)</f>
        <v>#VALUE!</v>
      </c>
      <c r="D27" s="122">
        <f>'Полный список'!H27</f>
        <v>0</v>
      </c>
      <c r="E27" s="124" t="e">
        <f>UPPER(LEFT('Полный список'!I27,SEARCH(" ",'Полный список'!I27)-1))&amp;RIGHT('Полный список'!I27,LEN('Полный список'!I27)-SEARCH(" ",'Полный список'!I27)+1)</f>
        <v>#VALUE!</v>
      </c>
      <c r="F27" s="122">
        <f>'Полный список'!N27</f>
        <v>0</v>
      </c>
      <c r="G27" s="122">
        <f>'Полный список'!O27</f>
        <v>0</v>
      </c>
      <c r="H27" s="122">
        <f>'Полный список'!P27</f>
        <v>0</v>
      </c>
      <c r="I27" s="239"/>
    </row>
    <row r="28" spans="1:9" s="125" customFormat="1" ht="22.15" hidden="1" customHeight="1" x14ac:dyDescent="0.2">
      <c r="A28" s="123">
        <f t="shared" si="0"/>
        <v>15</v>
      </c>
      <c r="B28" s="238">
        <f>'Полный список'!B28</f>
        <v>21</v>
      </c>
      <c r="C28" s="124" t="e">
        <f>UPPER(LEFT('Полный список'!C28,SEARCH(" ",'Полный список'!C28)-1))&amp;RIGHT('Полный список'!C28,LEN('Полный список'!C28)-SEARCH(" ",'Полный список'!C28)+1)</f>
        <v>#VALUE!</v>
      </c>
      <c r="D28" s="122">
        <f>'Полный список'!H28</f>
        <v>0</v>
      </c>
      <c r="E28" s="124" t="e">
        <f>UPPER(LEFT('Полный список'!I28,SEARCH(" ",'Полный список'!I28)-1))&amp;RIGHT('Полный список'!I28,LEN('Полный список'!I28)-SEARCH(" ",'Полный список'!I28)+1)</f>
        <v>#VALUE!</v>
      </c>
      <c r="F28" s="122">
        <f>'Полный список'!N28</f>
        <v>0</v>
      </c>
      <c r="G28" s="122">
        <f>'Полный список'!O28</f>
        <v>0</v>
      </c>
      <c r="H28" s="122">
        <f>'Полный список'!P28</f>
        <v>0</v>
      </c>
      <c r="I28" s="239"/>
    </row>
    <row r="29" spans="1:9" s="125" customFormat="1" ht="22.15" customHeight="1" x14ac:dyDescent="0.2">
      <c r="A29" s="123">
        <v>10</v>
      </c>
      <c r="B29" s="238">
        <f>'Полный список'!B29</f>
        <v>22</v>
      </c>
      <c r="C29" s="124" t="str">
        <f>UPPER(LEFT('Полный список'!C29,SEARCH(" ",'Полный список'!C29)-1))&amp;RIGHT('Полный список'!C29,LEN('Полный список'!C29)-SEARCH(" ",'Полный список'!C29)+1)</f>
        <v>ПЕТУХОВ Роман</v>
      </c>
      <c r="D29" s="122" t="str">
        <f>'Полный список'!H29</f>
        <v>ЛО, Волосово</v>
      </c>
      <c r="E29" s="124" t="str">
        <f>UPPER(LEFT('Полный список'!I29,SEARCH(" ",'Полный список'!I29)-1))&amp;RIGHT('Полный список'!I29,LEN('Полный список'!I29)-SEARCH(" ",'Полный список'!I29)+1)</f>
        <v>КАНДЫБА Анна</v>
      </c>
      <c r="F29" s="122" t="str">
        <f>'Полный список'!N29</f>
        <v>СПб, Петергоф</v>
      </c>
      <c r="G29" s="122" t="str">
        <f>'Полный список'!O29</f>
        <v>Chevrolet Aveo</v>
      </c>
      <c r="H29" s="122" t="str">
        <f>'Полный список'!P29</f>
        <v>А, Лом, Нов</v>
      </c>
      <c r="I29" s="239"/>
    </row>
    <row r="30" spans="1:9" s="125" customFormat="1" ht="22.15" customHeight="1" x14ac:dyDescent="0.2">
      <c r="A30" s="123">
        <v>11</v>
      </c>
      <c r="B30" s="238">
        <f>'Полный список'!B30</f>
        <v>23</v>
      </c>
      <c r="C30" s="124" t="str">
        <f>UPPER(LEFT('Полный список'!C30,SEARCH(" ",'Полный список'!C30)-1))&amp;RIGHT('Полный список'!C30,LEN('Полный список'!C30)-SEARCH(" ",'Полный список'!C30)+1)</f>
        <v>БАЖАНОВ Виктор</v>
      </c>
      <c r="D30" s="122" t="str">
        <f>'Полный список'!H30</f>
        <v>ЛО, Волосово</v>
      </c>
      <c r="E30" s="124" t="str">
        <f>UPPER(LEFT('Полный список'!I30,SEARCH(" ",'Полный список'!I30)-1))&amp;RIGHT('Полный список'!I30,LEN('Полный список'!I30)-SEARCH(" ",'Полный список'!I30)+1)</f>
        <v>КОНСТАНТИНОВ Владимир</v>
      </c>
      <c r="F30" s="122" t="str">
        <f>'Полный список'!N30</f>
        <v>СПб, Ломоносов</v>
      </c>
      <c r="G30" s="122" t="str">
        <f>'Полный список'!O30</f>
        <v>Kia Rio</v>
      </c>
      <c r="H30" s="122" t="str">
        <f>'Полный список'!P30</f>
        <v>А, Лом, Нов</v>
      </c>
      <c r="I30" s="239"/>
    </row>
    <row r="31" spans="1:9" s="125" customFormat="1" ht="22.15" hidden="1" customHeight="1" x14ac:dyDescent="0.2">
      <c r="A31" s="123">
        <f t="shared" si="0"/>
        <v>12</v>
      </c>
      <c r="B31" s="238">
        <f>'Полный список'!B31</f>
        <v>24</v>
      </c>
      <c r="C31" s="124" t="e">
        <f>UPPER(LEFT('Полный список'!C31,SEARCH(" ",'Полный список'!C31)-1))&amp;RIGHT('Полный список'!C31,LEN('Полный список'!C31)-SEARCH(" ",'Полный список'!C31)+1)</f>
        <v>#VALUE!</v>
      </c>
      <c r="D31" s="122">
        <f>'Полный список'!H31</f>
        <v>0</v>
      </c>
      <c r="E31" s="124" t="e">
        <f>UPPER(LEFT('Полный список'!I31,SEARCH(" ",'Полный список'!I31)-1))&amp;RIGHT('Полный список'!I31,LEN('Полный список'!I31)-SEARCH(" ",'Полный список'!I31)+1)</f>
        <v>#VALUE!</v>
      </c>
      <c r="F31" s="122">
        <f>'Полный список'!N31</f>
        <v>0</v>
      </c>
      <c r="G31" s="122">
        <f>'Полный список'!O31</f>
        <v>0</v>
      </c>
      <c r="H31" s="122">
        <f>'Полный список'!P31</f>
        <v>0</v>
      </c>
      <c r="I31" s="239"/>
    </row>
    <row r="32" spans="1:9" s="125" customFormat="1" ht="22.15" hidden="1" customHeight="1" x14ac:dyDescent="0.2">
      <c r="A32" s="123">
        <v>14</v>
      </c>
      <c r="B32" s="238">
        <f>'Полный список'!B32</f>
        <v>25</v>
      </c>
      <c r="C32" s="124" t="e">
        <f>UPPER(LEFT('Полный список'!C32,SEARCH(" ",'Полный список'!C32)-1))&amp;RIGHT('Полный список'!C32,LEN('Полный список'!C32)-SEARCH(" ",'Полный список'!C32)+1)</f>
        <v>#VALUE!</v>
      </c>
      <c r="D32" s="122">
        <f>'Полный список'!H32</f>
        <v>0</v>
      </c>
      <c r="E32" s="124" t="e">
        <f>UPPER(LEFT('Полный список'!I32,SEARCH(" ",'Полный список'!I32)-1))&amp;RIGHT('Полный список'!I32,LEN('Полный список'!I32)-SEARCH(" ",'Полный список'!I32)+1)</f>
        <v>#VALUE!</v>
      </c>
      <c r="F32" s="122">
        <f>'Полный список'!N32</f>
        <v>0</v>
      </c>
      <c r="G32" s="122">
        <f>'Полный список'!O32</f>
        <v>0</v>
      </c>
      <c r="H32" s="122">
        <f>'Полный список'!P32</f>
        <v>0</v>
      </c>
      <c r="I32" s="239"/>
    </row>
    <row r="33" spans="1:9" s="125" customFormat="1" ht="22.15" hidden="1" customHeight="1" x14ac:dyDescent="0.2">
      <c r="A33" s="123">
        <f t="shared" si="0"/>
        <v>15</v>
      </c>
      <c r="B33" s="238">
        <f>'Полный список'!B33</f>
        <v>26</v>
      </c>
      <c r="C33" s="124" t="e">
        <f>UPPER(LEFT('Полный список'!C33,SEARCH(" ",'Полный список'!C33)-1))&amp;RIGHT('Полный список'!C33,LEN('Полный список'!C33)-SEARCH(" ",'Полный список'!C33)+1)</f>
        <v>#VALUE!</v>
      </c>
      <c r="D33" s="122">
        <f>'Полный список'!H33</f>
        <v>0</v>
      </c>
      <c r="E33" s="124" t="e">
        <f>UPPER(LEFT('Полный список'!I33,SEARCH(" ",'Полный список'!I33)-1))&amp;RIGHT('Полный список'!I33,LEN('Полный список'!I33)-SEARCH(" ",'Полный список'!I33)+1)</f>
        <v>#VALUE!</v>
      </c>
      <c r="F33" s="122">
        <f>'Полный список'!N33</f>
        <v>0</v>
      </c>
      <c r="G33" s="122">
        <f>'Полный список'!O33</f>
        <v>0</v>
      </c>
      <c r="H33" s="122">
        <f>'Полный список'!P33</f>
        <v>0</v>
      </c>
      <c r="I33" s="239"/>
    </row>
    <row r="34" spans="1:9" s="125" customFormat="1" ht="22.15" hidden="1" customHeight="1" x14ac:dyDescent="0.2">
      <c r="A34" s="123">
        <f t="shared" si="0"/>
        <v>16</v>
      </c>
      <c r="B34" s="238">
        <f>'Полный список'!B34</f>
        <v>27</v>
      </c>
      <c r="C34" s="124" t="e">
        <f>UPPER(LEFT('Полный список'!C34,SEARCH(" ",'Полный список'!C34)-1))&amp;RIGHT('Полный список'!C34,LEN('Полный список'!C34)-SEARCH(" ",'Полный список'!C34)+1)</f>
        <v>#VALUE!</v>
      </c>
      <c r="D34" s="122">
        <f>'Полный список'!H34</f>
        <v>0</v>
      </c>
      <c r="E34" s="124" t="e">
        <f>UPPER(LEFT('Полный список'!I34,SEARCH(" ",'Полный список'!I34)-1))&amp;RIGHT('Полный список'!I34,LEN('Полный список'!I34)-SEARCH(" ",'Полный список'!I34)+1)</f>
        <v>#VALUE!</v>
      </c>
      <c r="F34" s="122">
        <f>'Полный список'!N34</f>
        <v>0</v>
      </c>
      <c r="G34" s="122">
        <f>'Полный список'!O34</f>
        <v>0</v>
      </c>
      <c r="H34" s="122">
        <f>'Полный список'!P34</f>
        <v>0</v>
      </c>
      <c r="I34" s="239"/>
    </row>
    <row r="35" spans="1:9" s="125" customFormat="1" ht="22.15" hidden="1" customHeight="1" x14ac:dyDescent="0.2">
      <c r="A35" s="123">
        <v>19</v>
      </c>
      <c r="B35" s="238">
        <f>'Полный список'!B35</f>
        <v>29</v>
      </c>
      <c r="C35" s="124" t="e">
        <f>UPPER(LEFT('Полный список'!C35,SEARCH(" ",'Полный список'!C35)-1))&amp;RIGHT('Полный список'!C35,LEN('Полный список'!C35)-SEARCH(" ",'Полный список'!C35)+1)</f>
        <v>#VALUE!</v>
      </c>
      <c r="D35" s="122">
        <f>'Полный список'!H35</f>
        <v>0</v>
      </c>
      <c r="E35" s="124" t="e">
        <f>UPPER(LEFT('Полный список'!I35,SEARCH(" ",'Полный список'!I35)-1))&amp;RIGHT('Полный список'!I35,LEN('Полный список'!I35)-SEARCH(" ",'Полный список'!I35)+1)</f>
        <v>#VALUE!</v>
      </c>
      <c r="F35" s="122">
        <f>'Полный список'!N35</f>
        <v>0</v>
      </c>
      <c r="G35" s="122">
        <f>'Полный список'!O35</f>
        <v>0</v>
      </c>
      <c r="H35" s="122">
        <f>'Полный список'!P35</f>
        <v>0</v>
      </c>
      <c r="I35" s="239"/>
    </row>
    <row r="36" spans="1:9" s="125" customFormat="1" ht="22.15" hidden="1" customHeight="1" x14ac:dyDescent="0.2">
      <c r="A36" s="123">
        <f t="shared" si="0"/>
        <v>20</v>
      </c>
      <c r="B36" s="238">
        <f>'Полный список'!B36</f>
        <v>30</v>
      </c>
      <c r="C36" s="124" t="e">
        <f>UPPER(LEFT('Полный список'!C36,SEARCH(" ",'Полный список'!C36)-1))&amp;RIGHT('Полный список'!C36,LEN('Полный список'!C36)-SEARCH(" ",'Полный список'!C36)+1)</f>
        <v>#VALUE!</v>
      </c>
      <c r="D36" s="122">
        <f>'Полный список'!H36</f>
        <v>0</v>
      </c>
      <c r="E36" s="124" t="e">
        <f>UPPER(LEFT('Полный список'!I36,SEARCH(" ",'Полный список'!I36)-1))&amp;RIGHT('Полный список'!I36,LEN('Полный список'!I36)-SEARCH(" ",'Полный список'!I36)+1)</f>
        <v>#VALUE!</v>
      </c>
      <c r="F36" s="122">
        <f>'Полный список'!N36</f>
        <v>0</v>
      </c>
      <c r="G36" s="122">
        <f>'Полный список'!O36</f>
        <v>0</v>
      </c>
      <c r="H36" s="122">
        <f>'Полный список'!P36</f>
        <v>0</v>
      </c>
      <c r="I36" s="239"/>
    </row>
    <row r="37" spans="1:9" s="125" customFormat="1" ht="22.15" hidden="1" customHeight="1" x14ac:dyDescent="0.2">
      <c r="A37" s="123">
        <f t="shared" si="0"/>
        <v>21</v>
      </c>
      <c r="B37" s="238">
        <f>'Полный список'!B37</f>
        <v>32</v>
      </c>
      <c r="C37" s="124" t="e">
        <f>UPPER(LEFT('Полный список'!C37,SEARCH(" ",'Полный список'!C37)-1))&amp;RIGHT('Полный список'!C37,LEN('Полный список'!C37)-SEARCH(" ",'Полный список'!C37)+1)</f>
        <v>#VALUE!</v>
      </c>
      <c r="D37" s="122">
        <f>'Полный список'!H37</f>
        <v>0</v>
      </c>
      <c r="E37" s="124" t="e">
        <f>UPPER(LEFT('Полный список'!I37,SEARCH(" ",'Полный список'!I37)-1))&amp;RIGHT('Полный список'!I37,LEN('Полный список'!I37)-SEARCH(" ",'Полный список'!I37)+1)</f>
        <v>#VALUE!</v>
      </c>
      <c r="F37" s="122">
        <f>'Полный список'!N37</f>
        <v>0</v>
      </c>
      <c r="G37" s="122">
        <f>'Полный список'!O37</f>
        <v>0</v>
      </c>
      <c r="H37" s="122">
        <f>'Полный список'!P37</f>
        <v>0</v>
      </c>
      <c r="I37" s="239"/>
    </row>
    <row r="38" spans="1:9" s="125" customFormat="1" ht="22.15" hidden="1" customHeight="1" x14ac:dyDescent="0.2">
      <c r="A38" s="123">
        <f t="shared" si="0"/>
        <v>22</v>
      </c>
      <c r="B38" s="238">
        <f>'Полный список'!B38</f>
        <v>0</v>
      </c>
      <c r="C38" s="124" t="e">
        <f>UPPER(LEFT('Полный список'!C38,SEARCH(" ",'Полный список'!C38)-1))&amp;RIGHT('Полный список'!C38,LEN('Полный список'!C38)-SEARCH(" ",'Полный список'!C38)+1)</f>
        <v>#VALUE!</v>
      </c>
      <c r="D38" s="122">
        <f>'Полный список'!H38</f>
        <v>0</v>
      </c>
      <c r="E38" s="124" t="e">
        <f>UPPER(LEFT('Полный список'!I38,SEARCH(" ",'Полный список'!I38)-1))&amp;RIGHT('Полный список'!I38,LEN('Полный список'!I38)-SEARCH(" ",'Полный список'!I38)+1)</f>
        <v>#VALUE!</v>
      </c>
      <c r="F38" s="122">
        <f>'Полный список'!N38</f>
        <v>0</v>
      </c>
      <c r="G38" s="122">
        <f>'Полный список'!O38</f>
        <v>0</v>
      </c>
      <c r="H38" s="122">
        <f>'Полный список'!P38</f>
        <v>0</v>
      </c>
      <c r="I38" s="239"/>
    </row>
    <row r="39" spans="1:9" s="125" customFormat="1" ht="22.15" hidden="1" customHeight="1" x14ac:dyDescent="0.2">
      <c r="A39" s="123"/>
      <c r="B39" s="238"/>
      <c r="C39" s="124"/>
      <c r="D39" s="122"/>
      <c r="E39" s="124"/>
      <c r="F39" s="122"/>
      <c r="G39" s="122"/>
      <c r="H39" s="122"/>
      <c r="I39" s="239"/>
    </row>
    <row r="40" spans="1:9" s="125" customFormat="1" ht="22.15" hidden="1" customHeight="1" x14ac:dyDescent="0.2">
      <c r="A40" s="123"/>
      <c r="B40" s="238"/>
      <c r="C40" s="124"/>
      <c r="D40" s="122"/>
      <c r="E40" s="124"/>
      <c r="F40" s="122"/>
      <c r="G40" s="122"/>
      <c r="H40" s="122"/>
      <c r="I40" s="239"/>
    </row>
    <row r="41" spans="1:9" s="125" customFormat="1" ht="22.15" hidden="1" customHeight="1" x14ac:dyDescent="0.2">
      <c r="A41" s="123"/>
      <c r="B41" s="238"/>
      <c r="C41" s="124"/>
      <c r="D41" s="122"/>
      <c r="E41" s="124"/>
      <c r="F41" s="122"/>
      <c r="G41" s="122"/>
      <c r="H41" s="122"/>
      <c r="I41" s="239"/>
    </row>
    <row r="42" spans="1:9" s="125" customFormat="1" ht="22.15" hidden="1" customHeight="1" x14ac:dyDescent="0.2">
      <c r="A42" s="123"/>
      <c r="B42" s="238"/>
      <c r="C42" s="124"/>
      <c r="D42" s="122"/>
      <c r="E42" s="124"/>
      <c r="F42" s="122"/>
      <c r="G42" s="122"/>
      <c r="H42" s="122"/>
      <c r="I42" s="239"/>
    </row>
    <row r="43" spans="1:9" s="125" customFormat="1" ht="22.15" hidden="1" customHeight="1" x14ac:dyDescent="0.2">
      <c r="A43" s="123"/>
      <c r="B43" s="238"/>
      <c r="C43" s="124"/>
      <c r="D43" s="122"/>
      <c r="E43" s="124"/>
      <c r="F43" s="122"/>
      <c r="G43" s="122"/>
      <c r="H43" s="122"/>
      <c r="I43" s="239"/>
    </row>
    <row r="44" spans="1:9" s="125" customFormat="1" ht="22.15" hidden="1" customHeight="1" x14ac:dyDescent="0.2">
      <c r="A44" s="123"/>
      <c r="B44" s="238"/>
      <c r="C44" s="124"/>
      <c r="D44" s="122"/>
      <c r="E44" s="124"/>
      <c r="F44" s="122"/>
      <c r="G44" s="122"/>
      <c r="H44" s="122"/>
      <c r="I44" s="239"/>
    </row>
    <row r="45" spans="1:9" s="125" customFormat="1" ht="22.15" hidden="1" customHeight="1" x14ac:dyDescent="0.2">
      <c r="A45" s="123"/>
      <c r="B45" s="238"/>
      <c r="C45" s="124"/>
      <c r="D45" s="122"/>
      <c r="E45" s="124"/>
      <c r="F45" s="122"/>
      <c r="G45" s="122"/>
      <c r="H45" s="122"/>
      <c r="I45" s="239"/>
    </row>
    <row r="46" spans="1:9" s="125" customFormat="1" ht="22.15" hidden="1" customHeight="1" x14ac:dyDescent="0.2">
      <c r="A46" s="123"/>
      <c r="B46" s="238"/>
      <c r="C46" s="124"/>
      <c r="D46" s="122"/>
      <c r="E46" s="124"/>
      <c r="F46" s="122"/>
      <c r="G46" s="122"/>
      <c r="H46" s="122"/>
      <c r="I46" s="239"/>
    </row>
    <row r="47" spans="1:9" s="125" customFormat="1" ht="22.15" hidden="1" customHeight="1" x14ac:dyDescent="0.2">
      <c r="A47" s="123"/>
      <c r="B47" s="238"/>
      <c r="C47" s="124"/>
      <c r="D47" s="122"/>
      <c r="E47" s="124"/>
      <c r="F47" s="122"/>
      <c r="G47" s="122"/>
      <c r="H47" s="122"/>
      <c r="I47" s="239"/>
    </row>
    <row r="48" spans="1:9" s="125" customFormat="1" ht="22.15" hidden="1" customHeight="1" x14ac:dyDescent="0.2">
      <c r="A48" s="123"/>
      <c r="B48" s="238"/>
      <c r="C48" s="124"/>
      <c r="D48" s="122"/>
      <c r="E48" s="124"/>
      <c r="F48" s="122"/>
      <c r="G48" s="122"/>
      <c r="H48" s="122"/>
      <c r="I48" s="239"/>
    </row>
    <row r="49" spans="1:9" s="125" customFormat="1" ht="22.15" hidden="1" customHeight="1" x14ac:dyDescent="0.2">
      <c r="A49" s="123"/>
      <c r="B49" s="238"/>
      <c r="C49" s="124"/>
      <c r="D49" s="122"/>
      <c r="E49" s="124"/>
      <c r="F49" s="122"/>
      <c r="G49" s="122"/>
      <c r="H49" s="122"/>
      <c r="I49" s="239"/>
    </row>
    <row r="50" spans="1:9" s="125" customFormat="1" ht="22.15" hidden="1" customHeight="1" x14ac:dyDescent="0.2">
      <c r="A50" s="123"/>
      <c r="B50" s="238"/>
      <c r="C50" s="124"/>
      <c r="D50" s="122"/>
      <c r="E50" s="124"/>
      <c r="F50" s="122"/>
      <c r="G50" s="122"/>
      <c r="H50" s="122"/>
      <c r="I50" s="239"/>
    </row>
    <row r="51" spans="1:9" s="125" customFormat="1" ht="22.15" hidden="1" customHeight="1" x14ac:dyDescent="0.2">
      <c r="A51" s="123"/>
      <c r="B51" s="238"/>
      <c r="C51" s="124"/>
      <c r="D51" s="122"/>
      <c r="E51" s="124"/>
      <c r="F51" s="122"/>
      <c r="G51" s="122"/>
      <c r="H51" s="122"/>
      <c r="I51" s="239"/>
    </row>
    <row r="52" spans="1:9" s="125" customFormat="1" ht="22.15" hidden="1" customHeight="1" x14ac:dyDescent="0.2">
      <c r="A52" s="123"/>
      <c r="B52" s="238"/>
      <c r="C52" s="124"/>
      <c r="D52" s="122"/>
      <c r="E52" s="124"/>
      <c r="F52" s="122"/>
      <c r="G52" s="122"/>
      <c r="H52" s="122"/>
      <c r="I52" s="239"/>
    </row>
    <row r="53" spans="1:9" s="125" customFormat="1" ht="22.15" hidden="1" customHeight="1" x14ac:dyDescent="0.2">
      <c r="A53" s="123"/>
      <c r="B53" s="238"/>
      <c r="C53" s="124"/>
      <c r="D53" s="122"/>
      <c r="E53" s="124"/>
      <c r="F53" s="122"/>
      <c r="G53" s="122"/>
      <c r="H53" s="122"/>
      <c r="I53" s="239"/>
    </row>
    <row r="54" spans="1:9" s="125" customFormat="1" ht="22.15" hidden="1" customHeight="1" x14ac:dyDescent="0.2">
      <c r="A54" s="123"/>
      <c r="B54" s="238"/>
      <c r="C54" s="124"/>
      <c r="D54" s="122"/>
      <c r="E54" s="124"/>
      <c r="F54" s="122"/>
      <c r="G54" s="122"/>
      <c r="H54" s="122"/>
    </row>
    <row r="55" spans="1:9" s="125" customFormat="1" ht="22.15" hidden="1" customHeight="1" x14ac:dyDescent="0.2">
      <c r="A55" s="123"/>
      <c r="B55" s="238"/>
      <c r="C55" s="124"/>
      <c r="D55" s="122"/>
      <c r="E55" s="124"/>
      <c r="F55" s="122"/>
      <c r="G55" s="122"/>
      <c r="H55" s="122"/>
    </row>
    <row r="56" spans="1:9" s="125" customFormat="1" ht="22.15" hidden="1" customHeight="1" x14ac:dyDescent="0.2">
      <c r="A56" s="123"/>
      <c r="B56" s="238"/>
      <c r="C56" s="124"/>
      <c r="D56" s="122"/>
      <c r="E56" s="124"/>
      <c r="F56" s="122"/>
      <c r="G56" s="122"/>
      <c r="H56" s="122"/>
    </row>
    <row r="57" spans="1:9" s="125" customFormat="1" ht="22.15" hidden="1" customHeight="1" x14ac:dyDescent="0.2">
      <c r="A57" s="123"/>
      <c r="B57" s="238"/>
      <c r="C57" s="124"/>
      <c r="D57" s="122"/>
      <c r="E57" s="124"/>
      <c r="F57" s="122"/>
      <c r="G57" s="122"/>
      <c r="H57" s="122"/>
    </row>
    <row r="58" spans="1:9" s="125" customFormat="1" ht="22.15" hidden="1" customHeight="1" x14ac:dyDescent="0.2">
      <c r="A58" s="123"/>
      <c r="B58" s="238"/>
      <c r="C58" s="124"/>
      <c r="D58" s="122"/>
      <c r="E58" s="124"/>
      <c r="F58" s="122"/>
      <c r="G58" s="122"/>
      <c r="H58" s="122"/>
    </row>
    <row r="59" spans="1:9" s="125" customFormat="1" ht="22.15" hidden="1" customHeight="1" x14ac:dyDescent="0.2">
      <c r="A59" s="123"/>
      <c r="B59" s="238"/>
      <c r="C59" s="124"/>
      <c r="D59" s="122"/>
      <c r="E59" s="124"/>
      <c r="F59" s="122"/>
      <c r="G59" s="122"/>
      <c r="H59" s="122"/>
    </row>
    <row r="60" spans="1:9" s="125" customFormat="1" ht="22.15" hidden="1" customHeight="1" x14ac:dyDescent="0.2">
      <c r="A60" s="123"/>
      <c r="B60" s="238"/>
      <c r="C60" s="124"/>
      <c r="D60" s="122"/>
      <c r="E60" s="124"/>
      <c r="F60" s="122"/>
      <c r="G60" s="122"/>
      <c r="H60" s="122"/>
    </row>
    <row r="61" spans="1:9" s="125" customFormat="1" ht="22.15" hidden="1" customHeight="1" x14ac:dyDescent="0.2">
      <c r="A61" s="123"/>
      <c r="B61" s="238"/>
      <c r="C61" s="124"/>
      <c r="D61" s="122"/>
      <c r="E61" s="124"/>
      <c r="F61" s="122"/>
      <c r="G61" s="122"/>
      <c r="H61" s="122"/>
    </row>
    <row r="62" spans="1:9" s="125" customFormat="1" ht="22.15" hidden="1" customHeight="1" x14ac:dyDescent="0.2">
      <c r="A62" s="123"/>
      <c r="B62" s="238"/>
      <c r="C62" s="124"/>
      <c r="D62" s="122"/>
      <c r="E62" s="124"/>
      <c r="F62" s="122"/>
      <c r="G62" s="122"/>
      <c r="H62" s="122"/>
    </row>
    <row r="63" spans="1:9" s="125" customFormat="1" ht="22.15" hidden="1" customHeight="1" x14ac:dyDescent="0.2">
      <c r="A63" s="123"/>
      <c r="B63" s="238"/>
      <c r="C63" s="124"/>
      <c r="D63" s="122"/>
      <c r="E63" s="124"/>
      <c r="F63" s="122"/>
      <c r="G63" s="122"/>
      <c r="H63" s="122"/>
    </row>
    <row r="64" spans="1:9" s="125" customFormat="1" ht="22.15" hidden="1" customHeight="1" x14ac:dyDescent="0.2">
      <c r="A64" s="123"/>
      <c r="B64" s="238"/>
      <c r="C64" s="124"/>
      <c r="D64" s="122"/>
      <c r="E64" s="124"/>
      <c r="F64" s="122"/>
      <c r="G64" s="122"/>
      <c r="H64" s="122"/>
    </row>
    <row r="65" spans="1:8" s="125" customFormat="1" ht="22.15" hidden="1" customHeight="1" x14ac:dyDescent="0.2">
      <c r="A65" s="123"/>
      <c r="B65" s="238"/>
      <c r="C65" s="124"/>
      <c r="D65" s="122"/>
      <c r="E65" s="124"/>
      <c r="F65" s="122"/>
      <c r="G65" s="122"/>
      <c r="H65" s="122"/>
    </row>
    <row r="66" spans="1:8" s="125" customFormat="1" ht="22.15" hidden="1" customHeight="1" x14ac:dyDescent="0.2">
      <c r="A66" s="123"/>
      <c r="B66" s="238"/>
      <c r="C66" s="124"/>
      <c r="D66" s="122"/>
      <c r="E66" s="124"/>
      <c r="F66" s="122"/>
      <c r="G66" s="122"/>
      <c r="H66" s="122"/>
    </row>
    <row r="67" spans="1:8" s="125" customFormat="1" ht="22.15" hidden="1" customHeight="1" x14ac:dyDescent="0.2">
      <c r="A67" s="123"/>
      <c r="B67" s="238"/>
      <c r="C67" s="124"/>
      <c r="D67" s="122"/>
      <c r="E67" s="124"/>
      <c r="F67" s="122"/>
      <c r="G67" s="122"/>
      <c r="H67" s="122"/>
    </row>
    <row r="68" spans="1:8" ht="18" hidden="1" customHeight="1" x14ac:dyDescent="0.25"/>
    <row r="69" spans="1:8" ht="18" customHeight="1" x14ac:dyDescent="0.25">
      <c r="B69" s="14" t="s">
        <v>80</v>
      </c>
      <c r="E69" s="14" t="s">
        <v>121</v>
      </c>
    </row>
    <row r="70" spans="1:8" ht="18" customHeight="1" x14ac:dyDescent="0.25"/>
    <row r="71" spans="1:8" ht="18" customHeight="1" x14ac:dyDescent="0.25">
      <c r="B71" s="21" t="s">
        <v>12</v>
      </c>
      <c r="E71" s="324" t="s">
        <v>244</v>
      </c>
    </row>
    <row r="72" spans="1:8" ht="18" customHeight="1" x14ac:dyDescent="0.25"/>
    <row r="73" spans="1:8" ht="18" customHeight="1" x14ac:dyDescent="0.25"/>
    <row r="74" spans="1:8" ht="18" customHeight="1" x14ac:dyDescent="0.25"/>
    <row r="75" spans="1:8" ht="18" customHeight="1" x14ac:dyDescent="0.25"/>
    <row r="76" spans="1:8" ht="18" customHeight="1" x14ac:dyDescent="0.25"/>
  </sheetData>
  <mergeCells count="8">
    <mergeCell ref="A1:H1"/>
    <mergeCell ref="A4:H4"/>
    <mergeCell ref="G6:G7"/>
    <mergeCell ref="A6:A7"/>
    <mergeCell ref="B6:B7"/>
    <mergeCell ref="C6:D6"/>
    <mergeCell ref="E6:F6"/>
    <mergeCell ref="H6:H7"/>
  </mergeCells>
  <phoneticPr fontId="2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70" fitToHeight="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view="pageBreakPreview" zoomScale="95" zoomScaleNormal="100" workbookViewId="0">
      <pane ySplit="7" topLeftCell="A8" activePane="bottomLeft" state="frozen"/>
      <selection activeCell="B1" sqref="B1"/>
      <selection pane="bottomLeft" sqref="A1:E1"/>
    </sheetView>
  </sheetViews>
  <sheetFormatPr defaultRowHeight="12.75" x14ac:dyDescent="0.2"/>
  <cols>
    <col min="1" max="1" width="4.7109375" customWidth="1"/>
    <col min="2" max="2" width="26.7109375" customWidth="1"/>
    <col min="3" max="3" width="8.7109375" style="4" customWidth="1"/>
    <col min="4" max="5" width="26.7109375" style="4" customWidth="1"/>
  </cols>
  <sheetData>
    <row r="1" spans="1:5" ht="28.9" customHeight="1" x14ac:dyDescent="0.4">
      <c r="A1" s="433" t="s">
        <v>242</v>
      </c>
      <c r="B1" s="433"/>
      <c r="C1" s="433"/>
      <c r="D1" s="433"/>
      <c r="E1" s="433"/>
    </row>
    <row r="2" spans="1:5" ht="5.45" customHeight="1" x14ac:dyDescent="0.2"/>
    <row r="3" spans="1:5" ht="22.15" customHeight="1" x14ac:dyDescent="0.3">
      <c r="A3" s="447" t="s">
        <v>120</v>
      </c>
      <c r="B3" s="447"/>
      <c r="C3" s="447"/>
      <c r="D3" s="447"/>
      <c r="E3" s="447"/>
    </row>
    <row r="4" spans="1:5" ht="4.9000000000000004" customHeight="1" x14ac:dyDescent="0.2">
      <c r="A4" s="434"/>
      <c r="B4" s="434"/>
      <c r="C4" s="434"/>
      <c r="D4" s="434"/>
      <c r="E4" s="434"/>
    </row>
    <row r="5" spans="1:5" ht="7.15" customHeight="1" thickBot="1" x14ac:dyDescent="0.25"/>
    <row r="6" spans="1:5" s="16" customFormat="1" ht="63" customHeight="1" thickBot="1" x14ac:dyDescent="0.25">
      <c r="A6" s="94" t="s">
        <v>11</v>
      </c>
      <c r="B6" s="93" t="s">
        <v>10</v>
      </c>
      <c r="C6" s="93" t="s">
        <v>9</v>
      </c>
      <c r="D6" s="93" t="s">
        <v>8</v>
      </c>
      <c r="E6" s="93" t="s">
        <v>7</v>
      </c>
    </row>
    <row r="7" spans="1:5" s="16" customFormat="1" ht="4.1500000000000004" hidden="1" customHeight="1" thickBot="1" x14ac:dyDescent="0.25">
      <c r="A7" s="131"/>
      <c r="B7" s="132"/>
      <c r="C7" s="132"/>
      <c r="D7" s="132"/>
      <c r="E7" s="133"/>
    </row>
    <row r="8" spans="1:5" s="16" customFormat="1" x14ac:dyDescent="0.2">
      <c r="A8" s="444">
        <v>1</v>
      </c>
      <c r="B8" s="448" t="s">
        <v>243</v>
      </c>
      <c r="C8" s="189">
        <v>2</v>
      </c>
      <c r="D8" s="190" t="str">
        <f>IF(ISBLANK(C8)=FALSE,VLOOKUP(C8,'Уч-ки АП'!$B$8:$H$67,2,FALSE)," ")</f>
        <v>ЛЕГЕЙДА Дмитрий</v>
      </c>
      <c r="E8" s="191" t="str">
        <f>IF(ISBLANK(C8)=FALSE,VLOOKUP(C8,'Уч-ки АП'!$B$8:$H$67,4,FALSE)," ")</f>
        <v>ФОРАФОНТОВ Леонид</v>
      </c>
    </row>
    <row r="9" spans="1:5" s="16" customFormat="1" x14ac:dyDescent="0.2">
      <c r="A9" s="445"/>
      <c r="B9" s="449"/>
      <c r="C9" s="192">
        <v>3</v>
      </c>
      <c r="D9" s="270" t="str">
        <f>IF(ISBLANK(C9)=FALSE,VLOOKUP(C9,'Уч-ки АП'!$B$8:$H$67,2,FALSE)," ")</f>
        <v>КАНАНАДЗЕ Сергей</v>
      </c>
      <c r="E9" s="271" t="str">
        <f>IF(ISBLANK(C9)=FALSE,VLOOKUP(C9,'Уч-ки АП'!$B$8:$H$67,4,FALSE)," ")</f>
        <v>ПОДШИВАЛОВ Александр</v>
      </c>
    </row>
    <row r="10" spans="1:5" s="16" customFormat="1" x14ac:dyDescent="0.2">
      <c r="A10" s="445"/>
      <c r="B10" s="449"/>
      <c r="C10" s="192">
        <v>8</v>
      </c>
      <c r="D10" s="270" t="str">
        <f>IF(ISBLANK(C10)=FALSE,VLOOKUP(C10,'Уч-ки АП'!$B$8:$H$67,2,FALSE)," ")</f>
        <v>МОТЫЛЕВ Михаил</v>
      </c>
      <c r="E10" s="271" t="str">
        <f>IF(ISBLANK(C10)=FALSE,VLOOKUP(C10,'Уч-ки АП'!$B$8:$H$67,4,FALSE)," ")</f>
        <v>МИРОЛЮБОВ Сергей</v>
      </c>
    </row>
    <row r="11" spans="1:5" s="16" customFormat="1" x14ac:dyDescent="0.2">
      <c r="A11" s="445"/>
      <c r="B11" s="449"/>
      <c r="C11" s="192"/>
      <c r="D11" s="270" t="str">
        <f>IF(ISBLANK(C11)=FALSE,VLOOKUP(C11,'Уч-ки АП'!$B$8:$H$67,2,FALSE)," ")</f>
        <v xml:space="preserve"> </v>
      </c>
      <c r="E11" s="271" t="str">
        <f>IF(ISBLANK(C11)=FALSE,VLOOKUP(C11,'Уч-ки АП'!$B$8:$H$67,4,FALSE)," ")</f>
        <v xml:space="preserve"> </v>
      </c>
    </row>
    <row r="12" spans="1:5" s="16" customFormat="1" ht="13.5" thickBot="1" x14ac:dyDescent="0.25">
      <c r="A12" s="446"/>
      <c r="B12" s="450"/>
      <c r="C12" s="193"/>
      <c r="D12" s="272" t="str">
        <f>IF(ISBLANK(C12)=FALSE,VLOOKUP(C12,'Уч-ки АП'!$B$8:$H$67,2,FALSE)," ")</f>
        <v xml:space="preserve"> </v>
      </c>
      <c r="E12" s="273" t="str">
        <f>IF(ISBLANK(C12)=FALSE,VLOOKUP(C12,'Уч-ки АП'!$B$8:$H$67,4,FALSE)," ")</f>
        <v xml:space="preserve"> </v>
      </c>
    </row>
    <row r="13" spans="1:5" hidden="1" x14ac:dyDescent="0.2">
      <c r="A13" s="441"/>
      <c r="B13" s="438"/>
      <c r="C13" s="194"/>
      <c r="D13" s="190" t="str">
        <f>IF(ISBLANK(C13)=FALSE,VLOOKUP(C13,'Уч-ки АП'!$B$8:$H$67,2,FALSE)," ")</f>
        <v xml:space="preserve"> </v>
      </c>
      <c r="E13" s="191" t="str">
        <f>IF(ISBLANK(C13)=FALSE,VLOOKUP(C13,'Уч-ки АП'!$B$8:$H$67,4,FALSE)," ")</f>
        <v xml:space="preserve"> </v>
      </c>
    </row>
    <row r="14" spans="1:5" hidden="1" x14ac:dyDescent="0.2">
      <c r="A14" s="442"/>
      <c r="B14" s="439"/>
      <c r="C14" s="195"/>
      <c r="D14" s="270" t="str">
        <f>IF(ISBLANK(C14)=FALSE,VLOOKUP(C14,'Уч-ки АП'!$B$8:$H$67,2,FALSE)," ")</f>
        <v xml:space="preserve"> </v>
      </c>
      <c r="E14" s="271" t="str">
        <f>IF(ISBLANK(C14)=FALSE,VLOOKUP(C14,'Уч-ки АП'!$B$8:$H$67,4,FALSE)," ")</f>
        <v xml:space="preserve"> </v>
      </c>
    </row>
    <row r="15" spans="1:5" hidden="1" x14ac:dyDescent="0.2">
      <c r="A15" s="442"/>
      <c r="B15" s="439"/>
      <c r="C15" s="195"/>
      <c r="D15" s="270" t="str">
        <f>IF(ISBLANK(C15)=FALSE,VLOOKUP(C15,'Уч-ки АП'!$B$8:$H$67,2,FALSE)," ")</f>
        <v xml:space="preserve"> </v>
      </c>
      <c r="E15" s="271" t="str">
        <f>IF(ISBLANK(C15)=FALSE,VLOOKUP(C15,'Уч-ки АП'!$B$8:$H$67,4,FALSE)," ")</f>
        <v xml:space="preserve"> </v>
      </c>
    </row>
    <row r="16" spans="1:5" hidden="1" x14ac:dyDescent="0.2">
      <c r="A16" s="442"/>
      <c r="B16" s="439"/>
      <c r="C16" s="195"/>
      <c r="D16" s="270" t="str">
        <f>IF(ISBLANK(C16)=FALSE,VLOOKUP(C16,'Уч-ки АП'!$B$8:$H$67,2,FALSE)," ")</f>
        <v xml:space="preserve"> </v>
      </c>
      <c r="E16" s="271" t="str">
        <f>IF(ISBLANK(C16)=FALSE,VLOOKUP(C16,'Уч-ки АП'!$B$8:$H$67,4,FALSE)," ")</f>
        <v xml:space="preserve"> </v>
      </c>
    </row>
    <row r="17" spans="1:5" ht="13.5" hidden="1" thickBot="1" x14ac:dyDescent="0.25">
      <c r="A17" s="443"/>
      <c r="B17" s="440"/>
      <c r="C17" s="196"/>
      <c r="D17" s="272" t="str">
        <f>IF(ISBLANK(C17)=FALSE,VLOOKUP(C17,'Уч-ки АП'!$B$8:$H$67,2,FALSE)," ")</f>
        <v xml:space="preserve"> </v>
      </c>
      <c r="E17" s="273" t="str">
        <f>IF(ISBLANK(C17)=FALSE,VLOOKUP(C17,'Уч-ки АП'!$B$8:$H$67,4,FALSE)," ")</f>
        <v xml:space="preserve"> </v>
      </c>
    </row>
    <row r="18" spans="1:5" hidden="1" x14ac:dyDescent="0.2">
      <c r="A18" s="441"/>
      <c r="B18" s="435"/>
      <c r="C18" s="194"/>
      <c r="D18" s="190" t="str">
        <f>IF(ISBLANK(C18)=FALSE,VLOOKUP(C18,'Уч-ки АП'!$B$8:$H$67,2,FALSE)," ")</f>
        <v xml:space="preserve"> </v>
      </c>
      <c r="E18" s="191" t="str">
        <f>IF(ISBLANK(C18)=FALSE,VLOOKUP(C18,'Уч-ки АП'!$B$8:$H$67,4,FALSE)," ")</f>
        <v xml:space="preserve"> </v>
      </c>
    </row>
    <row r="19" spans="1:5" hidden="1" x14ac:dyDescent="0.2">
      <c r="A19" s="442"/>
      <c r="B19" s="436"/>
      <c r="C19" s="195"/>
      <c r="D19" s="270" t="str">
        <f>IF(ISBLANK(C19)=FALSE,VLOOKUP(C19,'Уч-ки АП'!$B$8:$H$67,2,FALSE)," ")</f>
        <v xml:space="preserve"> </v>
      </c>
      <c r="E19" s="271" t="str">
        <f>IF(ISBLANK(C19)=FALSE,VLOOKUP(C19,'Уч-ки АП'!$B$8:$H$67,4,FALSE)," ")</f>
        <v xml:space="preserve"> </v>
      </c>
    </row>
    <row r="20" spans="1:5" hidden="1" x14ac:dyDescent="0.2">
      <c r="A20" s="442"/>
      <c r="B20" s="436"/>
      <c r="C20" s="195"/>
      <c r="D20" s="270" t="str">
        <f>IF(ISBLANK(C20)=FALSE,VLOOKUP(C20,'Уч-ки АП'!$B$8:$H$67,2,FALSE)," ")</f>
        <v xml:space="preserve"> </v>
      </c>
      <c r="E20" s="271" t="str">
        <f>IF(ISBLANK(C20)=FALSE,VLOOKUP(C20,'Уч-ки АП'!$B$8:$H$67,4,FALSE)," ")</f>
        <v xml:space="preserve"> </v>
      </c>
    </row>
    <row r="21" spans="1:5" s="16" customFormat="1" hidden="1" x14ac:dyDescent="0.2">
      <c r="A21" s="442"/>
      <c r="B21" s="436"/>
      <c r="C21" s="192"/>
      <c r="D21" s="270" t="str">
        <f>IF(ISBLANK(C21)=FALSE,VLOOKUP(C21,'Уч-ки АП'!$B$8:$H$67,2,FALSE)," ")</f>
        <v xml:space="preserve"> </v>
      </c>
      <c r="E21" s="271" t="str">
        <f>IF(ISBLANK(C21)=FALSE,VLOOKUP(C21,'Уч-ки АП'!$B$8:$H$67,4,FALSE)," ")</f>
        <v xml:space="preserve"> </v>
      </c>
    </row>
    <row r="22" spans="1:5" s="16" customFormat="1" ht="13.5" hidden="1" thickBot="1" x14ac:dyDescent="0.25">
      <c r="A22" s="443"/>
      <c r="B22" s="437"/>
      <c r="C22" s="193"/>
      <c r="D22" s="272" t="str">
        <f>IF(ISBLANK(C22)=FALSE,VLOOKUP(C22,'Уч-ки АП'!$B$8:$H$67,2,FALSE)," ")</f>
        <v xml:space="preserve"> </v>
      </c>
      <c r="E22" s="273" t="str">
        <f>IF(ISBLANK(C22)=FALSE,VLOOKUP(C22,'Уч-ки АП'!$B$8:$H$67,4,FALSE)," ")</f>
        <v xml:space="preserve"> </v>
      </c>
    </row>
    <row r="23" spans="1:5" s="16" customFormat="1" hidden="1" x14ac:dyDescent="0.2">
      <c r="A23" s="441"/>
      <c r="B23" s="435"/>
      <c r="C23" s="194"/>
      <c r="D23" s="190" t="str">
        <f>IF(ISBLANK(C23)=FALSE,VLOOKUP(C23,'Уч-ки АП'!$B$8:$H$67,2,FALSE)," ")</f>
        <v xml:space="preserve"> </v>
      </c>
      <c r="E23" s="191" t="str">
        <f>IF(ISBLANK(C23)=FALSE,VLOOKUP(C23,'Уч-ки АП'!$B$8:$H$67,4,FALSE)," ")</f>
        <v xml:space="preserve"> </v>
      </c>
    </row>
    <row r="24" spans="1:5" s="16" customFormat="1" hidden="1" x14ac:dyDescent="0.2">
      <c r="A24" s="442"/>
      <c r="B24" s="436"/>
      <c r="C24" s="195"/>
      <c r="D24" s="270" t="str">
        <f>IF(ISBLANK(C24)=FALSE,VLOOKUP(C24,'Уч-ки АП'!$B$8:$H$67,2,FALSE)," ")</f>
        <v xml:space="preserve"> </v>
      </c>
      <c r="E24" s="271" t="str">
        <f>IF(ISBLANK(C24)=FALSE,VLOOKUP(C24,'Уч-ки АП'!$B$8:$H$67,4,FALSE)," ")</f>
        <v xml:space="preserve"> </v>
      </c>
    </row>
    <row r="25" spans="1:5" s="16" customFormat="1" hidden="1" x14ac:dyDescent="0.2">
      <c r="A25" s="442"/>
      <c r="B25" s="436"/>
      <c r="C25" s="195"/>
      <c r="D25" s="270" t="str">
        <f>IF(ISBLANK(C25)=FALSE,VLOOKUP(C25,'Уч-ки АП'!$B$8:$H$67,2,FALSE)," ")</f>
        <v xml:space="preserve"> </v>
      </c>
      <c r="E25" s="271" t="str">
        <f>IF(ISBLANK(C25)=FALSE,VLOOKUP(C25,'Уч-ки АП'!$B$8:$H$67,4,FALSE)," ")</f>
        <v xml:space="preserve"> </v>
      </c>
    </row>
    <row r="26" spans="1:5" s="16" customFormat="1" hidden="1" x14ac:dyDescent="0.2">
      <c r="A26" s="442"/>
      <c r="B26" s="436"/>
      <c r="C26" s="192"/>
      <c r="D26" s="270" t="str">
        <f>IF(ISBLANK(C26)=FALSE,VLOOKUP(C26,'Уч-ки АП'!$B$8:$H$67,2,FALSE)," ")</f>
        <v xml:space="preserve"> </v>
      </c>
      <c r="E26" s="271" t="str">
        <f>IF(ISBLANK(C26)=FALSE,VLOOKUP(C26,'Уч-ки АП'!$B$8:$H$67,4,FALSE)," ")</f>
        <v xml:space="preserve"> </v>
      </c>
    </row>
    <row r="27" spans="1:5" s="16" customFormat="1" ht="13.5" hidden="1" thickBot="1" x14ac:dyDescent="0.25">
      <c r="A27" s="443"/>
      <c r="B27" s="437"/>
      <c r="C27" s="193"/>
      <c r="D27" s="272" t="str">
        <f>IF(ISBLANK(C27)=FALSE,VLOOKUP(C27,'Уч-ки АП'!$B$8:$H$67,2,FALSE)," ")</f>
        <v xml:space="preserve"> </v>
      </c>
      <c r="E27" s="273" t="str">
        <f>IF(ISBLANK(C27)=FALSE,VLOOKUP(C27,'Уч-ки АП'!$B$8:$H$67,4,FALSE)," ")</f>
        <v xml:space="preserve"> </v>
      </c>
    </row>
    <row r="28" spans="1:5" s="16" customFormat="1" hidden="1" x14ac:dyDescent="0.2">
      <c r="A28" s="441"/>
      <c r="B28" s="435"/>
      <c r="C28" s="194"/>
      <c r="D28" s="190" t="str">
        <f>IF(ISBLANK(C28)=FALSE,VLOOKUP(C28,'Уч-ки АП'!$B$8:$H$67,2,FALSE)," ")</f>
        <v xml:space="preserve"> </v>
      </c>
      <c r="E28" s="191" t="str">
        <f>IF(ISBLANK(C28)=FALSE,VLOOKUP(C28,'Уч-ки АП'!$B$8:$H$67,4,FALSE)," ")</f>
        <v xml:space="preserve"> </v>
      </c>
    </row>
    <row r="29" spans="1:5" s="16" customFormat="1" hidden="1" x14ac:dyDescent="0.2">
      <c r="A29" s="442"/>
      <c r="B29" s="436"/>
      <c r="C29" s="195"/>
      <c r="D29" s="270" t="str">
        <f>IF(ISBLANK(C29)=FALSE,VLOOKUP(C29,'Уч-ки АП'!$B$8:$H$67,2,FALSE)," ")</f>
        <v xml:space="preserve"> </v>
      </c>
      <c r="E29" s="271" t="str">
        <f>IF(ISBLANK(C29)=FALSE,VLOOKUP(C29,'Уч-ки АП'!$B$8:$H$67,4,FALSE)," ")</f>
        <v xml:space="preserve"> </v>
      </c>
    </row>
    <row r="30" spans="1:5" s="16" customFormat="1" hidden="1" x14ac:dyDescent="0.2">
      <c r="A30" s="442"/>
      <c r="B30" s="436"/>
      <c r="C30" s="195"/>
      <c r="D30" s="270" t="str">
        <f>IF(ISBLANK(C30)=FALSE,VLOOKUP(C30,'Уч-ки АП'!$B$8:$H$67,2,FALSE)," ")</f>
        <v xml:space="preserve"> </v>
      </c>
      <c r="E30" s="271" t="str">
        <f>IF(ISBLANK(C30)=FALSE,VLOOKUP(C30,'Уч-ки АП'!$B$8:$H$67,4,FALSE)," ")</f>
        <v xml:space="preserve"> </v>
      </c>
    </row>
    <row r="31" spans="1:5" s="16" customFormat="1" hidden="1" x14ac:dyDescent="0.2">
      <c r="A31" s="442"/>
      <c r="B31" s="436"/>
      <c r="C31" s="192"/>
      <c r="D31" s="270" t="str">
        <f>IF(ISBLANK(C31)=FALSE,VLOOKUP(C31,'Уч-ки АП'!$B$8:$H$67,2,FALSE)," ")</f>
        <v xml:space="preserve"> </v>
      </c>
      <c r="E31" s="271" t="str">
        <f>IF(ISBLANK(C31)=FALSE,VLOOKUP(C31,'Уч-ки АП'!$B$8:$H$67,4,FALSE)," ")</f>
        <v xml:space="preserve"> </v>
      </c>
    </row>
    <row r="32" spans="1:5" s="16" customFormat="1" ht="13.5" hidden="1" thickBot="1" x14ac:dyDescent="0.25">
      <c r="A32" s="443"/>
      <c r="B32" s="437"/>
      <c r="C32" s="193"/>
      <c r="D32" s="272" t="str">
        <f>IF(ISBLANK(C32)=FALSE,VLOOKUP(C32,'Уч-ки АП'!$B$8:$H$67,2,FALSE)," ")</f>
        <v xml:space="preserve"> </v>
      </c>
      <c r="E32" s="273" t="str">
        <f>IF(ISBLANK(C32)=FALSE,VLOOKUP(C32,'Уч-ки АП'!$B$8:$H$67,4,FALSE)," ")</f>
        <v xml:space="preserve"> </v>
      </c>
    </row>
    <row r="33" spans="1:5" s="16" customFormat="1" hidden="1" x14ac:dyDescent="0.2">
      <c r="A33" s="441"/>
      <c r="B33" s="435"/>
      <c r="C33" s="194"/>
      <c r="D33" s="190" t="str">
        <f>IF(ISBLANK(C33)=FALSE,VLOOKUP(C33,'Уч-ки АП'!$B$8:$H$67,2,FALSE)," ")</f>
        <v xml:space="preserve"> </v>
      </c>
      <c r="E33" s="191" t="str">
        <f>IF(ISBLANK(C33)=FALSE,VLOOKUP(C33,'Уч-ки АП'!$B$8:$H$67,4,FALSE)," ")</f>
        <v xml:space="preserve"> </v>
      </c>
    </row>
    <row r="34" spans="1:5" s="16" customFormat="1" hidden="1" x14ac:dyDescent="0.2">
      <c r="A34" s="442"/>
      <c r="B34" s="436"/>
      <c r="C34" s="195"/>
      <c r="D34" s="270" t="str">
        <f>IF(ISBLANK(C34)=FALSE,VLOOKUP(C34,'Уч-ки АП'!$B$8:$H$67,2,FALSE)," ")</f>
        <v xml:space="preserve"> </v>
      </c>
      <c r="E34" s="271" t="str">
        <f>IF(ISBLANK(C34)=FALSE,VLOOKUP(C34,'Уч-ки АП'!$B$8:$H$67,4,FALSE)," ")</f>
        <v xml:space="preserve"> </v>
      </c>
    </row>
    <row r="35" spans="1:5" s="16" customFormat="1" hidden="1" x14ac:dyDescent="0.2">
      <c r="A35" s="442"/>
      <c r="B35" s="436"/>
      <c r="C35" s="195"/>
      <c r="D35" s="270" t="str">
        <f>IF(ISBLANK(C35)=FALSE,VLOOKUP(C35,'Уч-ки АП'!$B$8:$H$67,2,FALSE)," ")</f>
        <v xml:space="preserve"> </v>
      </c>
      <c r="E35" s="271" t="str">
        <f>IF(ISBLANK(C35)=FALSE,VLOOKUP(C35,'Уч-ки АП'!$B$8:$H$67,4,FALSE)," ")</f>
        <v xml:space="preserve"> </v>
      </c>
    </row>
    <row r="36" spans="1:5" s="16" customFormat="1" hidden="1" x14ac:dyDescent="0.2">
      <c r="A36" s="442"/>
      <c r="B36" s="436"/>
      <c r="C36" s="192"/>
      <c r="D36" s="270" t="str">
        <f>IF(ISBLANK(C36)=FALSE,VLOOKUP(C36,'Уч-ки АП'!$B$8:$H$67,2,FALSE)," ")</f>
        <v xml:space="preserve"> </v>
      </c>
      <c r="E36" s="271" t="str">
        <f>IF(ISBLANK(C36)=FALSE,VLOOKUP(C36,'Уч-ки АП'!$B$8:$H$67,4,FALSE)," ")</f>
        <v xml:space="preserve"> </v>
      </c>
    </row>
    <row r="37" spans="1:5" s="16" customFormat="1" ht="13.5" hidden="1" thickBot="1" x14ac:dyDescent="0.25">
      <c r="A37" s="443"/>
      <c r="B37" s="437"/>
      <c r="C37" s="193"/>
      <c r="D37" s="272" t="str">
        <f>IF(ISBLANK(C37)=FALSE,VLOOKUP(C37,'Уч-ки АП'!$B$8:$H$67,2,FALSE)," ")</f>
        <v xml:space="preserve"> </v>
      </c>
      <c r="E37" s="273" t="str">
        <f>IF(ISBLANK(C37)=FALSE,VLOOKUP(C37,'Уч-ки АП'!$B$8:$H$67,4,FALSE)," ")</f>
        <v xml:space="preserve"> </v>
      </c>
    </row>
    <row r="38" spans="1:5" s="16" customFormat="1" hidden="1" x14ac:dyDescent="0.2">
      <c r="A38" s="441"/>
      <c r="B38" s="435"/>
      <c r="C38" s="194"/>
      <c r="D38" s="190"/>
      <c r="E38" s="191"/>
    </row>
    <row r="39" spans="1:5" s="16" customFormat="1" hidden="1" x14ac:dyDescent="0.2">
      <c r="A39" s="442"/>
      <c r="B39" s="436"/>
      <c r="C39" s="195"/>
      <c r="D39" s="270"/>
      <c r="E39" s="271"/>
    </row>
    <row r="40" spans="1:5" s="16" customFormat="1" hidden="1" x14ac:dyDescent="0.2">
      <c r="A40" s="442"/>
      <c r="B40" s="436"/>
      <c r="C40" s="195"/>
      <c r="D40" s="270"/>
      <c r="E40" s="271"/>
    </row>
    <row r="41" spans="1:5" s="16" customFormat="1" hidden="1" x14ac:dyDescent="0.2">
      <c r="A41" s="442"/>
      <c r="B41" s="436"/>
      <c r="C41" s="192"/>
      <c r="D41" s="270"/>
      <c r="E41" s="271"/>
    </row>
    <row r="42" spans="1:5" s="16" customFormat="1" ht="13.5" hidden="1" thickBot="1" x14ac:dyDescent="0.25">
      <c r="A42" s="443"/>
      <c r="B42" s="437"/>
      <c r="C42" s="193"/>
      <c r="D42" s="272"/>
      <c r="E42" s="273"/>
    </row>
    <row r="43" spans="1:5" s="16" customFormat="1" hidden="1" x14ac:dyDescent="0.2">
      <c r="A43" s="441"/>
      <c r="B43" s="435"/>
      <c r="C43" s="194"/>
      <c r="D43" s="190"/>
      <c r="E43" s="191"/>
    </row>
    <row r="44" spans="1:5" s="16" customFormat="1" hidden="1" x14ac:dyDescent="0.2">
      <c r="A44" s="442"/>
      <c r="B44" s="436"/>
      <c r="C44" s="195"/>
      <c r="D44" s="270"/>
      <c r="E44" s="271"/>
    </row>
    <row r="45" spans="1:5" s="16" customFormat="1" hidden="1" x14ac:dyDescent="0.2">
      <c r="A45" s="442"/>
      <c r="B45" s="436"/>
      <c r="C45" s="195"/>
      <c r="D45" s="270"/>
      <c r="E45" s="271"/>
    </row>
    <row r="46" spans="1:5" s="16" customFormat="1" hidden="1" x14ac:dyDescent="0.2">
      <c r="A46" s="442"/>
      <c r="B46" s="436"/>
      <c r="C46" s="192"/>
      <c r="D46" s="270"/>
      <c r="E46" s="271"/>
    </row>
    <row r="47" spans="1:5" s="16" customFormat="1" ht="13.5" hidden="1" thickBot="1" x14ac:dyDescent="0.25">
      <c r="A47" s="443"/>
      <c r="B47" s="437"/>
      <c r="C47" s="193"/>
      <c r="D47" s="272"/>
      <c r="E47" s="273"/>
    </row>
    <row r="48" spans="1:5" x14ac:dyDescent="0.2">
      <c r="A48" s="1"/>
      <c r="B48" s="1"/>
      <c r="C48" s="7"/>
      <c r="D48" s="7"/>
      <c r="E48" s="7"/>
    </row>
    <row r="49" spans="2:5" ht="18" x14ac:dyDescent="0.25">
      <c r="B49" s="14" t="s">
        <v>80</v>
      </c>
      <c r="C49" s="6"/>
      <c r="D49" s="129"/>
      <c r="E49" s="14" t="s">
        <v>121</v>
      </c>
    </row>
    <row r="50" spans="2:5" ht="18" x14ac:dyDescent="0.25">
      <c r="B50" s="5"/>
      <c r="C50" s="6"/>
      <c r="D50" s="9"/>
      <c r="E50" s="6"/>
    </row>
    <row r="51" spans="2:5" ht="18" x14ac:dyDescent="0.25">
      <c r="B51" s="179" t="s">
        <v>12</v>
      </c>
      <c r="C51" s="6"/>
      <c r="D51" s="172" t="s">
        <v>244</v>
      </c>
    </row>
  </sheetData>
  <mergeCells count="19">
    <mergeCell ref="A38:A42"/>
    <mergeCell ref="B38:B42"/>
    <mergeCell ref="A43:A47"/>
    <mergeCell ref="B43:B47"/>
    <mergeCell ref="A33:A37"/>
    <mergeCell ref="B33:B37"/>
    <mergeCell ref="A28:A32"/>
    <mergeCell ref="B28:B32"/>
    <mergeCell ref="A23:A27"/>
    <mergeCell ref="B8:B12"/>
    <mergeCell ref="A13:A17"/>
    <mergeCell ref="B23:B27"/>
    <mergeCell ref="A1:E1"/>
    <mergeCell ref="A4:E4"/>
    <mergeCell ref="B18:B22"/>
    <mergeCell ref="B13:B17"/>
    <mergeCell ref="A18:A22"/>
    <mergeCell ref="A8:A12"/>
    <mergeCell ref="A3:E3"/>
  </mergeCells>
  <phoneticPr fontId="2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1"/>
  <sheetViews>
    <sheetView view="pageBreakPreview" zoomScale="75" zoomScaleNormal="85" workbookViewId="0">
      <pane ySplit="7" topLeftCell="A9" activePane="bottomLeft" state="frozen"/>
      <selection pane="bottomLeft" activeCell="A31" sqref="A31:XFD67"/>
    </sheetView>
  </sheetViews>
  <sheetFormatPr defaultRowHeight="12.75" x14ac:dyDescent="0.2"/>
  <cols>
    <col min="1" max="1" width="4.7109375" customWidth="1"/>
    <col min="2" max="2" width="6.7109375" style="4" customWidth="1"/>
    <col min="3" max="4" width="28.7109375" customWidth="1"/>
    <col min="5" max="5" width="20.7109375" customWidth="1"/>
    <col min="6" max="6" width="16.7109375" style="4" customWidth="1"/>
    <col min="7" max="7" width="18" style="4" customWidth="1"/>
    <col min="8" max="8" width="17.7109375" customWidth="1"/>
    <col min="9" max="9" width="9.7109375" style="1" customWidth="1"/>
    <col min="10" max="28" width="9.140625" style="1" customWidth="1"/>
  </cols>
  <sheetData>
    <row r="1" spans="1:28" ht="6.6" customHeight="1" x14ac:dyDescent="0.2"/>
    <row r="2" spans="1:28" ht="25.9" customHeight="1" x14ac:dyDescent="0.3">
      <c r="B2" s="451" t="s">
        <v>242</v>
      </c>
      <c r="C2" s="451"/>
      <c r="D2" s="451"/>
      <c r="E2" s="451"/>
      <c r="F2" s="451"/>
      <c r="G2" s="451"/>
      <c r="H2" s="451"/>
    </row>
    <row r="3" spans="1:28" ht="5.45" customHeight="1" x14ac:dyDescent="0.2"/>
    <row r="4" spans="1:28" ht="24.6" customHeight="1" x14ac:dyDescent="0.3">
      <c r="B4" s="451" t="s">
        <v>59</v>
      </c>
      <c r="C4" s="451"/>
      <c r="D4" s="451"/>
      <c r="E4" s="451"/>
      <c r="F4" s="451"/>
      <c r="G4" s="451"/>
      <c r="H4" s="451"/>
    </row>
    <row r="5" spans="1:28" ht="3.6" customHeight="1" x14ac:dyDescent="0.25">
      <c r="E5" s="13"/>
      <c r="F5" s="138"/>
      <c r="G5" s="138"/>
      <c r="H5" s="2"/>
    </row>
    <row r="6" spans="1:28" s="1" customFormat="1" ht="18.600000000000001" customHeight="1" x14ac:dyDescent="0.25">
      <c r="A6" s="89"/>
      <c r="B6" s="90"/>
      <c r="C6" s="95" t="s">
        <v>58</v>
      </c>
      <c r="D6" s="96">
        <v>0.3756944444444445</v>
      </c>
      <c r="E6" s="89"/>
      <c r="F6" s="90"/>
      <c r="G6" s="90"/>
      <c r="H6" s="90"/>
    </row>
    <row r="7" spans="1:28" ht="54.6" customHeight="1" x14ac:dyDescent="0.2">
      <c r="A7" s="93" t="s">
        <v>11</v>
      </c>
      <c r="B7" s="93" t="s">
        <v>54</v>
      </c>
      <c r="C7" s="93" t="s">
        <v>1</v>
      </c>
      <c r="D7" s="93" t="s">
        <v>2</v>
      </c>
      <c r="E7" s="93" t="s">
        <v>5</v>
      </c>
      <c r="F7" s="93" t="s">
        <v>4</v>
      </c>
      <c r="G7" s="93" t="s">
        <v>0</v>
      </c>
      <c r="H7" s="93" t="s">
        <v>60</v>
      </c>
    </row>
    <row r="8" spans="1:28" s="3" customFormat="1" ht="21" hidden="1" customHeight="1" x14ac:dyDescent="0.2">
      <c r="A8" s="154">
        <v>1</v>
      </c>
      <c r="B8" s="155">
        <f>'Уч-ки АП'!B8</f>
        <v>1</v>
      </c>
      <c r="C8" s="156" t="e">
        <f>VLOOKUP(B8,'Уч-ки АП'!$B$8:$H$67,2,FALSE)</f>
        <v>#VALUE!</v>
      </c>
      <c r="D8" s="156" t="e">
        <f>VLOOKUP(B8,'Уч-ки АП'!$B$8:$H$67,4,FALSE)</f>
        <v>#VALUE!</v>
      </c>
      <c r="E8" s="156">
        <f>VLOOKUP(B8,'Уч-ки АП'!$B$8:$H$67,6,FALSE)</f>
        <v>0</v>
      </c>
      <c r="F8" s="139">
        <f>VLOOKUP(B8,'Уч-ки АП'!$B$8:$H$67,7,FALSE)</f>
        <v>0</v>
      </c>
      <c r="G8" s="139">
        <f>VLOOKUP(B8,'Уч-ки СТ'!$B$8:$H$67,3,FALSE)</f>
        <v>0</v>
      </c>
      <c r="H8" s="157">
        <f>D6</f>
        <v>0.3756944444444445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1" customHeight="1" x14ac:dyDescent="0.2">
      <c r="A9" s="154">
        <f>1+A8</f>
        <v>2</v>
      </c>
      <c r="B9" s="155">
        <f>'Уч-ки АП'!B9</f>
        <v>2</v>
      </c>
      <c r="C9" s="156" t="str">
        <f>VLOOKUP(B9,'Уч-ки АП'!$B$8:$H$67,2,FALSE)</f>
        <v>ЛЕГЕЙДА Дмитрий</v>
      </c>
      <c r="D9" s="156" t="str">
        <f>VLOOKUP(B9,'Уч-ки АП'!$B$8:$H$67,4,FALSE)</f>
        <v>ФОРАФОНТОВ Леонид</v>
      </c>
      <c r="E9" s="156" t="str">
        <f>VLOOKUP(B9,'Уч-ки АП'!$B$8:$H$67,6,FALSE)</f>
        <v>TLC Prado</v>
      </c>
      <c r="F9" s="139" t="str">
        <f>VLOOKUP(B9,'Уч-ки АП'!$B$8:$H$67,7,FALSE)</f>
        <v>А</v>
      </c>
      <c r="G9" s="139" t="str">
        <f>VLOOKUP(B9,'Уч-ки СТ'!$B$8:$H$67,3,FALSE)</f>
        <v>Москва</v>
      </c>
      <c r="H9" s="157">
        <f>H8+1*1/1440</f>
        <v>0.37638888888888894</v>
      </c>
    </row>
    <row r="10" spans="1:28" s="3" customFormat="1" ht="21" customHeight="1" x14ac:dyDescent="0.2">
      <c r="A10" s="154">
        <f t="shared" ref="A10:A38" si="0">1+A9</f>
        <v>3</v>
      </c>
      <c r="B10" s="155">
        <f>'Уч-ки АП'!B10</f>
        <v>3</v>
      </c>
      <c r="C10" s="156" t="str">
        <f>VLOOKUP(B10,'Уч-ки АП'!$B$8:$H$67,2,FALSE)</f>
        <v>КАНАНАДЗЕ Сергей</v>
      </c>
      <c r="D10" s="156" t="str">
        <f>VLOOKUP(B10,'Уч-ки АП'!$B$8:$H$67,4,FALSE)</f>
        <v>ПОДШИВАЛОВ Александр</v>
      </c>
      <c r="E10" s="156" t="str">
        <f>VLOOKUP(B10,'Уч-ки АП'!$B$8:$H$67,6,FALSE)</f>
        <v>Toyota Rav4</v>
      </c>
      <c r="F10" s="139" t="str">
        <f>VLOOKUP(B10,'Уч-ки АП'!$B$8:$H$67,7,FALSE)</f>
        <v>А</v>
      </c>
      <c r="G10" s="139" t="str">
        <f>VLOOKUP(B10,'Уч-ки СТ'!$B$8:$H$67,3,FALSE)</f>
        <v>С-Петербург</v>
      </c>
      <c r="H10" s="157">
        <f t="shared" ref="H10:H38" si="1">H9+1*1/1440</f>
        <v>0.37708333333333338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1" hidden="1" customHeight="1" x14ac:dyDescent="0.2">
      <c r="A11" s="154">
        <f t="shared" si="0"/>
        <v>4</v>
      </c>
      <c r="B11" s="155">
        <f>'Уч-ки АП'!B11</f>
        <v>4</v>
      </c>
      <c r="C11" s="156" t="e">
        <f>VLOOKUP(B11,'Уч-ки АП'!$B$8:$H$67,2,FALSE)</f>
        <v>#VALUE!</v>
      </c>
      <c r="D11" s="156" t="e">
        <f>VLOOKUP(B11,'Уч-ки АП'!$B$8:$H$67,4,FALSE)</f>
        <v>#VALUE!</v>
      </c>
      <c r="E11" s="156">
        <f>VLOOKUP(B11,'Уч-ки АП'!$B$8:$H$67,6,FALSE)</f>
        <v>0</v>
      </c>
      <c r="F11" s="139">
        <f>VLOOKUP(B11,'Уч-ки АП'!$B$8:$H$67,7,FALSE)</f>
        <v>0</v>
      </c>
      <c r="G11" s="139">
        <f>VLOOKUP(B11,'Уч-ки СТ'!$B$8:$H$67,3,FALSE)</f>
        <v>0</v>
      </c>
      <c r="H11" s="157">
        <f t="shared" si="1"/>
        <v>0.37777777777777782</v>
      </c>
    </row>
    <row r="12" spans="1:28" s="3" customFormat="1" ht="21" hidden="1" customHeight="1" x14ac:dyDescent="0.2">
      <c r="A12" s="154">
        <f t="shared" si="0"/>
        <v>5</v>
      </c>
      <c r="B12" s="155">
        <f>'Уч-ки АП'!B12</f>
        <v>5</v>
      </c>
      <c r="C12" s="156" t="e">
        <f>VLOOKUP(B12,'Уч-ки АП'!$B$8:$H$67,2,FALSE)</f>
        <v>#VALUE!</v>
      </c>
      <c r="D12" s="156" t="e">
        <f>VLOOKUP(B12,'Уч-ки АП'!$B$8:$H$67,4,FALSE)</f>
        <v>#VALUE!</v>
      </c>
      <c r="E12" s="156">
        <f>VLOOKUP(B12,'Уч-ки АП'!$B$8:$H$67,6,FALSE)</f>
        <v>0</v>
      </c>
      <c r="F12" s="139">
        <f>VLOOKUP(B12,'Уч-ки АП'!$B$8:$H$67,7,FALSE)</f>
        <v>0</v>
      </c>
      <c r="G12" s="139">
        <f>VLOOKUP(B12,'Уч-ки СТ'!$B$8:$H$67,3,FALSE)</f>
        <v>0</v>
      </c>
      <c r="H12" s="157">
        <f t="shared" si="1"/>
        <v>0.37847222222222227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1" customHeight="1" x14ac:dyDescent="0.2">
      <c r="A13" s="154">
        <f t="shared" si="0"/>
        <v>6</v>
      </c>
      <c r="B13" s="155">
        <f>'Уч-ки АП'!B13</f>
        <v>6</v>
      </c>
      <c r="C13" s="156" t="str">
        <f>VLOOKUP(B13,'Уч-ки АП'!$B$8:$H$67,2,FALSE)</f>
        <v>БЕЛЬЧЕНКО Юрий</v>
      </c>
      <c r="D13" s="156" t="str">
        <f>VLOOKUP(B13,'Уч-ки АП'!$B$8:$H$67,4,FALSE)</f>
        <v>ГАРБАР Кирилл</v>
      </c>
      <c r="E13" s="156" t="str">
        <f>VLOOKUP(B13,'Уч-ки АП'!$B$8:$H$67,6,FALSE)</f>
        <v>Ford Fiesta</v>
      </c>
      <c r="F13" s="139" t="str">
        <f>VLOOKUP(B13,'Уч-ки АП'!$B$8:$H$67,7,FALSE)</f>
        <v>А</v>
      </c>
      <c r="G13" s="139" t="str">
        <f>VLOOKUP(B13,'Уч-ки СТ'!$B$8:$H$67,3,FALSE)</f>
        <v>С-Петербург</v>
      </c>
      <c r="H13" s="157">
        <f t="shared" si="1"/>
        <v>0.37916666666666671</v>
      </c>
    </row>
    <row r="14" spans="1:28" s="3" customFormat="1" ht="21" customHeight="1" x14ac:dyDescent="0.2">
      <c r="A14" s="154">
        <f t="shared" si="0"/>
        <v>7</v>
      </c>
      <c r="B14" s="155">
        <f>'Уч-ки АП'!B14</f>
        <v>7</v>
      </c>
      <c r="C14" s="156" t="str">
        <f>VLOOKUP(B14,'Уч-ки АП'!$B$8:$H$67,2,FALSE)</f>
        <v>ЕРШОВ Сергей</v>
      </c>
      <c r="D14" s="156" t="str">
        <f>VLOOKUP(B14,'Уч-ки АП'!$B$8:$H$67,4,FALSE)</f>
        <v>ЖУКОВ Михаил</v>
      </c>
      <c r="E14" s="156" t="str">
        <f>VLOOKUP(B14,'Уч-ки АП'!$B$8:$H$67,6,FALSE)</f>
        <v>Daewoo Nexia</v>
      </c>
      <c r="F14" s="139" t="str">
        <f>VLOOKUP(B14,'Уч-ки АП'!$B$8:$H$67,7,FALSE)</f>
        <v>А</v>
      </c>
      <c r="G14" s="139" t="str">
        <f>VLOOKUP(B14,'Уч-ки СТ'!$B$8:$H$67,3,FALSE)</f>
        <v>С-Петербург</v>
      </c>
      <c r="H14" s="157">
        <f t="shared" si="1"/>
        <v>0.37986111111111115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1" customHeight="1" x14ac:dyDescent="0.2">
      <c r="A15" s="154">
        <v>8</v>
      </c>
      <c r="B15" s="155">
        <f>'Уч-ки АП'!B15</f>
        <v>8</v>
      </c>
      <c r="C15" s="156" t="str">
        <f>VLOOKUP(B15,'Уч-ки АП'!$B$8:$H$67,2,FALSE)</f>
        <v>МОТЫЛЕВ Михаил</v>
      </c>
      <c r="D15" s="156" t="str">
        <f>VLOOKUP(B15,'Уч-ки АП'!$B$8:$H$67,4,FALSE)</f>
        <v>МИРОЛЮБОВ Сергей</v>
      </c>
      <c r="E15" s="156" t="str">
        <f>VLOOKUP(B15,'Уч-ки АП'!$B$8:$H$67,6,FALSE)</f>
        <v>ВАЗ 2103</v>
      </c>
      <c r="F15" s="139" t="str">
        <f>VLOOKUP(B15,'Уч-ки АП'!$B$8:$H$67,7,FALSE)</f>
        <v>А, Рет</v>
      </c>
      <c r="G15" s="139" t="str">
        <f>VLOOKUP(B15,'Уч-ки СТ'!$B$8:$H$67,3,FALSE)</f>
        <v>С-Петербург</v>
      </c>
      <c r="H15" s="157">
        <f t="shared" si="1"/>
        <v>0.38055555555555559</v>
      </c>
    </row>
    <row r="16" spans="1:28" s="3" customFormat="1" ht="21" hidden="1" customHeight="1" x14ac:dyDescent="0.2">
      <c r="A16" s="154">
        <f t="shared" si="0"/>
        <v>9</v>
      </c>
      <c r="B16" s="155">
        <f>'Уч-ки АП'!B16</f>
        <v>9</v>
      </c>
      <c r="C16" s="156" t="e">
        <f>VLOOKUP(B16,'Уч-ки АП'!$B$8:$H$67,2,FALSE)</f>
        <v>#VALUE!</v>
      </c>
      <c r="D16" s="156" t="e">
        <f>VLOOKUP(B16,'Уч-ки АП'!$B$8:$H$67,4,FALSE)</f>
        <v>#VALUE!</v>
      </c>
      <c r="E16" s="156">
        <f>VLOOKUP(B16,'Уч-ки АП'!$B$8:$H$67,6,FALSE)</f>
        <v>0</v>
      </c>
      <c r="F16" s="139">
        <f>VLOOKUP(B16,'Уч-ки АП'!$B$8:$H$67,7,FALSE)</f>
        <v>0</v>
      </c>
      <c r="G16" s="139">
        <f>VLOOKUP(B16,'Уч-ки СТ'!$B$8:$H$67,3,FALSE)</f>
        <v>0</v>
      </c>
      <c r="H16" s="157">
        <f t="shared" si="1"/>
        <v>0.38125000000000003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21" hidden="1" customHeight="1" x14ac:dyDescent="0.2">
      <c r="A17" s="154">
        <f t="shared" si="0"/>
        <v>10</v>
      </c>
      <c r="B17" s="155">
        <f>'Уч-ки АП'!B17</f>
        <v>10</v>
      </c>
      <c r="C17" s="156" t="e">
        <f>VLOOKUP(B17,'Уч-ки АП'!$B$8:$H$67,2,FALSE)</f>
        <v>#VALUE!</v>
      </c>
      <c r="D17" s="156" t="e">
        <f>VLOOKUP(B17,'Уч-ки АП'!$B$8:$H$67,4,FALSE)</f>
        <v>#VALUE!</v>
      </c>
      <c r="E17" s="156">
        <f>VLOOKUP(B17,'Уч-ки АП'!$B$8:$H$67,6,FALSE)</f>
        <v>0</v>
      </c>
      <c r="F17" s="139">
        <f>VLOOKUP(B17,'Уч-ки АП'!$B$8:$H$67,7,FALSE)</f>
        <v>0</v>
      </c>
      <c r="G17" s="139">
        <f>VLOOKUP(B17,'Уч-ки СТ'!$B$8:$H$67,3,FALSE)</f>
        <v>0</v>
      </c>
      <c r="H17" s="157">
        <f t="shared" si="1"/>
        <v>0.38194444444444448</v>
      </c>
    </row>
    <row r="18" spans="1:28" s="3" customFormat="1" ht="21" customHeight="1" x14ac:dyDescent="0.2">
      <c r="A18" s="154">
        <f t="shared" si="0"/>
        <v>11</v>
      </c>
      <c r="B18" s="155">
        <f>'Уч-ки АП'!B18</f>
        <v>11</v>
      </c>
      <c r="C18" s="156" t="str">
        <f>VLOOKUP(B18,'Уч-ки АП'!$B$8:$H$67,2,FALSE)</f>
        <v>ДЕМЕНТЬЕВ Петр</v>
      </c>
      <c r="D18" s="156" t="str">
        <f>VLOOKUP(B18,'Уч-ки АП'!$B$8:$H$67,4,FALSE)</f>
        <v>ИВАНОВА Екатерина</v>
      </c>
      <c r="E18" s="156" t="str">
        <f>VLOOKUP(B18,'Уч-ки АП'!$B$8:$H$67,6,FALSE)</f>
        <v>VW Golf</v>
      </c>
      <c r="F18" s="139" t="str">
        <f>VLOOKUP(B18,'Уч-ки АП'!$B$8:$H$67,7,FALSE)</f>
        <v>А</v>
      </c>
      <c r="G18" s="139" t="str">
        <f>VLOOKUP(B18,'Уч-ки СТ'!$B$8:$H$67,3,FALSE)</f>
        <v>С-Петербург</v>
      </c>
      <c r="H18" s="157">
        <f t="shared" si="1"/>
        <v>0.38263888888888892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1" customHeight="1" x14ac:dyDescent="0.2">
      <c r="A19" s="154">
        <f t="shared" si="0"/>
        <v>12</v>
      </c>
      <c r="B19" s="155">
        <f>'Уч-ки АП'!B19</f>
        <v>12</v>
      </c>
      <c r="C19" s="156" t="str">
        <f>VLOOKUP(B19,'Уч-ки АП'!$B$8:$H$67,2,FALSE)</f>
        <v>БУРЕ Надежда</v>
      </c>
      <c r="D19" s="156" t="str">
        <f>VLOOKUP(B19,'Уч-ки АП'!$B$8:$H$67,4,FALSE)</f>
        <v>ДМИТРИЕВ Алексей</v>
      </c>
      <c r="E19" s="156" t="str">
        <f>VLOOKUP(B19,'Уч-ки АП'!$B$8:$H$67,6,FALSE)</f>
        <v>Suzuki SX4</v>
      </c>
      <c r="F19" s="139" t="str">
        <f>VLOOKUP(B19,'Уч-ки АП'!$B$8:$H$67,7,FALSE)</f>
        <v>А</v>
      </c>
      <c r="G19" s="139" t="str">
        <f>VLOOKUP(B19,'Уч-ки СТ'!$B$8:$H$67,3,FALSE)</f>
        <v>С-Петербург</v>
      </c>
      <c r="H19" s="157">
        <f t="shared" si="1"/>
        <v>0.38333333333333336</v>
      </c>
    </row>
    <row r="20" spans="1:28" ht="21" hidden="1" customHeight="1" x14ac:dyDescent="0.2">
      <c r="A20" s="154">
        <v>11</v>
      </c>
      <c r="B20" s="155">
        <f>'Уч-ки АП'!B20</f>
        <v>13</v>
      </c>
      <c r="C20" s="156" t="e">
        <f>VLOOKUP(B20,'Уч-ки АП'!$B$8:$H$67,2,FALSE)</f>
        <v>#VALUE!</v>
      </c>
      <c r="D20" s="156" t="e">
        <f>VLOOKUP(B20,'Уч-ки АП'!$B$8:$H$67,4,FALSE)</f>
        <v>#VALUE!</v>
      </c>
      <c r="E20" s="156">
        <f>VLOOKUP(B20,'Уч-ки АП'!$B$8:$H$67,6,FALSE)</f>
        <v>0</v>
      </c>
      <c r="F20" s="139">
        <f>VLOOKUP(B20,'Уч-ки АП'!$B$8:$H$67,7,FALSE)</f>
        <v>0</v>
      </c>
      <c r="G20" s="139">
        <f>VLOOKUP(B20,'Уч-ки СТ'!$B$8:$H$67,3,FALSE)</f>
        <v>0</v>
      </c>
      <c r="H20" s="157">
        <f t="shared" si="1"/>
        <v>0.3840277777777778</v>
      </c>
    </row>
    <row r="21" spans="1:28" s="3" customFormat="1" ht="21" hidden="1" customHeight="1" x14ac:dyDescent="0.2">
      <c r="A21" s="154">
        <f t="shared" si="0"/>
        <v>12</v>
      </c>
      <c r="B21" s="155">
        <f>'Уч-ки АП'!B21</f>
        <v>14</v>
      </c>
      <c r="C21" s="156" t="e">
        <f>VLOOKUP(B21,'Уч-ки АП'!$B$8:$H$67,2,FALSE)</f>
        <v>#VALUE!</v>
      </c>
      <c r="D21" s="156" t="e">
        <f>VLOOKUP(B21,'Уч-ки АП'!$B$8:$H$67,4,FALSE)</f>
        <v>#VALUE!</v>
      </c>
      <c r="E21" s="156">
        <f>VLOOKUP(B21,'Уч-ки АП'!$B$8:$H$67,6,FALSE)</f>
        <v>0</v>
      </c>
      <c r="F21" s="139">
        <f>VLOOKUP(B21,'Уч-ки АП'!$B$8:$H$67,7,FALSE)</f>
        <v>0</v>
      </c>
      <c r="G21" s="139">
        <f>VLOOKUP(B21,'Уч-ки СТ'!$B$8:$H$67,3,FALSE)</f>
        <v>0</v>
      </c>
      <c r="H21" s="157">
        <f t="shared" si="1"/>
        <v>0.38472222222222224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1" customHeight="1" x14ac:dyDescent="0.2">
      <c r="A22" s="154">
        <f t="shared" si="0"/>
        <v>13</v>
      </c>
      <c r="B22" s="155">
        <f>'Уч-ки АП'!B22</f>
        <v>15</v>
      </c>
      <c r="C22" s="156" t="str">
        <f>VLOOKUP(B22,'Уч-ки АП'!$B$8:$H$67,2,FALSE)</f>
        <v>МАХОТИН Владислав</v>
      </c>
      <c r="D22" s="156" t="str">
        <f>VLOOKUP(B22,'Уч-ки АП'!$B$8:$H$67,4,FALSE)</f>
        <v>ИВАНОВ Никита</v>
      </c>
      <c r="E22" s="156" t="str">
        <f>VLOOKUP(B22,'Уч-ки АП'!$B$8:$H$67,6,FALSE)</f>
        <v>ВАЗ 21140</v>
      </c>
      <c r="F22" s="139" t="str">
        <f>VLOOKUP(B22,'Уч-ки АП'!$B$8:$H$67,7,FALSE)</f>
        <v>А, Ст</v>
      </c>
      <c r="G22" s="139" t="str">
        <f>VLOOKUP(B22,'Уч-ки СТ'!$B$8:$H$67,3,FALSE)</f>
        <v>С-Петербург</v>
      </c>
      <c r="H22" s="157">
        <f t="shared" si="1"/>
        <v>0.38541666666666669</v>
      </c>
    </row>
    <row r="23" spans="1:28" s="3" customFormat="1" ht="21" hidden="1" customHeight="1" x14ac:dyDescent="0.2">
      <c r="A23" s="154">
        <v>12</v>
      </c>
      <c r="B23" s="155">
        <f>'Уч-ки АП'!B23</f>
        <v>16</v>
      </c>
      <c r="C23" s="156" t="e">
        <f>VLOOKUP(B23,'Уч-ки АП'!$B$8:$H$67,2,FALSE)</f>
        <v>#VALUE!</v>
      </c>
      <c r="D23" s="156" t="e">
        <f>VLOOKUP(B23,'Уч-ки АП'!$B$8:$H$67,4,FALSE)</f>
        <v>#VALUE!</v>
      </c>
      <c r="E23" s="156">
        <f>VLOOKUP(B23,'Уч-ки АП'!$B$8:$H$67,6,FALSE)</f>
        <v>0</v>
      </c>
      <c r="F23" s="139">
        <f>VLOOKUP(B23,'Уч-ки АП'!$B$8:$H$67,7,FALSE)</f>
        <v>0</v>
      </c>
      <c r="G23" s="139">
        <f>VLOOKUP(B23,'Уч-ки СТ'!$B$8:$H$67,3,FALSE)</f>
        <v>0</v>
      </c>
      <c r="H23" s="157">
        <f t="shared" si="1"/>
        <v>0.38611111111111113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1" hidden="1" customHeight="1" x14ac:dyDescent="0.2">
      <c r="A24" s="154">
        <f t="shared" si="0"/>
        <v>13</v>
      </c>
      <c r="B24" s="155">
        <f>'Уч-ки АП'!B24</f>
        <v>17</v>
      </c>
      <c r="C24" s="156" t="e">
        <f>VLOOKUP(B24,'Уч-ки АП'!$B$8:$H$67,2,FALSE)</f>
        <v>#VALUE!</v>
      </c>
      <c r="D24" s="156" t="e">
        <f>VLOOKUP(B24,'Уч-ки АП'!$B$8:$H$67,4,FALSE)</f>
        <v>#VALUE!</v>
      </c>
      <c r="E24" s="156">
        <f>VLOOKUP(B24,'Уч-ки АП'!$B$8:$H$67,6,FALSE)</f>
        <v>0</v>
      </c>
      <c r="F24" s="139">
        <f>VLOOKUP(B24,'Уч-ки АП'!$B$8:$H$67,7,FALSE)</f>
        <v>0</v>
      </c>
      <c r="G24" s="139">
        <f>VLOOKUP(B24,'Уч-ки СТ'!$B$8:$H$67,3,FALSE)</f>
        <v>0</v>
      </c>
      <c r="H24" s="157">
        <f t="shared" si="1"/>
        <v>0.38680555555555557</v>
      </c>
    </row>
    <row r="25" spans="1:28" s="3" customFormat="1" ht="21" hidden="1" customHeight="1" x14ac:dyDescent="0.2">
      <c r="A25" s="154">
        <f t="shared" si="0"/>
        <v>14</v>
      </c>
      <c r="B25" s="155">
        <f>'Уч-ки АП'!B25</f>
        <v>18</v>
      </c>
      <c r="C25" s="156" t="e">
        <f>VLOOKUP(B25,'Уч-ки АП'!$B$8:$H$67,2,FALSE)</f>
        <v>#VALUE!</v>
      </c>
      <c r="D25" s="156" t="e">
        <f>VLOOKUP(B25,'Уч-ки АП'!$B$8:$H$67,4,FALSE)</f>
        <v>#VALUE!</v>
      </c>
      <c r="E25" s="156">
        <f>VLOOKUP(B25,'Уч-ки АП'!$B$8:$H$67,6,FALSE)</f>
        <v>0</v>
      </c>
      <c r="F25" s="139">
        <f>VLOOKUP(B25,'Уч-ки АП'!$B$8:$H$67,7,FALSE)</f>
        <v>0</v>
      </c>
      <c r="G25" s="139">
        <f>VLOOKUP(B25,'Уч-ки СТ'!$B$8:$H$67,3,FALSE)</f>
        <v>0</v>
      </c>
      <c r="H25" s="157">
        <f t="shared" si="1"/>
        <v>0.38750000000000001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1" hidden="1" customHeight="1" x14ac:dyDescent="0.2">
      <c r="A26" s="154">
        <v>13</v>
      </c>
      <c r="B26" s="155">
        <f>'Уч-ки АП'!B26</f>
        <v>19</v>
      </c>
      <c r="C26" s="156" t="e">
        <f>VLOOKUP(B26,'Уч-ки АП'!$B$8:$H$67,2,FALSE)</f>
        <v>#VALUE!</v>
      </c>
      <c r="D26" s="156" t="e">
        <f>VLOOKUP(B26,'Уч-ки АП'!$B$8:$H$67,4,FALSE)</f>
        <v>#VALUE!</v>
      </c>
      <c r="E26" s="156">
        <f>VLOOKUP(B26,'Уч-ки АП'!$B$8:$H$67,6,FALSE)</f>
        <v>0</v>
      </c>
      <c r="F26" s="139">
        <f>VLOOKUP(B26,'Уч-ки АП'!$B$8:$H$67,7,FALSE)</f>
        <v>0</v>
      </c>
      <c r="G26" s="139">
        <f>VLOOKUP(B26,'Уч-ки СТ'!$B$8:$H$67,3,FALSE)</f>
        <v>0</v>
      </c>
      <c r="H26" s="157">
        <f t="shared" si="1"/>
        <v>0.38819444444444445</v>
      </c>
    </row>
    <row r="27" spans="1:28" s="3" customFormat="1" ht="21" hidden="1" customHeight="1" x14ac:dyDescent="0.2">
      <c r="A27" s="154">
        <f t="shared" si="0"/>
        <v>14</v>
      </c>
      <c r="B27" s="155">
        <f>'Уч-ки АП'!B27</f>
        <v>20</v>
      </c>
      <c r="C27" s="156" t="e">
        <f>VLOOKUP(B27,'Уч-ки АП'!$B$8:$H$67,2,FALSE)</f>
        <v>#VALUE!</v>
      </c>
      <c r="D27" s="156" t="e">
        <f>VLOOKUP(B27,'Уч-ки АП'!$B$8:$H$67,4,FALSE)</f>
        <v>#VALUE!</v>
      </c>
      <c r="E27" s="156">
        <f>VLOOKUP(B27,'Уч-ки АП'!$B$8:$H$67,6,FALSE)</f>
        <v>0</v>
      </c>
      <c r="F27" s="139">
        <f>VLOOKUP(B27,'Уч-ки АП'!$B$8:$H$67,7,FALSE)</f>
        <v>0</v>
      </c>
      <c r="G27" s="139">
        <f>VLOOKUP(B27,'Уч-ки СТ'!$B$8:$H$67,3,FALSE)</f>
        <v>0</v>
      </c>
      <c r="H27" s="157">
        <f t="shared" si="1"/>
        <v>0.3888888888888889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21" hidden="1" customHeight="1" x14ac:dyDescent="0.2">
      <c r="A28" s="154">
        <f t="shared" si="0"/>
        <v>15</v>
      </c>
      <c r="B28" s="155">
        <f>'Уч-ки АП'!B28</f>
        <v>21</v>
      </c>
      <c r="C28" s="156" t="e">
        <f>VLOOKUP(B28,'Уч-ки АП'!$B$8:$H$67,2,FALSE)</f>
        <v>#VALUE!</v>
      </c>
      <c r="D28" s="156" t="e">
        <f>VLOOKUP(B28,'Уч-ки АП'!$B$8:$H$67,4,FALSE)</f>
        <v>#VALUE!</v>
      </c>
      <c r="E28" s="156">
        <f>VLOOKUP(B28,'Уч-ки АП'!$B$8:$H$67,6,FALSE)</f>
        <v>0</v>
      </c>
      <c r="F28" s="139">
        <f>VLOOKUP(B28,'Уч-ки АП'!$B$8:$H$67,7,FALSE)</f>
        <v>0</v>
      </c>
      <c r="G28" s="139">
        <f>VLOOKUP(B28,'Уч-ки СТ'!$B$8:$H$67,3,FALSE)</f>
        <v>0</v>
      </c>
      <c r="H28" s="157">
        <f t="shared" si="1"/>
        <v>0.38958333333333334</v>
      </c>
    </row>
    <row r="29" spans="1:28" s="3" customFormat="1" ht="21" customHeight="1" x14ac:dyDescent="0.2">
      <c r="A29" s="154">
        <v>17</v>
      </c>
      <c r="B29" s="155">
        <f>'Уч-ки АП'!B29</f>
        <v>22</v>
      </c>
      <c r="C29" s="156" t="str">
        <f>VLOOKUP(B29,'Уч-ки АП'!$B$8:$H$67,2,FALSE)</f>
        <v>ПЕТУХОВ Роман</v>
      </c>
      <c r="D29" s="156" t="str">
        <f>VLOOKUP(B29,'Уч-ки АП'!$B$8:$H$67,4,FALSE)</f>
        <v>КАНДЫБА Анна</v>
      </c>
      <c r="E29" s="156" t="str">
        <f>VLOOKUP(B29,'Уч-ки АП'!$B$8:$H$67,6,FALSE)</f>
        <v>Chevrolet Aveo</v>
      </c>
      <c r="F29" s="139" t="str">
        <f>VLOOKUP(B29,'Уч-ки АП'!$B$8:$H$67,7,FALSE)</f>
        <v>А, Лом, Нов</v>
      </c>
      <c r="G29" s="139" t="str">
        <f>VLOOKUP(B29,'Уч-ки СТ'!$B$8:$H$67,3,FALSE)</f>
        <v>ЛО, Волосово</v>
      </c>
      <c r="H29" s="157">
        <f t="shared" si="1"/>
        <v>0.39027777777777778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21" customHeight="1" x14ac:dyDescent="0.2">
      <c r="A30" s="154">
        <f t="shared" si="0"/>
        <v>18</v>
      </c>
      <c r="B30" s="155">
        <f>'Уч-ки АП'!B30</f>
        <v>23</v>
      </c>
      <c r="C30" s="156" t="str">
        <f>VLOOKUP(B30,'Уч-ки АП'!$B$8:$H$67,2,FALSE)</f>
        <v>БАЖАНОВ Виктор</v>
      </c>
      <c r="D30" s="156" t="str">
        <f>VLOOKUP(B30,'Уч-ки АП'!$B$8:$H$67,4,FALSE)</f>
        <v>КОНСТАНТИНОВ Владимир</v>
      </c>
      <c r="E30" s="156" t="str">
        <f>VLOOKUP(B30,'Уч-ки АП'!$B$8:$H$67,6,FALSE)</f>
        <v>Kia Rio</v>
      </c>
      <c r="F30" s="139" t="str">
        <f>VLOOKUP(B30,'Уч-ки АП'!$B$8:$H$67,7,FALSE)</f>
        <v>А, Лом, Нов</v>
      </c>
      <c r="G30" s="139" t="str">
        <f>VLOOKUP(B30,'Уч-ки СТ'!$B$8:$H$67,3,FALSE)</f>
        <v>ЛО, Волосово</v>
      </c>
      <c r="H30" s="157">
        <f t="shared" si="1"/>
        <v>0.39097222222222222</v>
      </c>
    </row>
    <row r="31" spans="1:28" s="3" customFormat="1" ht="21" hidden="1" customHeight="1" x14ac:dyDescent="0.2">
      <c r="A31" s="154">
        <f t="shared" si="0"/>
        <v>19</v>
      </c>
      <c r="B31" s="155">
        <f>'Уч-ки АП'!B31</f>
        <v>24</v>
      </c>
      <c r="C31" s="156" t="e">
        <f>VLOOKUP(B31,'Уч-ки АП'!$B$8:$H$67,2,FALSE)</f>
        <v>#VALUE!</v>
      </c>
      <c r="D31" s="156" t="e">
        <f>VLOOKUP(B31,'Уч-ки АП'!$B$8:$H$67,4,FALSE)</f>
        <v>#VALUE!</v>
      </c>
      <c r="E31" s="156">
        <f>VLOOKUP(B31,'Уч-ки АП'!$B$8:$H$67,6,FALSE)</f>
        <v>0</v>
      </c>
      <c r="F31" s="139">
        <f>VLOOKUP(B31,'Уч-ки АП'!$B$8:$H$67,7,FALSE)</f>
        <v>0</v>
      </c>
      <c r="G31" s="139">
        <f>VLOOKUP(B31,'Уч-ки СТ'!$B$8:$H$67,3,FALSE)</f>
        <v>0</v>
      </c>
      <c r="H31" s="157">
        <f t="shared" si="1"/>
        <v>0.39166666666666666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s="1" customFormat="1" ht="21" hidden="1" customHeight="1" x14ac:dyDescent="0.2">
      <c r="A32" s="154">
        <v>14</v>
      </c>
      <c r="B32" s="155">
        <f>'Уч-ки АП'!B32</f>
        <v>25</v>
      </c>
      <c r="C32" s="156" t="e">
        <f>VLOOKUP(B32,'Уч-ки АП'!$B$8:$H$67,2,FALSE)</f>
        <v>#VALUE!</v>
      </c>
      <c r="D32" s="156" t="e">
        <f>VLOOKUP(B32,'Уч-ки АП'!$B$8:$H$67,4,FALSE)</f>
        <v>#VALUE!</v>
      </c>
      <c r="E32" s="156">
        <f>VLOOKUP(B32,'Уч-ки АП'!$B$8:$H$67,6,FALSE)</f>
        <v>0</v>
      </c>
      <c r="F32" s="139">
        <f>VLOOKUP(B32,'Уч-ки АП'!$B$8:$H$67,7,FALSE)</f>
        <v>0</v>
      </c>
      <c r="G32" s="139">
        <f>VLOOKUP(B32,'Уч-ки СТ'!$B$8:$H$67,3,FALSE)</f>
        <v>0</v>
      </c>
      <c r="H32" s="157">
        <f t="shared" si="1"/>
        <v>0.3923611111111111</v>
      </c>
    </row>
    <row r="33" spans="1:8" ht="21" hidden="1" customHeight="1" x14ac:dyDescent="0.2">
      <c r="A33" s="154">
        <f t="shared" si="0"/>
        <v>15</v>
      </c>
      <c r="B33" s="155">
        <f>'Уч-ки АП'!B33</f>
        <v>26</v>
      </c>
      <c r="C33" s="156" t="e">
        <f>VLOOKUP(B33,'Уч-ки АП'!$B$8:$H$67,2,FALSE)</f>
        <v>#VALUE!</v>
      </c>
      <c r="D33" s="156" t="e">
        <f>VLOOKUP(B33,'Уч-ки АП'!$B$8:$H$67,4,FALSE)</f>
        <v>#VALUE!</v>
      </c>
      <c r="E33" s="156">
        <f>VLOOKUP(B33,'Уч-ки АП'!$B$8:$H$67,6,FALSE)</f>
        <v>0</v>
      </c>
      <c r="F33" s="139">
        <f>VLOOKUP(B33,'Уч-ки АП'!$B$8:$H$67,7,FALSE)</f>
        <v>0</v>
      </c>
      <c r="G33" s="139">
        <f>VLOOKUP(B33,'Уч-ки СТ'!$B$8:$H$67,3,FALSE)</f>
        <v>0</v>
      </c>
      <c r="H33" s="157">
        <f t="shared" si="1"/>
        <v>0.39305555555555555</v>
      </c>
    </row>
    <row r="34" spans="1:8" ht="21" hidden="1" customHeight="1" x14ac:dyDescent="0.2">
      <c r="A34" s="154">
        <f t="shared" si="0"/>
        <v>16</v>
      </c>
      <c r="B34" s="155">
        <f>'Уч-ки АП'!B34</f>
        <v>27</v>
      </c>
      <c r="C34" s="156" t="e">
        <f>VLOOKUP(B34,'Уч-ки АП'!$B$8:$H$67,2,FALSE)</f>
        <v>#VALUE!</v>
      </c>
      <c r="D34" s="156" t="e">
        <f>VLOOKUP(B34,'Уч-ки АП'!$B$8:$H$67,4,FALSE)</f>
        <v>#VALUE!</v>
      </c>
      <c r="E34" s="156">
        <f>VLOOKUP(B34,'Уч-ки АП'!$B$8:$H$67,6,FALSE)</f>
        <v>0</v>
      </c>
      <c r="F34" s="139">
        <f>VLOOKUP(B34,'Уч-ки АП'!$B$8:$H$67,7,FALSE)</f>
        <v>0</v>
      </c>
      <c r="G34" s="139">
        <f>VLOOKUP(B34,'Уч-ки СТ'!$B$8:$H$67,3,FALSE)</f>
        <v>0</v>
      </c>
      <c r="H34" s="157">
        <f t="shared" si="1"/>
        <v>0.39374999999999999</v>
      </c>
    </row>
    <row r="35" spans="1:8" ht="21" hidden="1" customHeight="1" x14ac:dyDescent="0.2">
      <c r="A35" s="154">
        <v>19</v>
      </c>
      <c r="B35" s="155">
        <f>'Уч-ки АП'!B35</f>
        <v>29</v>
      </c>
      <c r="C35" s="156" t="e">
        <f>VLOOKUP(B35,'Уч-ки АП'!$B$8:$H$67,2,FALSE)</f>
        <v>#VALUE!</v>
      </c>
      <c r="D35" s="156" t="e">
        <f>VLOOKUP(B35,'Уч-ки АП'!$B$8:$H$67,4,FALSE)</f>
        <v>#VALUE!</v>
      </c>
      <c r="E35" s="156">
        <f>VLOOKUP(B35,'Уч-ки АП'!$B$8:$H$67,6,FALSE)</f>
        <v>0</v>
      </c>
      <c r="F35" s="139">
        <f>VLOOKUP(B35,'Уч-ки АП'!$B$8:$H$67,7,FALSE)</f>
        <v>0</v>
      </c>
      <c r="G35" s="139">
        <f>VLOOKUP(B35,'Уч-ки СТ'!$B$8:$H$67,3,FALSE)</f>
        <v>0</v>
      </c>
      <c r="H35" s="157">
        <f t="shared" si="1"/>
        <v>0.39444444444444443</v>
      </c>
    </row>
    <row r="36" spans="1:8" ht="21" hidden="1" customHeight="1" x14ac:dyDescent="0.2">
      <c r="A36" s="154">
        <f t="shared" si="0"/>
        <v>20</v>
      </c>
      <c r="B36" s="155">
        <f>'Уч-ки АП'!B36</f>
        <v>30</v>
      </c>
      <c r="C36" s="156" t="e">
        <f>VLOOKUP(B36,'Уч-ки АП'!$B$8:$H$67,2,FALSE)</f>
        <v>#VALUE!</v>
      </c>
      <c r="D36" s="156" t="e">
        <f>VLOOKUP(B36,'Уч-ки АП'!$B$8:$H$67,4,FALSE)</f>
        <v>#VALUE!</v>
      </c>
      <c r="E36" s="156">
        <f>VLOOKUP(B36,'Уч-ки АП'!$B$8:$H$67,6,FALSE)</f>
        <v>0</v>
      </c>
      <c r="F36" s="139">
        <f>VLOOKUP(B36,'Уч-ки АП'!$B$8:$H$67,7,FALSE)</f>
        <v>0</v>
      </c>
      <c r="G36" s="139">
        <f>VLOOKUP(B36,'Уч-ки СТ'!$B$8:$H$67,3,FALSE)</f>
        <v>0</v>
      </c>
      <c r="H36" s="157">
        <f t="shared" si="1"/>
        <v>0.39513888888888887</v>
      </c>
    </row>
    <row r="37" spans="1:8" ht="21" hidden="1" customHeight="1" x14ac:dyDescent="0.2">
      <c r="A37" s="154">
        <f t="shared" si="0"/>
        <v>21</v>
      </c>
      <c r="B37" s="155">
        <f>'Уч-ки АП'!B37</f>
        <v>32</v>
      </c>
      <c r="C37" s="156" t="e">
        <f>VLOOKUP(B37,'Уч-ки АП'!$B$8:$H$67,2,FALSE)</f>
        <v>#VALUE!</v>
      </c>
      <c r="D37" s="156" t="e">
        <f>VLOOKUP(B37,'Уч-ки АП'!$B$8:$H$67,4,FALSE)</f>
        <v>#VALUE!</v>
      </c>
      <c r="E37" s="156">
        <f>VLOOKUP(B37,'Уч-ки АП'!$B$8:$H$67,6,FALSE)</f>
        <v>0</v>
      </c>
      <c r="F37" s="139">
        <f>VLOOKUP(B37,'Уч-ки АП'!$B$8:$H$67,7,FALSE)</f>
        <v>0</v>
      </c>
      <c r="G37" s="139">
        <f>VLOOKUP(B37,'Уч-ки СТ'!$B$8:$H$67,3,FALSE)</f>
        <v>0</v>
      </c>
      <c r="H37" s="157">
        <f t="shared" si="1"/>
        <v>0.39583333333333331</v>
      </c>
    </row>
    <row r="38" spans="1:8" ht="24" hidden="1" customHeight="1" x14ac:dyDescent="0.2">
      <c r="A38" s="154">
        <f t="shared" si="0"/>
        <v>22</v>
      </c>
      <c r="B38" s="155">
        <f>'Уч-ки АП'!B38</f>
        <v>0</v>
      </c>
      <c r="C38" s="156" t="e">
        <f>VLOOKUP(B38,'Уч-ки АП'!$B$8:$H$67,2,FALSE)</f>
        <v>#VALUE!</v>
      </c>
      <c r="D38" s="156" t="e">
        <f>VLOOKUP(B38,'Уч-ки АП'!$B$8:$H$67,4,FALSE)</f>
        <v>#VALUE!</v>
      </c>
      <c r="E38" s="156">
        <f>VLOOKUP(B38,'Уч-ки АП'!$B$8:$H$67,6,FALSE)</f>
        <v>0</v>
      </c>
      <c r="F38" s="139">
        <f>VLOOKUP(B38,'Уч-ки АП'!$B$8:$H$67,7,FALSE)</f>
        <v>0</v>
      </c>
      <c r="G38" s="139">
        <f>VLOOKUP(B38,'Уч-ки СТ'!$B$8:$H$67,3,FALSE)</f>
        <v>0</v>
      </c>
      <c r="H38" s="157">
        <f t="shared" si="1"/>
        <v>0.39652777777777776</v>
      </c>
    </row>
    <row r="39" spans="1:8" ht="21" hidden="1" customHeight="1" x14ac:dyDescent="0.2">
      <c r="A39" s="154"/>
      <c r="B39" s="155"/>
      <c r="C39" s="156"/>
      <c r="D39" s="156"/>
      <c r="E39" s="156"/>
      <c r="F39" s="139"/>
      <c r="G39" s="139"/>
      <c r="H39" s="157"/>
    </row>
    <row r="40" spans="1:8" ht="21" hidden="1" customHeight="1" x14ac:dyDescent="0.2">
      <c r="A40" s="154"/>
      <c r="B40" s="155"/>
      <c r="C40" s="156"/>
      <c r="D40" s="156"/>
      <c r="E40" s="156"/>
      <c r="F40" s="139"/>
      <c r="G40" s="139"/>
      <c r="H40" s="157"/>
    </row>
    <row r="41" spans="1:8" ht="21" hidden="1" customHeight="1" x14ac:dyDescent="0.2">
      <c r="A41" s="154"/>
      <c r="B41" s="155"/>
      <c r="C41" s="156"/>
      <c r="D41" s="156"/>
      <c r="E41" s="156"/>
      <c r="F41" s="139"/>
      <c r="G41" s="139"/>
      <c r="H41" s="157"/>
    </row>
    <row r="42" spans="1:8" ht="21" hidden="1" customHeight="1" x14ac:dyDescent="0.2">
      <c r="A42" s="154"/>
      <c r="B42" s="155"/>
      <c r="C42" s="156"/>
      <c r="D42" s="156"/>
      <c r="E42" s="156"/>
      <c r="F42" s="139"/>
      <c r="G42" s="139"/>
      <c r="H42" s="157"/>
    </row>
    <row r="43" spans="1:8" ht="21" hidden="1" customHeight="1" x14ac:dyDescent="0.2">
      <c r="A43" s="154"/>
      <c r="B43" s="155"/>
      <c r="C43" s="156"/>
      <c r="D43" s="156"/>
      <c r="E43" s="156"/>
      <c r="F43" s="139"/>
      <c r="G43" s="139"/>
      <c r="H43" s="157"/>
    </row>
    <row r="44" spans="1:8" ht="21" hidden="1" customHeight="1" x14ac:dyDescent="0.2">
      <c r="A44" s="154"/>
      <c r="B44" s="155"/>
      <c r="C44" s="156"/>
      <c r="D44" s="156"/>
      <c r="E44" s="156"/>
      <c r="F44" s="139"/>
      <c r="G44" s="139"/>
      <c r="H44" s="157"/>
    </row>
    <row r="45" spans="1:8" ht="21" hidden="1" customHeight="1" x14ac:dyDescent="0.2">
      <c r="A45" s="154"/>
      <c r="B45" s="155"/>
      <c r="C45" s="156"/>
      <c r="D45" s="156"/>
      <c r="E45" s="156"/>
      <c r="F45" s="139"/>
      <c r="G45" s="139"/>
      <c r="H45" s="157"/>
    </row>
    <row r="46" spans="1:8" ht="21" hidden="1" customHeight="1" x14ac:dyDescent="0.2">
      <c r="A46" s="154"/>
      <c r="B46" s="155"/>
      <c r="C46" s="156"/>
      <c r="D46" s="156"/>
      <c r="E46" s="156"/>
      <c r="F46" s="139"/>
      <c r="G46" s="139"/>
      <c r="H46" s="157"/>
    </row>
    <row r="47" spans="1:8" ht="21" hidden="1" customHeight="1" x14ac:dyDescent="0.2">
      <c r="A47" s="154"/>
      <c r="B47" s="155"/>
      <c r="C47" s="156"/>
      <c r="D47" s="156"/>
      <c r="E47" s="156"/>
      <c r="F47" s="139"/>
      <c r="G47" s="139"/>
      <c r="H47" s="157"/>
    </row>
    <row r="48" spans="1:8" ht="21" hidden="1" customHeight="1" x14ac:dyDescent="0.2">
      <c r="A48" s="154"/>
      <c r="B48" s="155"/>
      <c r="C48" s="156"/>
      <c r="D48" s="156"/>
      <c r="E48" s="156"/>
      <c r="F48" s="139"/>
      <c r="G48" s="139"/>
      <c r="H48" s="157"/>
    </row>
    <row r="49" spans="1:8" ht="21" hidden="1" customHeight="1" x14ac:dyDescent="0.2">
      <c r="A49" s="154"/>
      <c r="B49" s="155"/>
      <c r="C49" s="156"/>
      <c r="D49" s="156"/>
      <c r="E49" s="156"/>
      <c r="F49" s="139"/>
      <c r="G49" s="139"/>
      <c r="H49" s="157"/>
    </row>
    <row r="50" spans="1:8" ht="21" hidden="1" customHeight="1" x14ac:dyDescent="0.2">
      <c r="A50" s="154"/>
      <c r="B50" s="155"/>
      <c r="C50" s="156"/>
      <c r="D50" s="156"/>
      <c r="E50" s="156"/>
      <c r="F50" s="139"/>
      <c r="G50" s="139"/>
      <c r="H50" s="157"/>
    </row>
    <row r="51" spans="1:8" ht="21" hidden="1" customHeight="1" x14ac:dyDescent="0.2">
      <c r="A51" s="154"/>
      <c r="B51" s="155"/>
      <c r="C51" s="156"/>
      <c r="D51" s="156"/>
      <c r="E51" s="156"/>
      <c r="F51" s="139"/>
      <c r="G51" s="139"/>
      <c r="H51" s="157"/>
    </row>
    <row r="52" spans="1:8" ht="21" hidden="1" customHeight="1" x14ac:dyDescent="0.2">
      <c r="A52" s="154"/>
      <c r="B52" s="155"/>
      <c r="C52" s="156"/>
      <c r="D52" s="156"/>
      <c r="E52" s="156"/>
      <c r="F52" s="139"/>
      <c r="G52" s="139"/>
      <c r="H52" s="157"/>
    </row>
    <row r="53" spans="1:8" ht="21" hidden="1" customHeight="1" x14ac:dyDescent="0.2">
      <c r="A53" s="154"/>
      <c r="B53" s="155"/>
      <c r="C53" s="156"/>
      <c r="D53" s="156"/>
      <c r="E53" s="156"/>
      <c r="F53" s="139"/>
      <c r="G53" s="139"/>
      <c r="H53" s="157"/>
    </row>
    <row r="54" spans="1:8" ht="21" hidden="1" customHeight="1" x14ac:dyDescent="0.2">
      <c r="A54" s="154"/>
      <c r="B54" s="155"/>
      <c r="C54" s="156"/>
      <c r="D54" s="156"/>
      <c r="E54" s="156"/>
      <c r="F54" s="139"/>
      <c r="G54" s="139"/>
      <c r="H54" s="157"/>
    </row>
    <row r="55" spans="1:8" ht="21" hidden="1" customHeight="1" x14ac:dyDescent="0.2">
      <c r="A55" s="154"/>
      <c r="B55" s="155"/>
      <c r="C55" s="156"/>
      <c r="D55" s="156"/>
      <c r="E55" s="156"/>
      <c r="F55" s="139"/>
      <c r="G55" s="139"/>
      <c r="H55" s="157"/>
    </row>
    <row r="56" spans="1:8" ht="21" hidden="1" customHeight="1" x14ac:dyDescent="0.2">
      <c r="A56" s="154"/>
      <c r="B56" s="155"/>
      <c r="C56" s="156"/>
      <c r="D56" s="156"/>
      <c r="E56" s="156"/>
      <c r="F56" s="139"/>
      <c r="G56" s="139"/>
      <c r="H56" s="157"/>
    </row>
    <row r="57" spans="1:8" ht="21" hidden="1" customHeight="1" x14ac:dyDescent="0.2">
      <c r="A57" s="154"/>
      <c r="B57" s="155"/>
      <c r="C57" s="156"/>
      <c r="D57" s="156"/>
      <c r="E57" s="156"/>
      <c r="F57" s="139"/>
      <c r="G57" s="139"/>
      <c r="H57" s="157"/>
    </row>
    <row r="58" spans="1:8" ht="21" hidden="1" customHeight="1" x14ac:dyDescent="0.2">
      <c r="A58" s="154"/>
      <c r="B58" s="155"/>
      <c r="C58" s="156"/>
      <c r="D58" s="156"/>
      <c r="E58" s="156"/>
      <c r="F58" s="139"/>
      <c r="G58" s="139"/>
      <c r="H58" s="157"/>
    </row>
    <row r="59" spans="1:8" ht="21" hidden="1" customHeight="1" x14ac:dyDescent="0.2">
      <c r="A59" s="154"/>
      <c r="B59" s="155"/>
      <c r="C59" s="156"/>
      <c r="D59" s="156"/>
      <c r="E59" s="156"/>
      <c r="F59" s="139"/>
      <c r="G59" s="139"/>
      <c r="H59" s="157"/>
    </row>
    <row r="60" spans="1:8" ht="21" hidden="1" customHeight="1" x14ac:dyDescent="0.2">
      <c r="A60" s="154"/>
      <c r="B60" s="155"/>
      <c r="C60" s="156"/>
      <c r="D60" s="156"/>
      <c r="E60" s="156"/>
      <c r="F60" s="139"/>
      <c r="G60" s="139"/>
      <c r="H60" s="157"/>
    </row>
    <row r="61" spans="1:8" ht="21" hidden="1" customHeight="1" x14ac:dyDescent="0.2">
      <c r="A61" s="154"/>
      <c r="B61" s="155"/>
      <c r="C61" s="156"/>
      <c r="D61" s="156"/>
      <c r="E61" s="156"/>
      <c r="F61" s="139"/>
      <c r="G61" s="139"/>
      <c r="H61" s="157"/>
    </row>
    <row r="62" spans="1:8" ht="21" hidden="1" customHeight="1" x14ac:dyDescent="0.2">
      <c r="A62" s="154"/>
      <c r="B62" s="155"/>
      <c r="C62" s="156"/>
      <c r="D62" s="156"/>
      <c r="E62" s="156"/>
      <c r="F62" s="139"/>
      <c r="G62" s="139"/>
      <c r="H62" s="157"/>
    </row>
    <row r="63" spans="1:8" ht="21" hidden="1" customHeight="1" x14ac:dyDescent="0.2">
      <c r="A63" s="154"/>
      <c r="B63" s="155"/>
      <c r="C63" s="156"/>
      <c r="D63" s="156"/>
      <c r="E63" s="156"/>
      <c r="F63" s="139"/>
      <c r="G63" s="139"/>
      <c r="H63" s="157"/>
    </row>
    <row r="64" spans="1:8" ht="21" hidden="1" customHeight="1" x14ac:dyDescent="0.2">
      <c r="A64" s="154"/>
      <c r="B64" s="155"/>
      <c r="C64" s="156"/>
      <c r="D64" s="156"/>
      <c r="E64" s="156"/>
      <c r="F64" s="139"/>
      <c r="G64" s="139"/>
      <c r="H64" s="157"/>
    </row>
    <row r="65" spans="1:8" ht="21" hidden="1" customHeight="1" x14ac:dyDescent="0.2">
      <c r="A65" s="154"/>
      <c r="B65" s="155"/>
      <c r="C65" s="156"/>
      <c r="D65" s="156"/>
      <c r="E65" s="156"/>
      <c r="F65" s="139"/>
      <c r="G65" s="139"/>
      <c r="H65" s="157"/>
    </row>
    <row r="66" spans="1:8" ht="21" hidden="1" customHeight="1" x14ac:dyDescent="0.2">
      <c r="A66" s="154"/>
      <c r="B66" s="155"/>
      <c r="C66" s="156"/>
      <c r="D66" s="156"/>
      <c r="E66" s="156"/>
      <c r="F66" s="139"/>
      <c r="G66" s="139"/>
      <c r="H66" s="157"/>
    </row>
    <row r="67" spans="1:8" ht="21" hidden="1" customHeight="1" x14ac:dyDescent="0.2">
      <c r="A67" s="154"/>
      <c r="B67" s="155"/>
      <c r="C67" s="156"/>
      <c r="D67" s="156"/>
      <c r="E67" s="156"/>
      <c r="F67" s="139"/>
      <c r="G67" s="139"/>
      <c r="H67" s="157"/>
    </row>
    <row r="68" spans="1:8" ht="15" customHeight="1" x14ac:dyDescent="0.2">
      <c r="B68" s="7"/>
      <c r="C68" s="1"/>
      <c r="D68" s="1"/>
      <c r="E68" s="1"/>
      <c r="F68" s="7"/>
      <c r="G68" s="7"/>
      <c r="H68" s="1"/>
    </row>
    <row r="69" spans="1:8" ht="15" customHeight="1" x14ac:dyDescent="0.25">
      <c r="B69" s="7"/>
      <c r="C69" s="14" t="s">
        <v>76</v>
      </c>
      <c r="D69" s="14"/>
      <c r="E69" s="5"/>
      <c r="F69" s="14" t="s">
        <v>127</v>
      </c>
      <c r="G69" s="7"/>
      <c r="H69" s="14"/>
    </row>
    <row r="70" spans="1:8" ht="18" x14ac:dyDescent="0.25">
      <c r="B70" s="7"/>
      <c r="C70" s="5"/>
      <c r="D70" s="6"/>
      <c r="E70" s="9"/>
      <c r="F70" s="121"/>
      <c r="G70" s="7"/>
      <c r="H70" s="1"/>
    </row>
    <row r="71" spans="1:8" ht="18" x14ac:dyDescent="0.25">
      <c r="B71" s="7"/>
      <c r="C71" s="21"/>
      <c r="D71" s="6"/>
      <c r="E71" s="9"/>
      <c r="F71" s="172"/>
      <c r="G71" s="7"/>
      <c r="H71" s="1"/>
    </row>
    <row r="72" spans="1:8" x14ac:dyDescent="0.2">
      <c r="B72" s="7"/>
      <c r="C72" s="1"/>
      <c r="D72" s="1"/>
      <c r="E72" s="1"/>
      <c r="F72" s="7"/>
      <c r="G72" s="7"/>
      <c r="H72" s="1"/>
    </row>
    <row r="73" spans="1:8" x14ac:dyDescent="0.2">
      <c r="B73" s="7"/>
      <c r="C73" s="1"/>
      <c r="D73" s="1"/>
      <c r="E73" s="1"/>
      <c r="F73" s="7"/>
      <c r="G73" s="7"/>
      <c r="H73" s="1"/>
    </row>
    <row r="74" spans="1:8" x14ac:dyDescent="0.2">
      <c r="B74" s="7"/>
      <c r="C74" s="1"/>
      <c r="D74" s="1"/>
      <c r="E74" s="1"/>
      <c r="F74" s="7"/>
      <c r="G74" s="7"/>
      <c r="H74" s="1"/>
    </row>
    <row r="75" spans="1:8" x14ac:dyDescent="0.2">
      <c r="B75" s="7"/>
      <c r="C75" s="1"/>
      <c r="D75" s="1"/>
      <c r="E75" s="1"/>
      <c r="F75" s="7"/>
      <c r="G75" s="7"/>
      <c r="H75" s="1"/>
    </row>
    <row r="76" spans="1:8" x14ac:dyDescent="0.2">
      <c r="B76" s="7"/>
      <c r="C76" s="1"/>
      <c r="D76" s="1"/>
      <c r="E76" s="1"/>
      <c r="F76" s="7"/>
      <c r="G76" s="7"/>
      <c r="H76" s="1"/>
    </row>
    <row r="77" spans="1:8" x14ac:dyDescent="0.2">
      <c r="B77" s="7"/>
      <c r="C77" s="1"/>
      <c r="D77" s="1"/>
      <c r="E77" s="1"/>
      <c r="F77" s="7"/>
      <c r="G77" s="7"/>
      <c r="H77" s="1"/>
    </row>
    <row r="78" spans="1:8" x14ac:dyDescent="0.2">
      <c r="B78" s="7"/>
      <c r="C78" s="1"/>
      <c r="D78" s="1"/>
      <c r="E78" s="1"/>
      <c r="F78" s="7"/>
      <c r="G78" s="7"/>
      <c r="H78" s="1"/>
    </row>
    <row r="79" spans="1:8" x14ac:dyDescent="0.2">
      <c r="B79" s="7"/>
      <c r="C79" s="1"/>
      <c r="D79" s="1"/>
      <c r="E79" s="1"/>
      <c r="F79" s="7"/>
      <c r="G79" s="7"/>
      <c r="H79" s="1"/>
    </row>
    <row r="80" spans="1:8" x14ac:dyDescent="0.2">
      <c r="B80" s="7"/>
      <c r="C80" s="1"/>
      <c r="D80" s="1"/>
      <c r="E80" s="1"/>
      <c r="F80" s="7"/>
      <c r="G80" s="7"/>
      <c r="H80" s="1"/>
    </row>
    <row r="81" spans="2:8" x14ac:dyDescent="0.2">
      <c r="B81" s="7"/>
      <c r="C81" s="1"/>
      <c r="D81" s="1"/>
      <c r="E81" s="1"/>
      <c r="F81" s="7"/>
      <c r="G81" s="7"/>
      <c r="H81" s="1"/>
    </row>
  </sheetData>
  <mergeCells count="2">
    <mergeCell ref="B4:H4"/>
    <mergeCell ref="B2:H2"/>
  </mergeCells>
  <phoneticPr fontId="2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71" orientation="portrait" horizontalDpi="150" verticalDpi="15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view="pageBreakPreview" zoomScaleNormal="53" zoomScaleSheetLayoutView="100" workbookViewId="0">
      <pane ySplit="7" topLeftCell="A9" activePane="bottomLeft" state="frozen"/>
      <selection pane="bottomLeft" activeCell="E10" sqref="E10"/>
    </sheetView>
  </sheetViews>
  <sheetFormatPr defaultRowHeight="18" x14ac:dyDescent="0.25"/>
  <cols>
    <col min="1" max="1" width="4.7109375" style="15" customWidth="1"/>
    <col min="2" max="2" width="5.7109375" style="5" customWidth="1"/>
    <col min="3" max="3" width="27.7109375" style="6" customWidth="1"/>
    <col min="4" max="4" width="20.7109375" style="129" customWidth="1"/>
    <col min="5" max="5" width="27.7109375" style="6" customWidth="1"/>
    <col min="6" max="6" width="20.140625" style="129" customWidth="1"/>
    <col min="7" max="7" width="22" style="121" customWidth="1"/>
    <col min="8" max="8" width="15.7109375" style="226" customWidth="1"/>
  </cols>
  <sheetData>
    <row r="1" spans="1:8" ht="27.75" x14ac:dyDescent="0.4">
      <c r="A1" s="419" t="s">
        <v>242</v>
      </c>
      <c r="B1" s="419"/>
      <c r="C1" s="419"/>
      <c r="D1" s="419"/>
      <c r="E1" s="419"/>
      <c r="F1" s="419"/>
      <c r="G1" s="419"/>
      <c r="H1" s="419"/>
    </row>
    <row r="2" spans="1:8" ht="5.45" customHeight="1" x14ac:dyDescent="0.4">
      <c r="B2" s="10"/>
      <c r="C2" s="10"/>
      <c r="D2" s="117"/>
      <c r="E2" s="10"/>
      <c r="F2" s="117"/>
      <c r="G2" s="10"/>
      <c r="H2" s="10"/>
    </row>
    <row r="3" spans="1:8" ht="4.9000000000000004" customHeight="1" x14ac:dyDescent="0.25">
      <c r="C3" s="8"/>
      <c r="F3" s="130"/>
    </row>
    <row r="4" spans="1:8" ht="25.5" x14ac:dyDescent="0.35">
      <c r="A4" s="420" t="s">
        <v>75</v>
      </c>
      <c r="B4" s="420"/>
      <c r="C4" s="420"/>
      <c r="D4" s="420"/>
      <c r="E4" s="420"/>
      <c r="F4" s="420"/>
      <c r="G4" s="420"/>
      <c r="H4" s="420"/>
    </row>
    <row r="5" spans="1:8" ht="8.4499999999999993" customHeight="1" x14ac:dyDescent="0.25">
      <c r="F5" s="130"/>
    </row>
    <row r="6" spans="1:8" ht="17.45" customHeight="1" x14ac:dyDescent="0.25">
      <c r="A6" s="429" t="s">
        <v>11</v>
      </c>
      <c r="B6" s="430" t="s">
        <v>54</v>
      </c>
      <c r="C6" s="431" t="s">
        <v>1</v>
      </c>
      <c r="D6" s="431"/>
      <c r="E6" s="432" t="s">
        <v>2</v>
      </c>
      <c r="F6" s="432"/>
      <c r="G6" s="427" t="s">
        <v>5</v>
      </c>
      <c r="H6" s="427" t="s">
        <v>4</v>
      </c>
    </row>
    <row r="7" spans="1:8" s="5" customFormat="1" x14ac:dyDescent="0.25">
      <c r="A7" s="429"/>
      <c r="B7" s="430"/>
      <c r="C7" s="92" t="s">
        <v>3</v>
      </c>
      <c r="D7" s="92" t="s">
        <v>0</v>
      </c>
      <c r="E7" s="92" t="s">
        <v>3</v>
      </c>
      <c r="F7" s="92" t="s">
        <v>0</v>
      </c>
      <c r="G7" s="428"/>
      <c r="H7" s="428"/>
    </row>
    <row r="8" spans="1:8" s="125" customFormat="1" ht="22.15" hidden="1" customHeight="1" x14ac:dyDescent="0.2">
      <c r="A8" s="123">
        <v>1</v>
      </c>
      <c r="B8" s="155">
        <f>'Уч-ки АП'!B8</f>
        <v>1</v>
      </c>
      <c r="C8" s="156" t="e">
        <f>VLOOKUP(B8,'Уч-ки АП'!$B$8:$H$67,2,FALSE)</f>
        <v>#VALUE!</v>
      </c>
      <c r="D8" s="155">
        <f>VLOOKUP(B8,'Уч-ки АП'!$B$8:$H$67,3,FALSE)</f>
        <v>0</v>
      </c>
      <c r="E8" s="156" t="e">
        <f>VLOOKUP(B8,'Уч-ки АП'!$B$8:$H$67,4,FALSE)</f>
        <v>#VALUE!</v>
      </c>
      <c r="F8" s="155">
        <f>VLOOKUP(B8,'Уч-ки АП'!$B$8:$H$67,5,FALSE)</f>
        <v>0</v>
      </c>
      <c r="G8" s="155">
        <f>VLOOKUP(B8,'Уч-ки АП'!$B$8:$H$67,6,FALSE)</f>
        <v>0</v>
      </c>
      <c r="H8" s="139">
        <f>VLOOKUP(B8,'Уч-ки АП'!$B$8:$H$67,7,FALSE)</f>
        <v>0</v>
      </c>
    </row>
    <row r="9" spans="1:8" s="125" customFormat="1" ht="22.15" customHeight="1" x14ac:dyDescent="0.2">
      <c r="A9" s="123">
        <v>1</v>
      </c>
      <c r="B9" s="155">
        <f>'Уч-ки АП'!B9</f>
        <v>2</v>
      </c>
      <c r="C9" s="156" t="str">
        <f>VLOOKUP(B9,'Уч-ки АП'!$B$8:$H$67,2,FALSE)</f>
        <v>ЛЕГЕЙДА Дмитрий</v>
      </c>
      <c r="D9" s="155" t="str">
        <f>VLOOKUP(B9,'Уч-ки АП'!$B$8:$H$67,3,FALSE)</f>
        <v>Москва</v>
      </c>
      <c r="E9" s="156" t="str">
        <f>VLOOKUP(B9,'Уч-ки АП'!$B$8:$H$67,4,FALSE)</f>
        <v>ФОРАФОНТОВ Леонид</v>
      </c>
      <c r="F9" s="155" t="str">
        <f>VLOOKUP(B9,'Уч-ки АП'!$B$8:$H$67,5,FALSE)</f>
        <v>Москва</v>
      </c>
      <c r="G9" s="155" t="str">
        <f>VLOOKUP(B9,'Уч-ки АП'!$B$8:$H$67,6,FALSE)</f>
        <v>TLC Prado</v>
      </c>
      <c r="H9" s="139" t="str">
        <f>VLOOKUP(B9,'Уч-ки АП'!$B$8:$H$67,7,FALSE)</f>
        <v>А</v>
      </c>
    </row>
    <row r="10" spans="1:8" s="125" customFormat="1" ht="22.15" customHeight="1" x14ac:dyDescent="0.2">
      <c r="A10" s="123">
        <v>2</v>
      </c>
      <c r="B10" s="155">
        <f>'Уч-ки АП'!B10</f>
        <v>3</v>
      </c>
      <c r="C10" s="156" t="str">
        <f>VLOOKUP(B10,'Уч-ки АП'!$B$8:$H$67,2,FALSE)</f>
        <v>КАНАНАДЗЕ Сергей</v>
      </c>
      <c r="D10" s="155" t="str">
        <f>VLOOKUP(B10,'Уч-ки АП'!$B$8:$H$67,3,FALSE)</f>
        <v>С-Петербург</v>
      </c>
      <c r="E10" s="156" t="str">
        <f>VLOOKUP(B10,'Уч-ки АП'!$B$8:$H$67,4,FALSE)</f>
        <v>ПОДШИВАЛОВ Александр</v>
      </c>
      <c r="F10" s="155" t="str">
        <f>VLOOKUP(B10,'Уч-ки АП'!$B$8:$H$67,5,FALSE)</f>
        <v>С-Петербург</v>
      </c>
      <c r="G10" s="155" t="str">
        <f>VLOOKUP(B10,'Уч-ки АП'!$B$8:$H$67,6,FALSE)</f>
        <v>Toyota Rav4</v>
      </c>
      <c r="H10" s="139" t="str">
        <f>VLOOKUP(B10,'Уч-ки АП'!$B$8:$H$67,7,FALSE)</f>
        <v>А</v>
      </c>
    </row>
    <row r="11" spans="1:8" s="125" customFormat="1" ht="22.15" hidden="1" customHeight="1" x14ac:dyDescent="0.2">
      <c r="A11" s="123">
        <f t="shared" ref="A11:A67" si="0">1+A10</f>
        <v>3</v>
      </c>
      <c r="B11" s="155">
        <f>'Уч-ки АП'!B11</f>
        <v>4</v>
      </c>
      <c r="C11" s="156" t="e">
        <f>VLOOKUP(B11,'Уч-ки АП'!$B$8:$H$67,2,FALSE)</f>
        <v>#VALUE!</v>
      </c>
      <c r="D11" s="155">
        <f>VLOOKUP(B11,'Уч-ки АП'!$B$8:$H$67,3,FALSE)</f>
        <v>0</v>
      </c>
      <c r="E11" s="156" t="e">
        <f>VLOOKUP(B11,'Уч-ки АП'!$B$8:$H$67,4,FALSE)</f>
        <v>#VALUE!</v>
      </c>
      <c r="F11" s="155">
        <f>VLOOKUP(B11,'Уч-ки АП'!$B$8:$H$67,5,FALSE)</f>
        <v>0</v>
      </c>
      <c r="G11" s="155">
        <f>VLOOKUP(B11,'Уч-ки АП'!$B$8:$H$67,6,FALSE)</f>
        <v>0</v>
      </c>
      <c r="H11" s="139">
        <f>VLOOKUP(B11,'Уч-ки АП'!$B$8:$H$67,7,FALSE)</f>
        <v>0</v>
      </c>
    </row>
    <row r="12" spans="1:8" s="125" customFormat="1" ht="22.15" hidden="1" customHeight="1" x14ac:dyDescent="0.2">
      <c r="A12" s="123">
        <f t="shared" si="0"/>
        <v>4</v>
      </c>
      <c r="B12" s="155">
        <f>'Уч-ки АП'!B12</f>
        <v>5</v>
      </c>
      <c r="C12" s="156" t="e">
        <f>VLOOKUP(B12,'Уч-ки АП'!$B$8:$H$67,2,FALSE)</f>
        <v>#VALUE!</v>
      </c>
      <c r="D12" s="155">
        <f>VLOOKUP(B12,'Уч-ки АП'!$B$8:$H$67,3,FALSE)</f>
        <v>0</v>
      </c>
      <c r="E12" s="156" t="e">
        <f>VLOOKUP(B12,'Уч-ки АП'!$B$8:$H$67,4,FALSE)</f>
        <v>#VALUE!</v>
      </c>
      <c r="F12" s="155">
        <f>VLOOKUP(B12,'Уч-ки АП'!$B$8:$H$67,5,FALSE)</f>
        <v>0</v>
      </c>
      <c r="G12" s="155">
        <f>VLOOKUP(B12,'Уч-ки АП'!$B$8:$H$67,6,FALSE)</f>
        <v>0</v>
      </c>
      <c r="H12" s="139">
        <f>VLOOKUP(B12,'Уч-ки АП'!$B$8:$H$67,7,FALSE)</f>
        <v>0</v>
      </c>
    </row>
    <row r="13" spans="1:8" s="125" customFormat="1" ht="22.15" customHeight="1" x14ac:dyDescent="0.2">
      <c r="A13" s="123">
        <v>3</v>
      </c>
      <c r="B13" s="155">
        <f>'Уч-ки АП'!B13</f>
        <v>6</v>
      </c>
      <c r="C13" s="156" t="str">
        <f>VLOOKUP(B13,'Уч-ки АП'!$B$8:$H$67,2,FALSE)</f>
        <v>БЕЛЬЧЕНКО Юрий</v>
      </c>
      <c r="D13" s="155" t="str">
        <f>VLOOKUP(B13,'Уч-ки АП'!$B$8:$H$67,3,FALSE)</f>
        <v>С-Петербург</v>
      </c>
      <c r="E13" s="156" t="str">
        <f>VLOOKUP(B13,'Уч-ки АП'!$B$8:$H$67,4,FALSE)</f>
        <v>ГАРБАР Кирилл</v>
      </c>
      <c r="F13" s="155" t="str">
        <f>VLOOKUP(B13,'Уч-ки АП'!$B$8:$H$67,5,FALSE)</f>
        <v>С-Петербург</v>
      </c>
      <c r="G13" s="155" t="str">
        <f>VLOOKUP(B13,'Уч-ки АП'!$B$8:$H$67,6,FALSE)</f>
        <v>Ford Fiesta</v>
      </c>
      <c r="H13" s="139" t="str">
        <f>VLOOKUP(B13,'Уч-ки АП'!$B$8:$H$67,7,FALSE)</f>
        <v>А</v>
      </c>
    </row>
    <row r="14" spans="1:8" s="125" customFormat="1" ht="22.15" customHeight="1" x14ac:dyDescent="0.2">
      <c r="A14" s="123">
        <v>4</v>
      </c>
      <c r="B14" s="155">
        <f>'Уч-ки АП'!B14</f>
        <v>7</v>
      </c>
      <c r="C14" s="156" t="str">
        <f>VLOOKUP(B14,'Уч-ки АП'!$B$8:$H$67,2,FALSE)</f>
        <v>ЕРШОВ Сергей</v>
      </c>
      <c r="D14" s="155" t="str">
        <f>VLOOKUP(B14,'Уч-ки АП'!$B$8:$H$67,3,FALSE)</f>
        <v>С-Петербург</v>
      </c>
      <c r="E14" s="156" t="str">
        <f>VLOOKUP(B14,'Уч-ки АП'!$B$8:$H$67,4,FALSE)</f>
        <v>ЖУКОВ Михаил</v>
      </c>
      <c r="F14" s="155" t="str">
        <f>VLOOKUP(B14,'Уч-ки АП'!$B$8:$H$67,5,FALSE)</f>
        <v>С-Петербург</v>
      </c>
      <c r="G14" s="155" t="str">
        <f>VLOOKUP(B14,'Уч-ки АП'!$B$8:$H$67,6,FALSE)</f>
        <v>Daewoo Nexia</v>
      </c>
      <c r="H14" s="139" t="str">
        <f>VLOOKUP(B14,'Уч-ки АП'!$B$8:$H$67,7,FALSE)</f>
        <v>А</v>
      </c>
    </row>
    <row r="15" spans="1:8" s="125" customFormat="1" ht="22.15" customHeight="1" x14ac:dyDescent="0.2">
      <c r="A15" s="123">
        <f t="shared" si="0"/>
        <v>5</v>
      </c>
      <c r="B15" s="155">
        <f>'Уч-ки АП'!B15</f>
        <v>8</v>
      </c>
      <c r="C15" s="156" t="str">
        <f>VLOOKUP(B15,'Уч-ки АП'!$B$8:$H$67,2,FALSE)</f>
        <v>МОТЫЛЕВ Михаил</v>
      </c>
      <c r="D15" s="155" t="str">
        <f>VLOOKUP(B15,'Уч-ки АП'!$B$8:$H$67,3,FALSE)</f>
        <v>С-Петербург</v>
      </c>
      <c r="E15" s="156" t="str">
        <f>VLOOKUP(B15,'Уч-ки АП'!$B$8:$H$67,4,FALSE)</f>
        <v>МИРОЛЮБОВ Сергей</v>
      </c>
      <c r="F15" s="155" t="str">
        <f>VLOOKUP(B15,'Уч-ки АП'!$B$8:$H$67,5,FALSE)</f>
        <v>С-Петербург</v>
      </c>
      <c r="G15" s="155" t="str">
        <f>VLOOKUP(B15,'Уч-ки АП'!$B$8:$H$67,6,FALSE)</f>
        <v>ВАЗ 2103</v>
      </c>
      <c r="H15" s="139" t="str">
        <f>VLOOKUP(B15,'Уч-ки АП'!$B$8:$H$67,7,FALSE)</f>
        <v>А, Рет</v>
      </c>
    </row>
    <row r="16" spans="1:8" s="125" customFormat="1" ht="22.15" hidden="1" customHeight="1" x14ac:dyDescent="0.2">
      <c r="A16" s="123">
        <f t="shared" si="0"/>
        <v>6</v>
      </c>
      <c r="B16" s="155">
        <f>'Уч-ки АП'!B16</f>
        <v>9</v>
      </c>
      <c r="C16" s="156" t="e">
        <f>VLOOKUP(B16,'Уч-ки АП'!$B$8:$H$67,2,FALSE)</f>
        <v>#VALUE!</v>
      </c>
      <c r="D16" s="155">
        <f>VLOOKUP(B16,'Уч-ки АП'!$B$8:$H$67,3,FALSE)</f>
        <v>0</v>
      </c>
      <c r="E16" s="156" t="e">
        <f>VLOOKUP(B16,'Уч-ки АП'!$B$8:$H$67,4,FALSE)</f>
        <v>#VALUE!</v>
      </c>
      <c r="F16" s="155">
        <f>VLOOKUP(B16,'Уч-ки АП'!$B$8:$H$67,5,FALSE)</f>
        <v>0</v>
      </c>
      <c r="G16" s="155">
        <f>VLOOKUP(B16,'Уч-ки АП'!$B$8:$H$67,6,FALSE)</f>
        <v>0</v>
      </c>
      <c r="H16" s="139">
        <f>VLOOKUP(B16,'Уч-ки АП'!$B$8:$H$67,7,FALSE)</f>
        <v>0</v>
      </c>
    </row>
    <row r="17" spans="1:8" s="125" customFormat="1" ht="22.15" hidden="1" customHeight="1" x14ac:dyDescent="0.2">
      <c r="A17" s="123">
        <f t="shared" si="0"/>
        <v>7</v>
      </c>
      <c r="B17" s="155">
        <f>'Уч-ки АП'!B17</f>
        <v>10</v>
      </c>
      <c r="C17" s="156" t="e">
        <f>VLOOKUP(B17,'Уч-ки АП'!$B$8:$H$67,2,FALSE)</f>
        <v>#VALUE!</v>
      </c>
      <c r="D17" s="155">
        <f>VLOOKUP(B17,'Уч-ки АП'!$B$8:$H$67,3,FALSE)</f>
        <v>0</v>
      </c>
      <c r="E17" s="156" t="e">
        <f>VLOOKUP(B17,'Уч-ки АП'!$B$8:$H$67,4,FALSE)</f>
        <v>#VALUE!</v>
      </c>
      <c r="F17" s="155">
        <f>VLOOKUP(B17,'Уч-ки АП'!$B$8:$H$67,5,FALSE)</f>
        <v>0</v>
      </c>
      <c r="G17" s="155">
        <f>VLOOKUP(B17,'Уч-ки АП'!$B$8:$H$67,6,FALSE)</f>
        <v>0</v>
      </c>
      <c r="H17" s="139">
        <f>VLOOKUP(B17,'Уч-ки АП'!$B$8:$H$67,7,FALSE)</f>
        <v>0</v>
      </c>
    </row>
    <row r="18" spans="1:8" s="125" customFormat="1" ht="22.15" customHeight="1" x14ac:dyDescent="0.2">
      <c r="A18" s="123">
        <v>6</v>
      </c>
      <c r="B18" s="155">
        <f>'Уч-ки АП'!B18</f>
        <v>11</v>
      </c>
      <c r="C18" s="156" t="str">
        <f>VLOOKUP(B18,'Уч-ки АП'!$B$8:$H$67,2,FALSE)</f>
        <v>ДЕМЕНТЬЕВ Петр</v>
      </c>
      <c r="D18" s="155" t="str">
        <f>VLOOKUP(B18,'Уч-ки АП'!$B$8:$H$67,3,FALSE)</f>
        <v>С-Петербург</v>
      </c>
      <c r="E18" s="156" t="str">
        <f>VLOOKUP(B18,'Уч-ки АП'!$B$8:$H$67,4,FALSE)</f>
        <v>ИВАНОВА Екатерина</v>
      </c>
      <c r="F18" s="155" t="str">
        <f>VLOOKUP(B18,'Уч-ки АП'!$B$8:$H$67,5,FALSE)</f>
        <v>С-Петербург</v>
      </c>
      <c r="G18" s="155" t="str">
        <f>VLOOKUP(B18,'Уч-ки АП'!$B$8:$H$67,6,FALSE)</f>
        <v>VW Golf</v>
      </c>
      <c r="H18" s="139" t="str">
        <f>VLOOKUP(B18,'Уч-ки АП'!$B$8:$H$67,7,FALSE)</f>
        <v>А</v>
      </c>
    </row>
    <row r="19" spans="1:8" s="125" customFormat="1" ht="22.15" customHeight="1" x14ac:dyDescent="0.2">
      <c r="A19" s="123">
        <f t="shared" si="0"/>
        <v>7</v>
      </c>
      <c r="B19" s="155">
        <f>'Уч-ки АП'!B19</f>
        <v>12</v>
      </c>
      <c r="C19" s="156" t="str">
        <f>VLOOKUP(B19,'Уч-ки АП'!$B$8:$H$67,2,FALSE)</f>
        <v>БУРЕ Надежда</v>
      </c>
      <c r="D19" s="155" t="str">
        <f>VLOOKUP(B19,'Уч-ки АП'!$B$8:$H$67,3,FALSE)</f>
        <v>С-Петербург</v>
      </c>
      <c r="E19" s="156" t="str">
        <f>VLOOKUP(B19,'Уч-ки АП'!$B$8:$H$67,4,FALSE)</f>
        <v>ДМИТРИЕВ Алексей</v>
      </c>
      <c r="F19" s="155" t="str">
        <f>VLOOKUP(B19,'Уч-ки АП'!$B$8:$H$67,5,FALSE)</f>
        <v>С-Петербург</v>
      </c>
      <c r="G19" s="155" t="str">
        <f>VLOOKUP(B19,'Уч-ки АП'!$B$8:$H$67,6,FALSE)</f>
        <v>Suzuki SX4</v>
      </c>
      <c r="H19" s="139" t="str">
        <f>VLOOKUP(B19,'Уч-ки АП'!$B$8:$H$67,7,FALSE)</f>
        <v>А</v>
      </c>
    </row>
    <row r="20" spans="1:8" s="125" customFormat="1" ht="22.15" hidden="1" customHeight="1" x14ac:dyDescent="0.2">
      <c r="A20" s="123">
        <v>11</v>
      </c>
      <c r="B20" s="155">
        <f>'Уч-ки АП'!B20</f>
        <v>13</v>
      </c>
      <c r="C20" s="156" t="e">
        <f>VLOOKUP(B20,'Уч-ки АП'!$B$8:$H$67,2,FALSE)</f>
        <v>#VALUE!</v>
      </c>
      <c r="D20" s="155">
        <f>VLOOKUP(B20,'Уч-ки АП'!$B$8:$H$67,3,FALSE)</f>
        <v>0</v>
      </c>
      <c r="E20" s="156" t="e">
        <f>VLOOKUP(B20,'Уч-ки АП'!$B$8:$H$67,4,FALSE)</f>
        <v>#VALUE!</v>
      </c>
      <c r="F20" s="155">
        <f>VLOOKUP(B20,'Уч-ки АП'!$B$8:$H$67,5,FALSE)</f>
        <v>0</v>
      </c>
      <c r="G20" s="155">
        <f>VLOOKUP(B20,'Уч-ки АП'!$B$8:$H$67,6,FALSE)</f>
        <v>0</v>
      </c>
      <c r="H20" s="139">
        <f>VLOOKUP(B20,'Уч-ки АП'!$B$8:$H$67,7,FALSE)</f>
        <v>0</v>
      </c>
    </row>
    <row r="21" spans="1:8" s="125" customFormat="1" ht="22.15" hidden="1" customHeight="1" x14ac:dyDescent="0.2">
      <c r="A21" s="123">
        <f t="shared" si="0"/>
        <v>12</v>
      </c>
      <c r="B21" s="155">
        <f>'Уч-ки АП'!B21</f>
        <v>14</v>
      </c>
      <c r="C21" s="156" t="e">
        <f>VLOOKUP(B21,'Уч-ки АП'!$B$8:$H$67,2,FALSE)</f>
        <v>#VALUE!</v>
      </c>
      <c r="D21" s="155">
        <f>VLOOKUP(B21,'Уч-ки АП'!$B$8:$H$67,3,FALSE)</f>
        <v>0</v>
      </c>
      <c r="E21" s="156" t="e">
        <f>VLOOKUP(B21,'Уч-ки АП'!$B$8:$H$67,4,FALSE)</f>
        <v>#VALUE!</v>
      </c>
      <c r="F21" s="155">
        <f>VLOOKUP(B21,'Уч-ки АП'!$B$8:$H$67,5,FALSE)</f>
        <v>0</v>
      </c>
      <c r="G21" s="155">
        <f>VLOOKUP(B21,'Уч-ки АП'!$B$8:$H$67,6,FALSE)</f>
        <v>0</v>
      </c>
      <c r="H21" s="139">
        <f>VLOOKUP(B21,'Уч-ки АП'!$B$8:$H$67,7,FALSE)</f>
        <v>0</v>
      </c>
    </row>
    <row r="22" spans="1:8" s="125" customFormat="1" ht="22.15" customHeight="1" x14ac:dyDescent="0.2">
      <c r="A22" s="123">
        <v>8</v>
      </c>
      <c r="B22" s="155">
        <f>'Уч-ки АП'!B22</f>
        <v>15</v>
      </c>
      <c r="C22" s="156" t="str">
        <f>VLOOKUP(B22,'Уч-ки АП'!$B$8:$H$67,2,FALSE)</f>
        <v>МАХОТИН Владислав</v>
      </c>
      <c r="D22" s="155" t="str">
        <f>VLOOKUP(B22,'Уч-ки АП'!$B$8:$H$67,3,FALSE)</f>
        <v>С-Петербург</v>
      </c>
      <c r="E22" s="156" t="str">
        <f>VLOOKUP(B22,'Уч-ки АП'!$B$8:$H$67,4,FALSE)</f>
        <v>ИВАНОВ Никита</v>
      </c>
      <c r="F22" s="155" t="str">
        <f>VLOOKUP(B22,'Уч-ки АП'!$B$8:$H$67,5,FALSE)</f>
        <v>С-Петербург</v>
      </c>
      <c r="G22" s="155" t="str">
        <f>VLOOKUP(B22,'Уч-ки АП'!$B$8:$H$67,6,FALSE)</f>
        <v>ВАЗ 21140</v>
      </c>
      <c r="H22" s="139" t="str">
        <f>VLOOKUP(B22,'Уч-ки АП'!$B$8:$H$67,7,FALSE)</f>
        <v>А, Ст</v>
      </c>
    </row>
    <row r="23" spans="1:8" s="125" customFormat="1" ht="22.15" hidden="1" customHeight="1" x14ac:dyDescent="0.2">
      <c r="A23" s="123">
        <v>12</v>
      </c>
      <c r="B23" s="155">
        <f>'Уч-ки АП'!B23</f>
        <v>16</v>
      </c>
      <c r="C23" s="156" t="e">
        <f>VLOOKUP(B23,'Уч-ки АП'!$B$8:$H$67,2,FALSE)</f>
        <v>#VALUE!</v>
      </c>
      <c r="D23" s="155">
        <f>VLOOKUP(B23,'Уч-ки АП'!$B$8:$H$67,3,FALSE)</f>
        <v>0</v>
      </c>
      <c r="E23" s="156" t="e">
        <f>VLOOKUP(B23,'Уч-ки АП'!$B$8:$H$67,4,FALSE)</f>
        <v>#VALUE!</v>
      </c>
      <c r="F23" s="155">
        <f>VLOOKUP(B23,'Уч-ки АП'!$B$8:$H$67,5,FALSE)</f>
        <v>0</v>
      </c>
      <c r="G23" s="155">
        <f>VLOOKUP(B23,'Уч-ки АП'!$B$8:$H$67,6,FALSE)</f>
        <v>0</v>
      </c>
      <c r="H23" s="139">
        <f>VLOOKUP(B23,'Уч-ки АП'!$B$8:$H$67,7,FALSE)</f>
        <v>0</v>
      </c>
    </row>
    <row r="24" spans="1:8" s="125" customFormat="1" ht="22.15" hidden="1" customHeight="1" x14ac:dyDescent="0.2">
      <c r="A24" s="123">
        <f t="shared" si="0"/>
        <v>13</v>
      </c>
      <c r="B24" s="155">
        <f>'Уч-ки АП'!B24</f>
        <v>17</v>
      </c>
      <c r="C24" s="156" t="e">
        <f>VLOOKUP(B24,'Уч-ки АП'!$B$8:$H$67,2,FALSE)</f>
        <v>#VALUE!</v>
      </c>
      <c r="D24" s="155">
        <f>VLOOKUP(B24,'Уч-ки АП'!$B$8:$H$67,3,FALSE)</f>
        <v>0</v>
      </c>
      <c r="E24" s="156" t="e">
        <f>VLOOKUP(B24,'Уч-ки АП'!$B$8:$H$67,4,FALSE)</f>
        <v>#VALUE!</v>
      </c>
      <c r="F24" s="155">
        <f>VLOOKUP(B24,'Уч-ки АП'!$B$8:$H$67,5,FALSE)</f>
        <v>0</v>
      </c>
      <c r="G24" s="155">
        <f>VLOOKUP(B24,'Уч-ки АП'!$B$8:$H$67,6,FALSE)</f>
        <v>0</v>
      </c>
      <c r="H24" s="139">
        <f>VLOOKUP(B24,'Уч-ки АП'!$B$8:$H$67,7,FALSE)</f>
        <v>0</v>
      </c>
    </row>
    <row r="25" spans="1:8" s="125" customFormat="1" ht="22.15" hidden="1" customHeight="1" x14ac:dyDescent="0.2">
      <c r="A25" s="123">
        <f t="shared" si="0"/>
        <v>14</v>
      </c>
      <c r="B25" s="155">
        <f>'Уч-ки АП'!B25</f>
        <v>18</v>
      </c>
      <c r="C25" s="156" t="e">
        <f>VLOOKUP(B25,'Уч-ки АП'!$B$8:$H$67,2,FALSE)</f>
        <v>#VALUE!</v>
      </c>
      <c r="D25" s="155">
        <f>VLOOKUP(B25,'Уч-ки АП'!$B$8:$H$67,3,FALSE)</f>
        <v>0</v>
      </c>
      <c r="E25" s="156" t="e">
        <f>VLOOKUP(B25,'Уч-ки АП'!$B$8:$H$67,4,FALSE)</f>
        <v>#VALUE!</v>
      </c>
      <c r="F25" s="155">
        <f>VLOOKUP(B25,'Уч-ки АП'!$B$8:$H$67,5,FALSE)</f>
        <v>0</v>
      </c>
      <c r="G25" s="155">
        <f>VLOOKUP(B25,'Уч-ки АП'!$B$8:$H$67,6,FALSE)</f>
        <v>0</v>
      </c>
      <c r="H25" s="139">
        <f>VLOOKUP(B25,'Уч-ки АП'!$B$8:$H$67,7,FALSE)</f>
        <v>0</v>
      </c>
    </row>
    <row r="26" spans="1:8" s="125" customFormat="1" ht="22.15" hidden="1" customHeight="1" x14ac:dyDescent="0.2">
      <c r="A26" s="123">
        <v>13</v>
      </c>
      <c r="B26" s="155">
        <f>'Уч-ки АП'!B26</f>
        <v>19</v>
      </c>
      <c r="C26" s="156" t="e">
        <f>VLOOKUP(B26,'Уч-ки АП'!$B$8:$H$67,2,FALSE)</f>
        <v>#VALUE!</v>
      </c>
      <c r="D26" s="155">
        <f>VLOOKUP(B26,'Уч-ки АП'!$B$8:$H$67,3,FALSE)</f>
        <v>0</v>
      </c>
      <c r="E26" s="156" t="e">
        <f>VLOOKUP(B26,'Уч-ки АП'!$B$8:$H$67,4,FALSE)</f>
        <v>#VALUE!</v>
      </c>
      <c r="F26" s="155">
        <f>VLOOKUP(B26,'Уч-ки АП'!$B$8:$H$67,5,FALSE)</f>
        <v>0</v>
      </c>
      <c r="G26" s="155">
        <f>VLOOKUP(B26,'Уч-ки АП'!$B$8:$H$67,6,FALSE)</f>
        <v>0</v>
      </c>
      <c r="H26" s="139">
        <f>VLOOKUP(B26,'Уч-ки АП'!$B$8:$H$67,7,FALSE)</f>
        <v>0</v>
      </c>
    </row>
    <row r="27" spans="1:8" s="125" customFormat="1" ht="22.15" hidden="1" customHeight="1" x14ac:dyDescent="0.2">
      <c r="A27" s="123">
        <f t="shared" si="0"/>
        <v>14</v>
      </c>
      <c r="B27" s="155">
        <f>'Уч-ки АП'!B27</f>
        <v>20</v>
      </c>
      <c r="C27" s="156" t="e">
        <f>VLOOKUP(B27,'Уч-ки АП'!$B$8:$H$67,2,FALSE)</f>
        <v>#VALUE!</v>
      </c>
      <c r="D27" s="155">
        <f>VLOOKUP(B27,'Уч-ки АП'!$B$8:$H$67,3,FALSE)</f>
        <v>0</v>
      </c>
      <c r="E27" s="156" t="e">
        <f>VLOOKUP(B27,'Уч-ки АП'!$B$8:$H$67,4,FALSE)</f>
        <v>#VALUE!</v>
      </c>
      <c r="F27" s="155">
        <f>VLOOKUP(B27,'Уч-ки АП'!$B$8:$H$67,5,FALSE)</f>
        <v>0</v>
      </c>
      <c r="G27" s="155">
        <f>VLOOKUP(B27,'Уч-ки АП'!$B$8:$H$67,6,FALSE)</f>
        <v>0</v>
      </c>
      <c r="H27" s="139">
        <f>VLOOKUP(B27,'Уч-ки АП'!$B$8:$H$67,7,FALSE)</f>
        <v>0</v>
      </c>
    </row>
    <row r="28" spans="1:8" s="125" customFormat="1" ht="22.15" hidden="1" customHeight="1" x14ac:dyDescent="0.2">
      <c r="A28" s="123">
        <f t="shared" si="0"/>
        <v>15</v>
      </c>
      <c r="B28" s="155">
        <f>'Уч-ки АП'!B28</f>
        <v>21</v>
      </c>
      <c r="C28" s="156" t="e">
        <f>VLOOKUP(B28,'Уч-ки АП'!$B$8:$H$67,2,FALSE)</f>
        <v>#VALUE!</v>
      </c>
      <c r="D28" s="155">
        <f>VLOOKUP(B28,'Уч-ки АП'!$B$8:$H$67,3,FALSE)</f>
        <v>0</v>
      </c>
      <c r="E28" s="156" t="e">
        <f>VLOOKUP(B28,'Уч-ки АП'!$B$8:$H$67,4,FALSE)</f>
        <v>#VALUE!</v>
      </c>
      <c r="F28" s="155">
        <f>VLOOKUP(B28,'Уч-ки АП'!$B$8:$H$67,5,FALSE)</f>
        <v>0</v>
      </c>
      <c r="G28" s="155">
        <f>VLOOKUP(B28,'Уч-ки АП'!$B$8:$H$67,6,FALSE)</f>
        <v>0</v>
      </c>
      <c r="H28" s="139">
        <f>VLOOKUP(B28,'Уч-ки АП'!$B$8:$H$67,7,FALSE)</f>
        <v>0</v>
      </c>
    </row>
    <row r="29" spans="1:8" s="125" customFormat="1" ht="22.15" customHeight="1" x14ac:dyDescent="0.2">
      <c r="A29" s="123">
        <v>9</v>
      </c>
      <c r="B29" s="155">
        <f>'Уч-ки АП'!B29</f>
        <v>22</v>
      </c>
      <c r="C29" s="156" t="str">
        <f>VLOOKUP(B29,'Уч-ки АП'!$B$8:$H$67,2,FALSE)</f>
        <v>ПЕТУХОВ Роман</v>
      </c>
      <c r="D29" s="155" t="str">
        <f>VLOOKUP(B29,'Уч-ки АП'!$B$8:$H$67,3,FALSE)</f>
        <v>ЛО, Волосово</v>
      </c>
      <c r="E29" s="156" t="str">
        <f>VLOOKUP(B29,'Уч-ки АП'!$B$8:$H$67,4,FALSE)</f>
        <v>КАНДЫБА Анна</v>
      </c>
      <c r="F29" s="155" t="str">
        <f>VLOOKUP(B29,'Уч-ки АП'!$B$8:$H$67,5,FALSE)</f>
        <v>СПб, Петергоф</v>
      </c>
      <c r="G29" s="155" t="str">
        <f>VLOOKUP(B29,'Уч-ки АП'!$B$8:$H$67,6,FALSE)</f>
        <v>Chevrolet Aveo</v>
      </c>
      <c r="H29" s="139" t="str">
        <f>VLOOKUP(B29,'Уч-ки АП'!$B$8:$H$67,7,FALSE)</f>
        <v>А, Лом, Нов</v>
      </c>
    </row>
    <row r="30" spans="1:8" s="125" customFormat="1" ht="22.15" customHeight="1" x14ac:dyDescent="0.2">
      <c r="A30" s="123">
        <v>10</v>
      </c>
      <c r="B30" s="155">
        <f>'Уч-ки АП'!B30</f>
        <v>23</v>
      </c>
      <c r="C30" s="156" t="str">
        <f>VLOOKUP(B30,'Уч-ки АП'!$B$8:$H$67,2,FALSE)</f>
        <v>БАЖАНОВ Виктор</v>
      </c>
      <c r="D30" s="155" t="str">
        <f>VLOOKUP(B30,'Уч-ки АП'!$B$8:$H$67,3,FALSE)</f>
        <v>ЛО, Волосово</v>
      </c>
      <c r="E30" s="156" t="str">
        <f>VLOOKUP(B30,'Уч-ки АП'!$B$8:$H$67,4,FALSE)</f>
        <v>КОНСТАНТИНОВ Владимир</v>
      </c>
      <c r="F30" s="155" t="str">
        <f>VLOOKUP(B30,'Уч-ки АП'!$B$8:$H$67,5,FALSE)</f>
        <v>СПб, Ломоносов</v>
      </c>
      <c r="G30" s="155" t="str">
        <f>VLOOKUP(B30,'Уч-ки АП'!$B$8:$H$67,6,FALSE)</f>
        <v>Kia Rio</v>
      </c>
      <c r="H30" s="139" t="str">
        <f>VLOOKUP(B30,'Уч-ки АП'!$B$8:$H$67,7,FALSE)</f>
        <v>А, Лом, Нов</v>
      </c>
    </row>
    <row r="31" spans="1:8" s="125" customFormat="1" ht="22.15" hidden="1" customHeight="1" x14ac:dyDescent="0.2">
      <c r="A31" s="123">
        <f t="shared" si="0"/>
        <v>11</v>
      </c>
      <c r="B31" s="155">
        <f>'Уч-ки АП'!B31</f>
        <v>24</v>
      </c>
      <c r="C31" s="156" t="e">
        <f>VLOOKUP(B31,'Уч-ки АП'!$B$8:$H$67,2,FALSE)</f>
        <v>#VALUE!</v>
      </c>
      <c r="D31" s="155">
        <f>VLOOKUP(B31,'Уч-ки АП'!$B$8:$H$67,3,FALSE)</f>
        <v>0</v>
      </c>
      <c r="E31" s="156" t="e">
        <f>VLOOKUP(B31,'Уч-ки АП'!$B$8:$H$67,4,FALSE)</f>
        <v>#VALUE!</v>
      </c>
      <c r="F31" s="155">
        <f>VLOOKUP(B31,'Уч-ки АП'!$B$8:$H$67,5,FALSE)</f>
        <v>0</v>
      </c>
      <c r="G31" s="155">
        <f>VLOOKUP(B31,'Уч-ки АП'!$B$8:$H$67,6,FALSE)</f>
        <v>0</v>
      </c>
      <c r="H31" s="139">
        <f>VLOOKUP(B31,'Уч-ки АП'!$B$8:$H$67,7,FALSE)</f>
        <v>0</v>
      </c>
    </row>
    <row r="32" spans="1:8" s="125" customFormat="1" ht="22.15" hidden="1" customHeight="1" x14ac:dyDescent="0.2">
      <c r="A32" s="123">
        <v>14</v>
      </c>
      <c r="B32" s="155">
        <f>'Уч-ки АП'!B32</f>
        <v>25</v>
      </c>
      <c r="C32" s="156" t="e">
        <f>VLOOKUP(B32,'Уч-ки АП'!$B$8:$H$67,2,FALSE)</f>
        <v>#VALUE!</v>
      </c>
      <c r="D32" s="155">
        <f>VLOOKUP(B32,'Уч-ки АП'!$B$8:$H$67,3,FALSE)</f>
        <v>0</v>
      </c>
      <c r="E32" s="156" t="e">
        <f>VLOOKUP(B32,'Уч-ки АП'!$B$8:$H$67,4,FALSE)</f>
        <v>#VALUE!</v>
      </c>
      <c r="F32" s="155">
        <f>VLOOKUP(B32,'Уч-ки АП'!$B$8:$H$67,5,FALSE)</f>
        <v>0</v>
      </c>
      <c r="G32" s="155">
        <f>VLOOKUP(B32,'Уч-ки АП'!$B$8:$H$67,6,FALSE)</f>
        <v>0</v>
      </c>
      <c r="H32" s="139">
        <f>VLOOKUP(B32,'Уч-ки АП'!$B$8:$H$67,7,FALSE)</f>
        <v>0</v>
      </c>
    </row>
    <row r="33" spans="1:8" s="125" customFormat="1" ht="22.15" hidden="1" customHeight="1" x14ac:dyDescent="0.2">
      <c r="A33" s="123">
        <f t="shared" si="0"/>
        <v>15</v>
      </c>
      <c r="B33" s="155">
        <f>'Уч-ки АП'!B33</f>
        <v>26</v>
      </c>
      <c r="C33" s="156" t="e">
        <f>VLOOKUP(B33,'Уч-ки АП'!$B$8:$H$67,2,FALSE)</f>
        <v>#VALUE!</v>
      </c>
      <c r="D33" s="155">
        <f>VLOOKUP(B33,'Уч-ки АП'!$B$8:$H$67,3,FALSE)</f>
        <v>0</v>
      </c>
      <c r="E33" s="156" t="e">
        <f>VLOOKUP(B33,'Уч-ки АП'!$B$8:$H$67,4,FALSE)</f>
        <v>#VALUE!</v>
      </c>
      <c r="F33" s="155">
        <f>VLOOKUP(B33,'Уч-ки АП'!$B$8:$H$67,5,FALSE)</f>
        <v>0</v>
      </c>
      <c r="G33" s="155">
        <f>VLOOKUP(B33,'Уч-ки АП'!$B$8:$H$67,6,FALSE)</f>
        <v>0</v>
      </c>
      <c r="H33" s="139">
        <f>VLOOKUP(B33,'Уч-ки АП'!$B$8:$H$67,7,FALSE)</f>
        <v>0</v>
      </c>
    </row>
    <row r="34" spans="1:8" s="125" customFormat="1" ht="22.15" hidden="1" customHeight="1" x14ac:dyDescent="0.2">
      <c r="A34" s="123">
        <f t="shared" si="0"/>
        <v>16</v>
      </c>
      <c r="B34" s="155">
        <f>'Уч-ки АП'!B34</f>
        <v>27</v>
      </c>
      <c r="C34" s="156" t="e">
        <f>VLOOKUP(B34,'Уч-ки АП'!$B$8:$H$67,2,FALSE)</f>
        <v>#VALUE!</v>
      </c>
      <c r="D34" s="155">
        <f>VLOOKUP(B34,'Уч-ки АП'!$B$8:$H$67,3,FALSE)</f>
        <v>0</v>
      </c>
      <c r="E34" s="156" t="e">
        <f>VLOOKUP(B34,'Уч-ки АП'!$B$8:$H$67,4,FALSE)</f>
        <v>#VALUE!</v>
      </c>
      <c r="F34" s="155">
        <f>VLOOKUP(B34,'Уч-ки АП'!$B$8:$H$67,5,FALSE)</f>
        <v>0</v>
      </c>
      <c r="G34" s="155">
        <f>VLOOKUP(B34,'Уч-ки АП'!$B$8:$H$67,6,FALSE)</f>
        <v>0</v>
      </c>
      <c r="H34" s="139">
        <f>VLOOKUP(B34,'Уч-ки АП'!$B$8:$H$67,7,FALSE)</f>
        <v>0</v>
      </c>
    </row>
    <row r="35" spans="1:8" s="125" customFormat="1" ht="22.15" hidden="1" customHeight="1" x14ac:dyDescent="0.2">
      <c r="A35" s="123">
        <f t="shared" si="0"/>
        <v>17</v>
      </c>
      <c r="B35" s="155">
        <f>'Уч-ки АП'!B35</f>
        <v>29</v>
      </c>
      <c r="C35" s="156" t="e">
        <f>VLOOKUP(B35,'Уч-ки АП'!$B$8:$H$67,2,FALSE)</f>
        <v>#VALUE!</v>
      </c>
      <c r="D35" s="155">
        <f>VLOOKUP(B35,'Уч-ки АП'!$B$8:$H$67,3,FALSE)</f>
        <v>0</v>
      </c>
      <c r="E35" s="156" t="e">
        <f>VLOOKUP(B35,'Уч-ки АП'!$B$8:$H$67,4,FALSE)</f>
        <v>#VALUE!</v>
      </c>
      <c r="F35" s="155">
        <f>VLOOKUP(B35,'Уч-ки АП'!$B$8:$H$67,5,FALSE)</f>
        <v>0</v>
      </c>
      <c r="G35" s="155">
        <f>VLOOKUP(B35,'Уч-ки АП'!$B$8:$H$67,6,FALSE)</f>
        <v>0</v>
      </c>
      <c r="H35" s="139">
        <f>VLOOKUP(B35,'Уч-ки АП'!$B$8:$H$67,7,FALSE)</f>
        <v>0</v>
      </c>
    </row>
    <row r="36" spans="1:8" s="125" customFormat="1" ht="22.15" hidden="1" customHeight="1" x14ac:dyDescent="0.2">
      <c r="A36" s="123">
        <f t="shared" si="0"/>
        <v>18</v>
      </c>
      <c r="B36" s="155">
        <f>'Уч-ки АП'!B36</f>
        <v>30</v>
      </c>
      <c r="C36" s="156" t="e">
        <f>VLOOKUP(B36,'Уч-ки АП'!$B$8:$H$67,2,FALSE)</f>
        <v>#VALUE!</v>
      </c>
      <c r="D36" s="155">
        <f>VLOOKUP(B36,'Уч-ки АП'!$B$8:$H$67,3,FALSE)</f>
        <v>0</v>
      </c>
      <c r="E36" s="156" t="e">
        <f>VLOOKUP(B36,'Уч-ки АП'!$B$8:$H$67,4,FALSE)</f>
        <v>#VALUE!</v>
      </c>
      <c r="F36" s="155">
        <f>VLOOKUP(B36,'Уч-ки АП'!$B$8:$H$67,5,FALSE)</f>
        <v>0</v>
      </c>
      <c r="G36" s="155">
        <f>VLOOKUP(B36,'Уч-ки АП'!$B$8:$H$67,6,FALSE)</f>
        <v>0</v>
      </c>
      <c r="H36" s="139">
        <f>VLOOKUP(B36,'Уч-ки АП'!$B$8:$H$67,7,FALSE)</f>
        <v>0</v>
      </c>
    </row>
    <row r="37" spans="1:8" s="125" customFormat="1" ht="22.15" hidden="1" customHeight="1" x14ac:dyDescent="0.2">
      <c r="A37" s="123">
        <f t="shared" si="0"/>
        <v>19</v>
      </c>
      <c r="B37" s="155">
        <f>'Уч-ки АП'!B37</f>
        <v>32</v>
      </c>
      <c r="C37" s="156" t="e">
        <f>VLOOKUP(B37,'Уч-ки АП'!$B$8:$H$67,2,FALSE)</f>
        <v>#VALUE!</v>
      </c>
      <c r="D37" s="155">
        <f>VLOOKUP(B37,'Уч-ки АП'!$B$8:$H$67,3,FALSE)</f>
        <v>0</v>
      </c>
      <c r="E37" s="156" t="e">
        <f>VLOOKUP(B37,'Уч-ки АП'!$B$8:$H$67,4,FALSE)</f>
        <v>#VALUE!</v>
      </c>
      <c r="F37" s="155">
        <f>VLOOKUP(B37,'Уч-ки АП'!$B$8:$H$67,5,FALSE)</f>
        <v>0</v>
      </c>
      <c r="G37" s="155">
        <f>VLOOKUP(B37,'Уч-ки АП'!$B$8:$H$67,6,FALSE)</f>
        <v>0</v>
      </c>
      <c r="H37" s="139">
        <f>VLOOKUP(B37,'Уч-ки АП'!$B$8:$H$67,7,FALSE)</f>
        <v>0</v>
      </c>
    </row>
    <row r="38" spans="1:8" s="125" customFormat="1" ht="22.15" hidden="1" customHeight="1" x14ac:dyDescent="0.2">
      <c r="A38" s="123">
        <f t="shared" si="0"/>
        <v>20</v>
      </c>
      <c r="B38" s="155">
        <f>'Уч-ки АП'!B38</f>
        <v>0</v>
      </c>
      <c r="C38" s="156" t="e">
        <f>VLOOKUP(B38,'Уч-ки АП'!$B$8:$H$67,2,FALSE)</f>
        <v>#VALUE!</v>
      </c>
      <c r="D38" s="155">
        <f>VLOOKUP(B38,'Уч-ки АП'!$B$8:$H$67,3,FALSE)</f>
        <v>0</v>
      </c>
      <c r="E38" s="156" t="e">
        <f>VLOOKUP(B38,'Уч-ки АП'!$B$8:$H$67,4,FALSE)</f>
        <v>#VALUE!</v>
      </c>
      <c r="F38" s="155">
        <f>VLOOKUP(B38,'Уч-ки АП'!$B$8:$H$67,5,FALSE)</f>
        <v>0</v>
      </c>
      <c r="G38" s="155">
        <f>VLOOKUP(B38,'Уч-ки АП'!$B$8:$H$67,6,FALSE)</f>
        <v>0</v>
      </c>
      <c r="H38" s="139">
        <f>VLOOKUP(B38,'Уч-ки АП'!$B$8:$H$67,7,FALSE)</f>
        <v>0</v>
      </c>
    </row>
    <row r="39" spans="1:8" s="125" customFormat="1" ht="22.15" hidden="1" customHeight="1" x14ac:dyDescent="0.2">
      <c r="A39" s="123">
        <f t="shared" si="0"/>
        <v>21</v>
      </c>
      <c r="B39" s="155">
        <f>'Уч-ки АП'!B39</f>
        <v>0</v>
      </c>
      <c r="C39" s="156" t="e">
        <f>VLOOKUP(B39,'Уч-ки АП'!$B$8:$H$67,2,FALSE)</f>
        <v>#VALUE!</v>
      </c>
      <c r="D39" s="155">
        <f>VLOOKUP(B39,'Уч-ки АП'!$B$8:$H$67,3,FALSE)</f>
        <v>0</v>
      </c>
      <c r="E39" s="156" t="e">
        <f>VLOOKUP(B39,'Уч-ки АП'!$B$8:$H$67,4,FALSE)</f>
        <v>#VALUE!</v>
      </c>
      <c r="F39" s="155">
        <f>VLOOKUP(B39,'Уч-ки АП'!$B$8:$H$67,5,FALSE)</f>
        <v>0</v>
      </c>
      <c r="G39" s="155">
        <f>VLOOKUP(B39,'Уч-ки АП'!$B$8:$H$67,6,FALSE)</f>
        <v>0</v>
      </c>
      <c r="H39" s="139">
        <f>VLOOKUP(B39,'Уч-ки АП'!$B$8:$H$67,7,FALSE)</f>
        <v>0</v>
      </c>
    </row>
    <row r="40" spans="1:8" s="125" customFormat="1" ht="22.15" hidden="1" customHeight="1" x14ac:dyDescent="0.2">
      <c r="A40" s="123">
        <f t="shared" si="0"/>
        <v>22</v>
      </c>
      <c r="B40" s="155">
        <f>'Уч-ки АП'!B40</f>
        <v>0</v>
      </c>
      <c r="C40" s="156" t="e">
        <f>VLOOKUP(B40,'Уч-ки АП'!$B$8:$H$67,2,FALSE)</f>
        <v>#VALUE!</v>
      </c>
      <c r="D40" s="155">
        <f>VLOOKUP(B40,'Уч-ки АП'!$B$8:$H$67,3,FALSE)</f>
        <v>0</v>
      </c>
      <c r="E40" s="156" t="e">
        <f>VLOOKUP(B40,'Уч-ки АП'!$B$8:$H$67,4,FALSE)</f>
        <v>#VALUE!</v>
      </c>
      <c r="F40" s="155">
        <f>VLOOKUP(B40,'Уч-ки АП'!$B$8:$H$67,5,FALSE)</f>
        <v>0</v>
      </c>
      <c r="G40" s="155">
        <f>VLOOKUP(B40,'Уч-ки АП'!$B$8:$H$67,6,FALSE)</f>
        <v>0</v>
      </c>
      <c r="H40" s="139">
        <f>VLOOKUP(B40,'Уч-ки АП'!$B$8:$H$67,7,FALSE)</f>
        <v>0</v>
      </c>
    </row>
    <row r="41" spans="1:8" s="125" customFormat="1" ht="22.15" hidden="1" customHeight="1" x14ac:dyDescent="0.2">
      <c r="A41" s="123">
        <f t="shared" si="0"/>
        <v>23</v>
      </c>
      <c r="B41" s="155">
        <f>'Уч-ки АП'!B41</f>
        <v>0</v>
      </c>
      <c r="C41" s="156" t="e">
        <f>VLOOKUP(B41,'Уч-ки АП'!$B$8:$H$67,2,FALSE)</f>
        <v>#VALUE!</v>
      </c>
      <c r="D41" s="155">
        <f>VLOOKUP(B41,'Уч-ки АП'!$B$8:$H$67,3,FALSE)</f>
        <v>0</v>
      </c>
      <c r="E41" s="156" t="e">
        <f>VLOOKUP(B41,'Уч-ки АП'!$B$8:$H$67,4,FALSE)</f>
        <v>#VALUE!</v>
      </c>
      <c r="F41" s="155">
        <f>VLOOKUP(B41,'Уч-ки АП'!$B$8:$H$67,5,FALSE)</f>
        <v>0</v>
      </c>
      <c r="G41" s="155">
        <f>VLOOKUP(B41,'Уч-ки АП'!$B$8:$H$67,6,FALSE)</f>
        <v>0</v>
      </c>
      <c r="H41" s="139">
        <f>VLOOKUP(B41,'Уч-ки АП'!$B$8:$H$67,7,FALSE)</f>
        <v>0</v>
      </c>
    </row>
    <row r="42" spans="1:8" s="125" customFormat="1" ht="22.15" hidden="1" customHeight="1" x14ac:dyDescent="0.2">
      <c r="A42" s="123">
        <f t="shared" si="0"/>
        <v>24</v>
      </c>
      <c r="B42" s="155">
        <f>'Уч-ки АП'!B42</f>
        <v>0</v>
      </c>
      <c r="C42" s="156" t="e">
        <f>VLOOKUP(B42,'Уч-ки АП'!$B$8:$H$67,2,FALSE)</f>
        <v>#VALUE!</v>
      </c>
      <c r="D42" s="155">
        <f>VLOOKUP(B42,'Уч-ки АП'!$B$8:$H$67,3,FALSE)</f>
        <v>0</v>
      </c>
      <c r="E42" s="156" t="e">
        <f>VLOOKUP(B42,'Уч-ки АП'!$B$8:$H$67,4,FALSE)</f>
        <v>#VALUE!</v>
      </c>
      <c r="F42" s="155">
        <f>VLOOKUP(B42,'Уч-ки АП'!$B$8:$H$67,5,FALSE)</f>
        <v>0</v>
      </c>
      <c r="G42" s="155">
        <f>VLOOKUP(B42,'Уч-ки АП'!$B$8:$H$67,6,FALSE)</f>
        <v>0</v>
      </c>
      <c r="H42" s="139">
        <f>VLOOKUP(B42,'Уч-ки АП'!$B$8:$H$67,7,FALSE)</f>
        <v>0</v>
      </c>
    </row>
    <row r="43" spans="1:8" s="125" customFormat="1" ht="22.15" hidden="1" customHeight="1" x14ac:dyDescent="0.2">
      <c r="A43" s="123">
        <f t="shared" si="0"/>
        <v>25</v>
      </c>
      <c r="B43" s="155">
        <f>'Уч-ки АП'!B43</f>
        <v>0</v>
      </c>
      <c r="C43" s="156" t="e">
        <f>VLOOKUP(B43,'Уч-ки АП'!$B$8:$H$67,2,FALSE)</f>
        <v>#VALUE!</v>
      </c>
      <c r="D43" s="155">
        <f>VLOOKUP(B43,'Уч-ки АП'!$B$8:$H$67,3,FALSE)</f>
        <v>0</v>
      </c>
      <c r="E43" s="156" t="e">
        <f>VLOOKUP(B43,'Уч-ки АП'!$B$8:$H$67,4,FALSE)</f>
        <v>#VALUE!</v>
      </c>
      <c r="F43" s="155">
        <f>VLOOKUP(B43,'Уч-ки АП'!$B$8:$H$67,5,FALSE)</f>
        <v>0</v>
      </c>
      <c r="G43" s="155">
        <f>VLOOKUP(B43,'Уч-ки АП'!$B$8:$H$67,6,FALSE)</f>
        <v>0</v>
      </c>
      <c r="H43" s="139">
        <f>VLOOKUP(B43,'Уч-ки АП'!$B$8:$H$67,7,FALSE)</f>
        <v>0</v>
      </c>
    </row>
    <row r="44" spans="1:8" s="125" customFormat="1" ht="22.15" hidden="1" customHeight="1" x14ac:dyDescent="0.2">
      <c r="A44" s="123">
        <f t="shared" si="0"/>
        <v>26</v>
      </c>
      <c r="B44" s="155">
        <f>'Уч-ки АП'!B44</f>
        <v>0</v>
      </c>
      <c r="C44" s="156" t="e">
        <f>VLOOKUP(B44,'Уч-ки АП'!$B$8:$H$67,2,FALSE)</f>
        <v>#VALUE!</v>
      </c>
      <c r="D44" s="155">
        <f>VLOOKUP(B44,'Уч-ки АП'!$B$8:$H$67,3,FALSE)</f>
        <v>0</v>
      </c>
      <c r="E44" s="156" t="e">
        <f>VLOOKUP(B44,'Уч-ки АП'!$B$8:$H$67,4,FALSE)</f>
        <v>#VALUE!</v>
      </c>
      <c r="F44" s="155">
        <f>VLOOKUP(B44,'Уч-ки АП'!$B$8:$H$67,5,FALSE)</f>
        <v>0</v>
      </c>
      <c r="G44" s="155">
        <f>VLOOKUP(B44,'Уч-ки АП'!$B$8:$H$67,6,FALSE)</f>
        <v>0</v>
      </c>
      <c r="H44" s="139">
        <f>VLOOKUP(B44,'Уч-ки АП'!$B$8:$H$67,7,FALSE)</f>
        <v>0</v>
      </c>
    </row>
    <row r="45" spans="1:8" s="125" customFormat="1" ht="22.15" hidden="1" customHeight="1" x14ac:dyDescent="0.2">
      <c r="A45" s="123">
        <f t="shared" si="0"/>
        <v>27</v>
      </c>
      <c r="B45" s="155">
        <f>'Уч-ки АП'!B45</f>
        <v>0</v>
      </c>
      <c r="C45" s="156" t="e">
        <f>VLOOKUP(B45,'Уч-ки АП'!$B$8:$H$67,2,FALSE)</f>
        <v>#VALUE!</v>
      </c>
      <c r="D45" s="155">
        <f>VLOOKUP(B45,'Уч-ки АП'!$B$8:$H$67,3,FALSE)</f>
        <v>0</v>
      </c>
      <c r="E45" s="156" t="e">
        <f>VLOOKUP(B45,'Уч-ки АП'!$B$8:$H$67,4,FALSE)</f>
        <v>#VALUE!</v>
      </c>
      <c r="F45" s="155">
        <f>VLOOKUP(B45,'Уч-ки АП'!$B$8:$H$67,5,FALSE)</f>
        <v>0</v>
      </c>
      <c r="G45" s="155">
        <f>VLOOKUP(B45,'Уч-ки АП'!$B$8:$H$67,6,FALSE)</f>
        <v>0</v>
      </c>
      <c r="H45" s="139">
        <f>VLOOKUP(B45,'Уч-ки АП'!$B$8:$H$67,7,FALSE)</f>
        <v>0</v>
      </c>
    </row>
    <row r="46" spans="1:8" s="125" customFormat="1" ht="22.15" hidden="1" customHeight="1" x14ac:dyDescent="0.2">
      <c r="A46" s="123">
        <f t="shared" si="0"/>
        <v>28</v>
      </c>
      <c r="B46" s="155">
        <f>'Уч-ки АП'!B46</f>
        <v>0</v>
      </c>
      <c r="C46" s="156" t="e">
        <f>VLOOKUP(B46,'Уч-ки АП'!$B$8:$H$67,2,FALSE)</f>
        <v>#VALUE!</v>
      </c>
      <c r="D46" s="155">
        <f>VLOOKUP(B46,'Уч-ки АП'!$B$8:$H$67,3,FALSE)</f>
        <v>0</v>
      </c>
      <c r="E46" s="156" t="e">
        <f>VLOOKUP(B46,'Уч-ки АП'!$B$8:$H$67,4,FALSE)</f>
        <v>#VALUE!</v>
      </c>
      <c r="F46" s="155">
        <f>VLOOKUP(B46,'Уч-ки АП'!$B$8:$H$67,5,FALSE)</f>
        <v>0</v>
      </c>
      <c r="G46" s="155">
        <f>VLOOKUP(B46,'Уч-ки АП'!$B$8:$H$67,6,FALSE)</f>
        <v>0</v>
      </c>
      <c r="H46" s="139">
        <f>VLOOKUP(B46,'Уч-ки АП'!$B$8:$H$67,7,FALSE)</f>
        <v>0</v>
      </c>
    </row>
    <row r="47" spans="1:8" s="125" customFormat="1" ht="22.15" hidden="1" customHeight="1" x14ac:dyDescent="0.2">
      <c r="A47" s="123">
        <f t="shared" si="0"/>
        <v>29</v>
      </c>
      <c r="B47" s="155">
        <f>'Уч-ки АП'!B47</f>
        <v>0</v>
      </c>
      <c r="C47" s="156" t="e">
        <f>VLOOKUP(B47,'Уч-ки АП'!$B$8:$H$67,2,FALSE)</f>
        <v>#VALUE!</v>
      </c>
      <c r="D47" s="155">
        <f>VLOOKUP(B47,'Уч-ки АП'!$B$8:$H$67,3,FALSE)</f>
        <v>0</v>
      </c>
      <c r="E47" s="156" t="e">
        <f>VLOOKUP(B47,'Уч-ки АП'!$B$8:$H$67,4,FALSE)</f>
        <v>#VALUE!</v>
      </c>
      <c r="F47" s="155">
        <f>VLOOKUP(B47,'Уч-ки АП'!$B$8:$H$67,5,FALSE)</f>
        <v>0</v>
      </c>
      <c r="G47" s="155">
        <f>VLOOKUP(B47,'Уч-ки АП'!$B$8:$H$67,6,FALSE)</f>
        <v>0</v>
      </c>
      <c r="H47" s="139">
        <f>VLOOKUP(B47,'Уч-ки АП'!$B$8:$H$67,7,FALSE)</f>
        <v>0</v>
      </c>
    </row>
    <row r="48" spans="1:8" s="125" customFormat="1" ht="22.15" hidden="1" customHeight="1" x14ac:dyDescent="0.2">
      <c r="A48" s="123">
        <f t="shared" si="0"/>
        <v>30</v>
      </c>
      <c r="B48" s="155">
        <f>'Уч-ки АП'!B48</f>
        <v>0</v>
      </c>
      <c r="C48" s="156" t="e">
        <f>VLOOKUP(B48,'Уч-ки АП'!$B$8:$H$67,2,FALSE)</f>
        <v>#VALUE!</v>
      </c>
      <c r="D48" s="155">
        <f>VLOOKUP(B48,'Уч-ки АП'!$B$8:$H$67,3,FALSE)</f>
        <v>0</v>
      </c>
      <c r="E48" s="156" t="e">
        <f>VLOOKUP(B48,'Уч-ки АП'!$B$8:$H$67,4,FALSE)</f>
        <v>#VALUE!</v>
      </c>
      <c r="F48" s="155">
        <f>VLOOKUP(B48,'Уч-ки АП'!$B$8:$H$67,5,FALSE)</f>
        <v>0</v>
      </c>
      <c r="G48" s="155">
        <f>VLOOKUP(B48,'Уч-ки АП'!$B$8:$H$67,6,FALSE)</f>
        <v>0</v>
      </c>
      <c r="H48" s="139">
        <f>VLOOKUP(B48,'Уч-ки АП'!$B$8:$H$67,7,FALSE)</f>
        <v>0</v>
      </c>
    </row>
    <row r="49" spans="1:8" s="125" customFormat="1" ht="22.15" hidden="1" customHeight="1" x14ac:dyDescent="0.2">
      <c r="A49" s="123">
        <f t="shared" si="0"/>
        <v>31</v>
      </c>
      <c r="B49" s="155">
        <f>'Уч-ки АП'!B49</f>
        <v>0</v>
      </c>
      <c r="C49" s="156" t="e">
        <f>VLOOKUP(B49,'Уч-ки АП'!$B$8:$H$67,2,FALSE)</f>
        <v>#VALUE!</v>
      </c>
      <c r="D49" s="155">
        <f>VLOOKUP(B49,'Уч-ки АП'!$B$8:$H$67,3,FALSE)</f>
        <v>0</v>
      </c>
      <c r="E49" s="156" t="e">
        <f>VLOOKUP(B49,'Уч-ки АП'!$B$8:$H$67,4,FALSE)</f>
        <v>#VALUE!</v>
      </c>
      <c r="F49" s="155">
        <f>VLOOKUP(B49,'Уч-ки АП'!$B$8:$H$67,5,FALSE)</f>
        <v>0</v>
      </c>
      <c r="G49" s="155">
        <f>VLOOKUP(B49,'Уч-ки АП'!$B$8:$H$67,6,FALSE)</f>
        <v>0</v>
      </c>
      <c r="H49" s="139">
        <f>VLOOKUP(B49,'Уч-ки АП'!$B$8:$H$67,7,FALSE)</f>
        <v>0</v>
      </c>
    </row>
    <row r="50" spans="1:8" s="125" customFormat="1" ht="22.15" hidden="1" customHeight="1" x14ac:dyDescent="0.2">
      <c r="A50" s="123">
        <f t="shared" si="0"/>
        <v>32</v>
      </c>
      <c r="B50" s="155">
        <f>'Уч-ки АП'!B50</f>
        <v>0</v>
      </c>
      <c r="C50" s="156" t="e">
        <f>VLOOKUP(B50,'Уч-ки АП'!$B$8:$H$67,2,FALSE)</f>
        <v>#VALUE!</v>
      </c>
      <c r="D50" s="155">
        <f>VLOOKUP(B50,'Уч-ки АП'!$B$8:$H$67,3,FALSE)</f>
        <v>0</v>
      </c>
      <c r="E50" s="156" t="e">
        <f>VLOOKUP(B50,'Уч-ки АП'!$B$8:$H$67,4,FALSE)</f>
        <v>#VALUE!</v>
      </c>
      <c r="F50" s="155">
        <f>VLOOKUP(B50,'Уч-ки АП'!$B$8:$H$67,5,FALSE)</f>
        <v>0</v>
      </c>
      <c r="G50" s="155">
        <f>VLOOKUP(B50,'Уч-ки АП'!$B$8:$H$67,6,FALSE)</f>
        <v>0</v>
      </c>
      <c r="H50" s="139">
        <f>VLOOKUP(B50,'Уч-ки АП'!$B$8:$H$67,7,FALSE)</f>
        <v>0</v>
      </c>
    </row>
    <row r="51" spans="1:8" s="125" customFormat="1" ht="22.15" hidden="1" customHeight="1" x14ac:dyDescent="0.2">
      <c r="A51" s="123">
        <f t="shared" si="0"/>
        <v>33</v>
      </c>
      <c r="B51" s="155">
        <f>'Уч-ки АП'!B51</f>
        <v>0</v>
      </c>
      <c r="C51" s="156" t="e">
        <f>VLOOKUP(B51,'Уч-ки АП'!$B$8:$H$67,2,FALSE)</f>
        <v>#VALUE!</v>
      </c>
      <c r="D51" s="155">
        <f>VLOOKUP(B51,'Уч-ки АП'!$B$8:$H$67,3,FALSE)</f>
        <v>0</v>
      </c>
      <c r="E51" s="156" t="e">
        <f>VLOOKUP(B51,'Уч-ки АП'!$B$8:$H$67,4,FALSE)</f>
        <v>#VALUE!</v>
      </c>
      <c r="F51" s="155">
        <f>VLOOKUP(B51,'Уч-ки АП'!$B$8:$H$67,5,FALSE)</f>
        <v>0</v>
      </c>
      <c r="G51" s="155">
        <f>VLOOKUP(B51,'Уч-ки АП'!$B$8:$H$67,6,FALSE)</f>
        <v>0</v>
      </c>
      <c r="H51" s="139">
        <f>VLOOKUP(B51,'Уч-ки АП'!$B$8:$H$67,7,FALSE)</f>
        <v>0</v>
      </c>
    </row>
    <row r="52" spans="1:8" s="125" customFormat="1" ht="22.15" hidden="1" customHeight="1" x14ac:dyDescent="0.2">
      <c r="A52" s="123">
        <f t="shared" si="0"/>
        <v>34</v>
      </c>
      <c r="B52" s="155">
        <f>'Уч-ки АП'!B52</f>
        <v>0</v>
      </c>
      <c r="C52" s="156" t="e">
        <f>VLOOKUP(B52,'Уч-ки АП'!$B$8:$H$67,2,FALSE)</f>
        <v>#VALUE!</v>
      </c>
      <c r="D52" s="155">
        <f>VLOOKUP(B52,'Уч-ки АП'!$B$8:$H$67,3,FALSE)</f>
        <v>0</v>
      </c>
      <c r="E52" s="156" t="e">
        <f>VLOOKUP(B52,'Уч-ки АП'!$B$8:$H$67,4,FALSE)</f>
        <v>#VALUE!</v>
      </c>
      <c r="F52" s="155">
        <f>VLOOKUP(B52,'Уч-ки АП'!$B$8:$H$67,5,FALSE)</f>
        <v>0</v>
      </c>
      <c r="G52" s="155">
        <f>VLOOKUP(B52,'Уч-ки АП'!$B$8:$H$67,6,FALSE)</f>
        <v>0</v>
      </c>
      <c r="H52" s="139">
        <f>VLOOKUP(B52,'Уч-ки АП'!$B$8:$H$67,7,FALSE)</f>
        <v>0</v>
      </c>
    </row>
    <row r="53" spans="1:8" s="125" customFormat="1" ht="22.15" hidden="1" customHeight="1" x14ac:dyDescent="0.2">
      <c r="A53" s="123">
        <f t="shared" si="0"/>
        <v>35</v>
      </c>
      <c r="B53" s="155">
        <f>'Уч-ки АП'!B53</f>
        <v>0</v>
      </c>
      <c r="C53" s="156" t="e">
        <f>VLOOKUP(B53,'Уч-ки АП'!$B$8:$H$67,2,FALSE)</f>
        <v>#VALUE!</v>
      </c>
      <c r="D53" s="155">
        <f>VLOOKUP(B53,'Уч-ки АП'!$B$8:$H$67,3,FALSE)</f>
        <v>0</v>
      </c>
      <c r="E53" s="156" t="e">
        <f>VLOOKUP(B53,'Уч-ки АП'!$B$8:$H$67,4,FALSE)</f>
        <v>#VALUE!</v>
      </c>
      <c r="F53" s="155">
        <f>VLOOKUP(B53,'Уч-ки АП'!$B$8:$H$67,5,FALSE)</f>
        <v>0</v>
      </c>
      <c r="G53" s="155">
        <f>VLOOKUP(B53,'Уч-ки АП'!$B$8:$H$67,6,FALSE)</f>
        <v>0</v>
      </c>
      <c r="H53" s="139">
        <f>VLOOKUP(B53,'Уч-ки АП'!$B$8:$H$67,7,FALSE)</f>
        <v>0</v>
      </c>
    </row>
    <row r="54" spans="1:8" s="125" customFormat="1" ht="22.15" hidden="1" customHeight="1" x14ac:dyDescent="0.2">
      <c r="A54" s="123">
        <f t="shared" si="0"/>
        <v>36</v>
      </c>
      <c r="B54" s="155">
        <f>'Уч-ки АП'!B54</f>
        <v>0</v>
      </c>
      <c r="C54" s="156" t="e">
        <f>VLOOKUP(B54,'Уч-ки АП'!$B$8:$H$67,2,FALSE)</f>
        <v>#VALUE!</v>
      </c>
      <c r="D54" s="155">
        <f>VLOOKUP(B54,'Уч-ки АП'!$B$8:$H$67,3,FALSE)</f>
        <v>0</v>
      </c>
      <c r="E54" s="156" t="e">
        <f>VLOOKUP(B54,'Уч-ки АП'!$B$8:$H$67,4,FALSE)</f>
        <v>#VALUE!</v>
      </c>
      <c r="F54" s="155">
        <f>VLOOKUP(B54,'Уч-ки АП'!$B$8:$H$67,5,FALSE)</f>
        <v>0</v>
      </c>
      <c r="G54" s="155">
        <f>VLOOKUP(B54,'Уч-ки АП'!$B$8:$H$67,6,FALSE)</f>
        <v>0</v>
      </c>
      <c r="H54" s="139">
        <f>VLOOKUP(B54,'Уч-ки АП'!$B$8:$H$67,7,FALSE)</f>
        <v>0</v>
      </c>
    </row>
    <row r="55" spans="1:8" s="125" customFormat="1" ht="22.15" hidden="1" customHeight="1" x14ac:dyDescent="0.2">
      <c r="A55" s="123">
        <f t="shared" si="0"/>
        <v>37</v>
      </c>
      <c r="B55" s="155">
        <f>'Уч-ки АП'!B55</f>
        <v>0</v>
      </c>
      <c r="C55" s="156" t="e">
        <f>VLOOKUP(B55,'Уч-ки АП'!$B$8:$H$67,2,FALSE)</f>
        <v>#VALUE!</v>
      </c>
      <c r="D55" s="155">
        <f>VLOOKUP(B55,'Уч-ки АП'!$B$8:$H$67,3,FALSE)</f>
        <v>0</v>
      </c>
      <c r="E55" s="156" t="e">
        <f>VLOOKUP(B55,'Уч-ки АП'!$B$8:$H$67,4,FALSE)</f>
        <v>#VALUE!</v>
      </c>
      <c r="F55" s="155">
        <f>VLOOKUP(B55,'Уч-ки АП'!$B$8:$H$67,5,FALSE)</f>
        <v>0</v>
      </c>
      <c r="G55" s="155">
        <f>VLOOKUP(B55,'Уч-ки АП'!$B$8:$H$67,6,FALSE)</f>
        <v>0</v>
      </c>
      <c r="H55" s="139">
        <f>VLOOKUP(B55,'Уч-ки АП'!$B$8:$H$67,7,FALSE)</f>
        <v>0</v>
      </c>
    </row>
    <row r="56" spans="1:8" s="125" customFormat="1" ht="22.15" hidden="1" customHeight="1" x14ac:dyDescent="0.2">
      <c r="A56" s="123">
        <f t="shared" si="0"/>
        <v>38</v>
      </c>
      <c r="B56" s="155">
        <f>'Уч-ки АП'!B56</f>
        <v>0</v>
      </c>
      <c r="C56" s="156" t="e">
        <f>VLOOKUP(B56,'Уч-ки АП'!$B$8:$H$67,2,FALSE)</f>
        <v>#VALUE!</v>
      </c>
      <c r="D56" s="155">
        <f>VLOOKUP(B56,'Уч-ки АП'!$B$8:$H$67,3,FALSE)</f>
        <v>0</v>
      </c>
      <c r="E56" s="156" t="e">
        <f>VLOOKUP(B56,'Уч-ки АП'!$B$8:$H$67,4,FALSE)</f>
        <v>#VALUE!</v>
      </c>
      <c r="F56" s="155">
        <f>VLOOKUP(B56,'Уч-ки АП'!$B$8:$H$67,5,FALSE)</f>
        <v>0</v>
      </c>
      <c r="G56" s="155">
        <f>VLOOKUP(B56,'Уч-ки АП'!$B$8:$H$67,6,FALSE)</f>
        <v>0</v>
      </c>
      <c r="H56" s="139">
        <f>VLOOKUP(B56,'Уч-ки АП'!$B$8:$H$67,7,FALSE)</f>
        <v>0</v>
      </c>
    </row>
    <row r="57" spans="1:8" s="125" customFormat="1" ht="22.15" hidden="1" customHeight="1" x14ac:dyDescent="0.2">
      <c r="A57" s="123">
        <f t="shared" si="0"/>
        <v>39</v>
      </c>
      <c r="B57" s="155">
        <f>'Уч-ки АП'!B57</f>
        <v>0</v>
      </c>
      <c r="C57" s="156" t="e">
        <f>VLOOKUP(B57,'Уч-ки АП'!$B$8:$H$67,2,FALSE)</f>
        <v>#VALUE!</v>
      </c>
      <c r="D57" s="155">
        <f>VLOOKUP(B57,'Уч-ки АП'!$B$8:$H$67,3,FALSE)</f>
        <v>0</v>
      </c>
      <c r="E57" s="156" t="e">
        <f>VLOOKUP(B57,'Уч-ки АП'!$B$8:$H$67,4,FALSE)</f>
        <v>#VALUE!</v>
      </c>
      <c r="F57" s="155">
        <f>VLOOKUP(B57,'Уч-ки АП'!$B$8:$H$67,5,FALSE)</f>
        <v>0</v>
      </c>
      <c r="G57" s="155">
        <f>VLOOKUP(B57,'Уч-ки АП'!$B$8:$H$67,6,FALSE)</f>
        <v>0</v>
      </c>
      <c r="H57" s="139">
        <f>VLOOKUP(B57,'Уч-ки АП'!$B$8:$H$67,7,FALSE)</f>
        <v>0</v>
      </c>
    </row>
    <row r="58" spans="1:8" s="125" customFormat="1" ht="22.15" hidden="1" customHeight="1" x14ac:dyDescent="0.2">
      <c r="A58" s="123">
        <f t="shared" si="0"/>
        <v>40</v>
      </c>
      <c r="B58" s="155">
        <f>'Уч-ки АП'!B58</f>
        <v>0</v>
      </c>
      <c r="C58" s="156" t="e">
        <f>VLOOKUP(B58,'Уч-ки АП'!$B$8:$H$67,2,FALSE)</f>
        <v>#VALUE!</v>
      </c>
      <c r="D58" s="155">
        <f>VLOOKUP(B58,'Уч-ки АП'!$B$8:$H$67,3,FALSE)</f>
        <v>0</v>
      </c>
      <c r="E58" s="156" t="e">
        <f>VLOOKUP(B58,'Уч-ки АП'!$B$8:$H$67,4,FALSE)</f>
        <v>#VALUE!</v>
      </c>
      <c r="F58" s="155">
        <f>VLOOKUP(B58,'Уч-ки АП'!$B$8:$H$67,5,FALSE)</f>
        <v>0</v>
      </c>
      <c r="G58" s="155">
        <f>VLOOKUP(B58,'Уч-ки АП'!$B$8:$H$67,6,FALSE)</f>
        <v>0</v>
      </c>
      <c r="H58" s="139">
        <f>VLOOKUP(B58,'Уч-ки АП'!$B$8:$H$67,7,FALSE)</f>
        <v>0</v>
      </c>
    </row>
    <row r="59" spans="1:8" s="125" customFormat="1" ht="22.15" hidden="1" customHeight="1" x14ac:dyDescent="0.2">
      <c r="A59" s="123">
        <f t="shared" si="0"/>
        <v>41</v>
      </c>
      <c r="B59" s="155">
        <f>'Уч-ки АП'!B59</f>
        <v>0</v>
      </c>
      <c r="C59" s="156" t="e">
        <f>VLOOKUP(B59,'Уч-ки АП'!$B$8:$H$67,2,FALSE)</f>
        <v>#VALUE!</v>
      </c>
      <c r="D59" s="155">
        <f>VLOOKUP(B59,'Уч-ки АП'!$B$8:$H$67,3,FALSE)</f>
        <v>0</v>
      </c>
      <c r="E59" s="156" t="e">
        <f>VLOOKUP(B59,'Уч-ки АП'!$B$8:$H$67,4,FALSE)</f>
        <v>#VALUE!</v>
      </c>
      <c r="F59" s="155">
        <f>VLOOKUP(B59,'Уч-ки АП'!$B$8:$H$67,5,FALSE)</f>
        <v>0</v>
      </c>
      <c r="G59" s="155">
        <f>VLOOKUP(B59,'Уч-ки АП'!$B$8:$H$67,6,FALSE)</f>
        <v>0</v>
      </c>
      <c r="H59" s="139">
        <f>VLOOKUP(B59,'Уч-ки АП'!$B$8:$H$67,7,FALSE)</f>
        <v>0</v>
      </c>
    </row>
    <row r="60" spans="1:8" s="125" customFormat="1" ht="22.15" hidden="1" customHeight="1" x14ac:dyDescent="0.2">
      <c r="A60" s="123">
        <f t="shared" si="0"/>
        <v>42</v>
      </c>
      <c r="B60" s="155">
        <f>'Уч-ки АП'!B60</f>
        <v>0</v>
      </c>
      <c r="C60" s="156" t="e">
        <f>VLOOKUP(B60,'Уч-ки АП'!$B$8:$H$67,2,FALSE)</f>
        <v>#VALUE!</v>
      </c>
      <c r="D60" s="155">
        <f>VLOOKUP(B60,'Уч-ки АП'!$B$8:$H$67,3,FALSE)</f>
        <v>0</v>
      </c>
      <c r="E60" s="156" t="e">
        <f>VLOOKUP(B60,'Уч-ки АП'!$B$8:$H$67,4,FALSE)</f>
        <v>#VALUE!</v>
      </c>
      <c r="F60" s="155">
        <f>VLOOKUP(B60,'Уч-ки АП'!$B$8:$H$67,5,FALSE)</f>
        <v>0</v>
      </c>
      <c r="G60" s="155">
        <f>VLOOKUP(B60,'Уч-ки АП'!$B$8:$H$67,6,FALSE)</f>
        <v>0</v>
      </c>
      <c r="H60" s="139">
        <f>VLOOKUP(B60,'Уч-ки АП'!$B$8:$H$67,7,FALSE)</f>
        <v>0</v>
      </c>
    </row>
    <row r="61" spans="1:8" s="125" customFormat="1" ht="22.15" hidden="1" customHeight="1" x14ac:dyDescent="0.2">
      <c r="A61" s="123">
        <f t="shared" si="0"/>
        <v>43</v>
      </c>
      <c r="B61" s="155">
        <f>'Уч-ки АП'!B61</f>
        <v>0</v>
      </c>
      <c r="C61" s="156" t="e">
        <f>VLOOKUP(B61,'Уч-ки АП'!$B$8:$H$67,2,FALSE)</f>
        <v>#VALUE!</v>
      </c>
      <c r="D61" s="155">
        <f>VLOOKUP(B61,'Уч-ки АП'!$B$8:$H$67,3,FALSE)</f>
        <v>0</v>
      </c>
      <c r="E61" s="156" t="e">
        <f>VLOOKUP(B61,'Уч-ки АП'!$B$8:$H$67,4,FALSE)</f>
        <v>#VALUE!</v>
      </c>
      <c r="F61" s="155">
        <f>VLOOKUP(B61,'Уч-ки АП'!$B$8:$H$67,5,FALSE)</f>
        <v>0</v>
      </c>
      <c r="G61" s="155">
        <f>VLOOKUP(B61,'Уч-ки АП'!$B$8:$H$67,6,FALSE)</f>
        <v>0</v>
      </c>
      <c r="H61" s="139">
        <f>VLOOKUP(B61,'Уч-ки АП'!$B$8:$H$67,7,FALSE)</f>
        <v>0</v>
      </c>
    </row>
    <row r="62" spans="1:8" s="125" customFormat="1" ht="22.15" hidden="1" customHeight="1" x14ac:dyDescent="0.2">
      <c r="A62" s="123">
        <f t="shared" si="0"/>
        <v>44</v>
      </c>
      <c r="B62" s="155">
        <f>'Уч-ки АП'!B62</f>
        <v>0</v>
      </c>
      <c r="C62" s="156" t="e">
        <f>VLOOKUP(B62,'Уч-ки АП'!$B$8:$H$67,2,FALSE)</f>
        <v>#VALUE!</v>
      </c>
      <c r="D62" s="155">
        <f>VLOOKUP(B62,'Уч-ки АП'!$B$8:$H$67,3,FALSE)</f>
        <v>0</v>
      </c>
      <c r="E62" s="156" t="e">
        <f>VLOOKUP(B62,'Уч-ки АП'!$B$8:$H$67,4,FALSE)</f>
        <v>#VALUE!</v>
      </c>
      <c r="F62" s="155">
        <f>VLOOKUP(B62,'Уч-ки АП'!$B$8:$H$67,5,FALSE)</f>
        <v>0</v>
      </c>
      <c r="G62" s="155">
        <f>VLOOKUP(B62,'Уч-ки АП'!$B$8:$H$67,6,FALSE)</f>
        <v>0</v>
      </c>
      <c r="H62" s="139">
        <f>VLOOKUP(B62,'Уч-ки АП'!$B$8:$H$67,7,FALSE)</f>
        <v>0</v>
      </c>
    </row>
    <row r="63" spans="1:8" s="125" customFormat="1" ht="22.15" hidden="1" customHeight="1" x14ac:dyDescent="0.2">
      <c r="A63" s="123">
        <f t="shared" si="0"/>
        <v>45</v>
      </c>
      <c r="B63" s="155">
        <f>'Уч-ки АП'!B63</f>
        <v>0</v>
      </c>
      <c r="C63" s="156" t="e">
        <f>VLOOKUP(B63,'Уч-ки АП'!$B$8:$H$67,2,FALSE)</f>
        <v>#VALUE!</v>
      </c>
      <c r="D63" s="155">
        <f>VLOOKUP(B63,'Уч-ки АП'!$B$8:$H$67,3,FALSE)</f>
        <v>0</v>
      </c>
      <c r="E63" s="156" t="e">
        <f>VLOOKUP(B63,'Уч-ки АП'!$B$8:$H$67,4,FALSE)</f>
        <v>#VALUE!</v>
      </c>
      <c r="F63" s="155">
        <f>VLOOKUP(B63,'Уч-ки АП'!$B$8:$H$67,5,FALSE)</f>
        <v>0</v>
      </c>
      <c r="G63" s="155">
        <f>VLOOKUP(B63,'Уч-ки АП'!$B$8:$H$67,6,FALSE)</f>
        <v>0</v>
      </c>
      <c r="H63" s="139">
        <f>VLOOKUP(B63,'Уч-ки АП'!$B$8:$H$67,7,FALSE)</f>
        <v>0</v>
      </c>
    </row>
    <row r="64" spans="1:8" s="125" customFormat="1" ht="22.15" hidden="1" customHeight="1" x14ac:dyDescent="0.2">
      <c r="A64" s="123">
        <f t="shared" si="0"/>
        <v>46</v>
      </c>
      <c r="B64" s="155">
        <f>'Уч-ки АП'!B64</f>
        <v>0</v>
      </c>
      <c r="C64" s="156" t="e">
        <f>VLOOKUP(B64,'Уч-ки АП'!$B$8:$H$67,2,FALSE)</f>
        <v>#VALUE!</v>
      </c>
      <c r="D64" s="155">
        <f>VLOOKUP(B64,'Уч-ки АП'!$B$8:$H$67,3,FALSE)</f>
        <v>0</v>
      </c>
      <c r="E64" s="156" t="e">
        <f>VLOOKUP(B64,'Уч-ки АП'!$B$8:$H$67,4,FALSE)</f>
        <v>#VALUE!</v>
      </c>
      <c r="F64" s="155">
        <f>VLOOKUP(B64,'Уч-ки АП'!$B$8:$H$67,5,FALSE)</f>
        <v>0</v>
      </c>
      <c r="G64" s="155">
        <f>VLOOKUP(B64,'Уч-ки АП'!$B$8:$H$67,6,FALSE)</f>
        <v>0</v>
      </c>
      <c r="H64" s="139">
        <f>VLOOKUP(B64,'Уч-ки АП'!$B$8:$H$67,7,FALSE)</f>
        <v>0</v>
      </c>
    </row>
    <row r="65" spans="1:8" s="125" customFormat="1" ht="22.15" hidden="1" customHeight="1" x14ac:dyDescent="0.2">
      <c r="A65" s="123">
        <f t="shared" si="0"/>
        <v>47</v>
      </c>
      <c r="B65" s="155">
        <f>'Уч-ки АП'!B65</f>
        <v>0</v>
      </c>
      <c r="C65" s="156" t="e">
        <f>VLOOKUP(B65,'Уч-ки АП'!$B$8:$H$67,2,FALSE)</f>
        <v>#VALUE!</v>
      </c>
      <c r="D65" s="155">
        <f>VLOOKUP(B65,'Уч-ки АП'!$B$8:$H$67,3,FALSE)</f>
        <v>0</v>
      </c>
      <c r="E65" s="156" t="e">
        <f>VLOOKUP(B65,'Уч-ки АП'!$B$8:$H$67,4,FALSE)</f>
        <v>#VALUE!</v>
      </c>
      <c r="F65" s="155">
        <f>VLOOKUP(B65,'Уч-ки АП'!$B$8:$H$67,5,FALSE)</f>
        <v>0</v>
      </c>
      <c r="G65" s="155">
        <f>VLOOKUP(B65,'Уч-ки АП'!$B$8:$H$67,6,FALSE)</f>
        <v>0</v>
      </c>
      <c r="H65" s="139">
        <f>VLOOKUP(B65,'Уч-ки АП'!$B$8:$H$67,7,FALSE)</f>
        <v>0</v>
      </c>
    </row>
    <row r="66" spans="1:8" s="125" customFormat="1" ht="22.15" hidden="1" customHeight="1" x14ac:dyDescent="0.2">
      <c r="A66" s="123">
        <f t="shared" si="0"/>
        <v>48</v>
      </c>
      <c r="B66" s="155">
        <f>'Уч-ки АП'!B66</f>
        <v>0</v>
      </c>
      <c r="C66" s="156" t="e">
        <f>VLOOKUP(B66,'Уч-ки АП'!$B$8:$H$67,2,FALSE)</f>
        <v>#VALUE!</v>
      </c>
      <c r="D66" s="155">
        <f>VLOOKUP(B66,'Уч-ки АП'!$B$8:$H$67,3,FALSE)</f>
        <v>0</v>
      </c>
      <c r="E66" s="156" t="e">
        <f>VLOOKUP(B66,'Уч-ки АП'!$B$8:$H$67,4,FALSE)</f>
        <v>#VALUE!</v>
      </c>
      <c r="F66" s="155">
        <f>VLOOKUP(B66,'Уч-ки АП'!$B$8:$H$67,5,FALSE)</f>
        <v>0</v>
      </c>
      <c r="G66" s="155">
        <f>VLOOKUP(B66,'Уч-ки АП'!$B$8:$H$67,6,FALSE)</f>
        <v>0</v>
      </c>
      <c r="H66" s="139">
        <f>VLOOKUP(B66,'Уч-ки АП'!$B$8:$H$67,7,FALSE)</f>
        <v>0</v>
      </c>
    </row>
    <row r="67" spans="1:8" s="125" customFormat="1" ht="22.15" hidden="1" customHeight="1" x14ac:dyDescent="0.2">
      <c r="A67" s="123">
        <f t="shared" si="0"/>
        <v>49</v>
      </c>
      <c r="B67" s="155">
        <f>'Уч-ки АП'!B67</f>
        <v>0</v>
      </c>
      <c r="C67" s="156" t="e">
        <f>VLOOKUP(B67,'Уч-ки АП'!$B$8:$H$67,2,FALSE)</f>
        <v>#VALUE!</v>
      </c>
      <c r="D67" s="155">
        <f>VLOOKUP(B67,'Уч-ки АП'!$B$8:$H$67,3,FALSE)</f>
        <v>0</v>
      </c>
      <c r="E67" s="156" t="e">
        <f>VLOOKUP(B67,'Уч-ки АП'!$B$8:$H$67,4,FALSE)</f>
        <v>#VALUE!</v>
      </c>
      <c r="F67" s="155">
        <f>VLOOKUP(B67,'Уч-ки АП'!$B$8:$H$67,5,FALSE)</f>
        <v>0</v>
      </c>
      <c r="G67" s="155">
        <f>VLOOKUP(B67,'Уч-ки АП'!$B$8:$H$67,6,FALSE)</f>
        <v>0</v>
      </c>
      <c r="H67" s="139">
        <f>VLOOKUP(B67,'Уч-ки АП'!$B$8:$H$67,7,FALSE)</f>
        <v>0</v>
      </c>
    </row>
    <row r="68" spans="1:8" ht="10.5" customHeight="1" x14ac:dyDescent="0.25"/>
    <row r="69" spans="1:8" ht="18" hidden="1" customHeight="1" x14ac:dyDescent="0.25">
      <c r="B69" s="14" t="s">
        <v>41</v>
      </c>
      <c r="E69" s="14" t="s">
        <v>71</v>
      </c>
    </row>
    <row r="70" spans="1:8" ht="18" hidden="1" customHeight="1" x14ac:dyDescent="0.25"/>
    <row r="71" spans="1:8" ht="18" hidden="1" customHeight="1" x14ac:dyDescent="0.25">
      <c r="B71" s="21" t="s">
        <v>12</v>
      </c>
      <c r="E71" s="172" t="s">
        <v>138</v>
      </c>
    </row>
    <row r="72" spans="1:8" ht="18" customHeight="1" x14ac:dyDescent="0.25">
      <c r="C72" s="6" t="s">
        <v>41</v>
      </c>
      <c r="E72" s="6" t="s">
        <v>270</v>
      </c>
    </row>
    <row r="73" spans="1:8" ht="18" customHeight="1" x14ac:dyDescent="0.25"/>
    <row r="74" spans="1:8" ht="18" customHeight="1" x14ac:dyDescent="0.25">
      <c r="E74" s="364">
        <v>42981</v>
      </c>
      <c r="F74" s="365">
        <v>0.41666666666666669</v>
      </c>
    </row>
    <row r="75" spans="1:8" ht="18" customHeight="1" x14ac:dyDescent="0.25"/>
    <row r="76" spans="1:8" ht="18" customHeight="1" x14ac:dyDescent="0.25"/>
  </sheetData>
  <mergeCells count="8">
    <mergeCell ref="A1:H1"/>
    <mergeCell ref="A4:H4"/>
    <mergeCell ref="G6:G7"/>
    <mergeCell ref="A6:A7"/>
    <mergeCell ref="B6:B7"/>
    <mergeCell ref="C6:D6"/>
    <mergeCell ref="E6:F6"/>
    <mergeCell ref="H6:H7"/>
  </mergeCells>
  <phoneticPr fontId="2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70" fitToHeight="2" orientation="portrait" horizontalDpi="300" verticalDpi="300" r:id="rId1"/>
  <headerFooter alignWithMargins="0"/>
  <webPublishItems count="1">
    <webPublishItem id="15884" divId="Lomonosov-Rally_10_15884" sourceType="sheet" destinationFile="E:\Rally\Сайт Ломоносов\2010\zayavki_10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1"/>
  <sheetViews>
    <sheetView view="pageBreakPreview" zoomScale="80" zoomScaleNormal="85" workbookViewId="0">
      <pane ySplit="7" topLeftCell="A8" activePane="bottomLeft" state="frozen"/>
      <selection pane="bottomLeft" activeCell="I9" sqref="I9"/>
    </sheetView>
  </sheetViews>
  <sheetFormatPr defaultRowHeight="12.75" x14ac:dyDescent="0.2"/>
  <cols>
    <col min="1" max="1" width="4.7109375" style="4" customWidth="1"/>
    <col min="2" max="2" width="6.85546875" style="97" customWidth="1"/>
    <col min="3" max="4" width="28.7109375" customWidth="1"/>
    <col min="5" max="5" width="20.7109375" style="4" customWidth="1"/>
    <col min="6" max="6" width="16.7109375" customWidth="1"/>
    <col min="7" max="7" width="19.7109375" customWidth="1"/>
    <col min="8" max="8" width="9.7109375" style="4" customWidth="1"/>
    <col min="9" max="9" width="9.7109375" style="7" customWidth="1"/>
    <col min="10" max="28" width="9.140625" style="1" customWidth="1"/>
  </cols>
  <sheetData>
    <row r="1" spans="1:28" ht="5.45" customHeight="1" x14ac:dyDescent="0.2"/>
    <row r="2" spans="1:28" ht="25.9" customHeight="1" x14ac:dyDescent="0.3">
      <c r="A2" s="451" t="s">
        <v>242</v>
      </c>
      <c r="B2" s="451"/>
      <c r="C2" s="451"/>
      <c r="D2" s="451"/>
      <c r="E2" s="451"/>
      <c r="F2" s="451"/>
      <c r="G2" s="451"/>
      <c r="H2" s="451"/>
      <c r="I2" s="451"/>
    </row>
    <row r="3" spans="1:28" ht="4.1500000000000004" customHeight="1" x14ac:dyDescent="0.2"/>
    <row r="4" spans="1:28" ht="24.6" customHeight="1" x14ac:dyDescent="0.3">
      <c r="A4" s="451" t="s">
        <v>48</v>
      </c>
      <c r="B4" s="451"/>
      <c r="C4" s="451"/>
      <c r="D4" s="451"/>
      <c r="E4" s="451"/>
      <c r="F4" s="451"/>
      <c r="G4" s="451"/>
      <c r="H4" s="451"/>
      <c r="I4" s="451"/>
    </row>
    <row r="5" spans="1:28" ht="5.45" customHeight="1" x14ac:dyDescent="0.25">
      <c r="E5" s="138"/>
      <c r="F5" s="13"/>
      <c r="G5" s="13"/>
      <c r="H5" s="100"/>
    </row>
    <row r="6" spans="1:28" s="1" customFormat="1" ht="4.1500000000000004" customHeight="1" x14ac:dyDescent="0.2">
      <c r="A6" s="7"/>
      <c r="B6" s="71"/>
      <c r="C6" s="17"/>
      <c r="D6" s="18"/>
      <c r="E6" s="7"/>
      <c r="H6" s="7"/>
      <c r="I6" s="7"/>
    </row>
    <row r="7" spans="1:28" ht="39.75" customHeight="1" x14ac:dyDescent="0.2">
      <c r="A7" s="93" t="s">
        <v>11</v>
      </c>
      <c r="B7" s="93" t="s">
        <v>54</v>
      </c>
      <c r="C7" s="93" t="s">
        <v>1</v>
      </c>
      <c r="D7" s="93" t="s">
        <v>2</v>
      </c>
      <c r="E7" s="93" t="s">
        <v>5</v>
      </c>
      <c r="F7" s="93" t="s">
        <v>6</v>
      </c>
      <c r="G7" s="93" t="s">
        <v>0</v>
      </c>
      <c r="H7" s="93" t="s">
        <v>61</v>
      </c>
      <c r="I7" s="98" t="s">
        <v>272</v>
      </c>
    </row>
    <row r="8" spans="1:28" s="99" customFormat="1" ht="21" hidden="1" customHeight="1" x14ac:dyDescent="0.2">
      <c r="A8" s="155">
        <v>1</v>
      </c>
      <c r="B8" s="139">
        <f>'Уч-ки СТ'!B8</f>
        <v>1</v>
      </c>
      <c r="C8" s="156" t="e">
        <f>VLOOKUP(B8,'Уч-ки СТ'!$B$8:$H$67,2,FALSE)</f>
        <v>#VALUE!</v>
      </c>
      <c r="D8" s="156" t="e">
        <f>VLOOKUP(B8,'Уч-ки СТ'!$B$8:$H$67,4,FALSE)</f>
        <v>#VALUE!</v>
      </c>
      <c r="E8" s="155">
        <f>VLOOKUP(B8,'Уч-ки СТ'!$B$8:$H$67,6,FALSE)</f>
        <v>0</v>
      </c>
      <c r="F8" s="139">
        <f>VLOOKUP(B8,'Уч-ки СТ'!$B$8:$H$67,7,FALSE)</f>
        <v>0</v>
      </c>
      <c r="G8" s="139">
        <f>VLOOKUP(B8,'Уч-ки СТ'!$B$8:$H$67,3,FALSE)</f>
        <v>0</v>
      </c>
      <c r="H8" s="157">
        <f>TIME(9,,)+B8*11/1440</f>
        <v>0.38263888888888886</v>
      </c>
      <c r="I8" s="162">
        <f t="shared" ref="I8:I67" si="0">H8+1/1440*60</f>
        <v>0.42430555555555555</v>
      </c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</row>
    <row r="9" spans="1:28" s="91" customFormat="1" ht="21" customHeight="1" x14ac:dyDescent="0.2">
      <c r="A9" s="155">
        <v>1</v>
      </c>
      <c r="B9" s="139">
        <f>'Уч-ки СТ'!B9</f>
        <v>2</v>
      </c>
      <c r="C9" s="156" t="str">
        <f>VLOOKUP(B9,'Уч-ки СТ'!$B$8:$H$67,2,FALSE)</f>
        <v>ЛЕГЕЙДА Дмитрий</v>
      </c>
      <c r="D9" s="156" t="str">
        <f>VLOOKUP(B9,'Уч-ки СТ'!$B$8:$H$67,4,FALSE)</f>
        <v>ФОРАФОНТОВ Леонид</v>
      </c>
      <c r="E9" s="155" t="str">
        <f>VLOOKUP(B9,'Уч-ки СТ'!$B$8:$H$67,6,FALSE)</f>
        <v>TLC Prado</v>
      </c>
      <c r="F9" s="139" t="str">
        <f>VLOOKUP(B9,'Уч-ки СТ'!$B$8:$H$67,7,FALSE)</f>
        <v>А</v>
      </c>
      <c r="G9" s="139" t="str">
        <f>VLOOKUP(B9,'Уч-ки СТ'!$B$8:$H$67,3,FALSE)</f>
        <v>Москва</v>
      </c>
      <c r="H9" s="157">
        <f>TIME(9,,)+B9/1440</f>
        <v>0.37638888888888888</v>
      </c>
      <c r="I9" s="162">
        <v>0.4597222222222222</v>
      </c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</row>
    <row r="10" spans="1:28" s="99" customFormat="1" ht="21" customHeight="1" x14ac:dyDescent="0.2">
      <c r="A10" s="155">
        <f t="shared" ref="A10:A38" si="1">1+A9</f>
        <v>2</v>
      </c>
      <c r="B10" s="139">
        <f>'Уч-ки СТ'!B10</f>
        <v>3</v>
      </c>
      <c r="C10" s="156" t="str">
        <f>VLOOKUP(B10,'Уч-ки СТ'!$B$8:$H$67,2,FALSE)</f>
        <v>КАНАНАДЗЕ Сергей</v>
      </c>
      <c r="D10" s="156" t="str">
        <f>VLOOKUP(B10,'Уч-ки СТ'!$B$8:$H$67,4,FALSE)</f>
        <v>ПОДШИВАЛОВ Александр</v>
      </c>
      <c r="E10" s="155" t="str">
        <f>VLOOKUP(B10,'Уч-ки СТ'!$B$8:$H$67,6,FALSE)</f>
        <v>Toyota Rav4</v>
      </c>
      <c r="F10" s="139" t="str">
        <f>VLOOKUP(B10,'Уч-ки СТ'!$B$8:$H$67,7,FALSE)</f>
        <v>А</v>
      </c>
      <c r="G10" s="139" t="str">
        <f>VLOOKUP(B10,'Уч-ки СТ'!$B$8:$H$67,3,FALSE)</f>
        <v>С-Петербург</v>
      </c>
      <c r="H10" s="157">
        <f t="shared" ref="H10:H32" si="2">TIME(9,,)+B10/1440</f>
        <v>0.37708333333333333</v>
      </c>
      <c r="I10" s="162">
        <v>0.4604166666666667</v>
      </c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</row>
    <row r="11" spans="1:28" s="91" customFormat="1" ht="21" hidden="1" customHeight="1" x14ac:dyDescent="0.2">
      <c r="A11" s="155">
        <f t="shared" si="1"/>
        <v>3</v>
      </c>
      <c r="B11" s="139">
        <f>'Уч-ки СТ'!B11</f>
        <v>4</v>
      </c>
      <c r="C11" s="156" t="e">
        <f>VLOOKUP(B11,'Уч-ки СТ'!$B$8:$H$67,2,FALSE)</f>
        <v>#VALUE!</v>
      </c>
      <c r="D11" s="156" t="e">
        <f>VLOOKUP(B11,'Уч-ки СТ'!$B$8:$H$67,4,FALSE)</f>
        <v>#VALUE!</v>
      </c>
      <c r="E11" s="155">
        <f>VLOOKUP(B11,'Уч-ки СТ'!$B$8:$H$67,6,FALSE)</f>
        <v>0</v>
      </c>
      <c r="F11" s="139">
        <f>VLOOKUP(B11,'Уч-ки СТ'!$B$8:$H$67,7,FALSE)</f>
        <v>0</v>
      </c>
      <c r="G11" s="139">
        <f>VLOOKUP(B11,'Уч-ки СТ'!$B$8:$H$67,3,FALSE)</f>
        <v>0</v>
      </c>
      <c r="H11" s="157">
        <f t="shared" si="2"/>
        <v>0.37777777777777777</v>
      </c>
      <c r="I11" s="162">
        <v>0.42638888888888887</v>
      </c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</row>
    <row r="12" spans="1:28" s="99" customFormat="1" ht="21" hidden="1" customHeight="1" x14ac:dyDescent="0.2">
      <c r="A12" s="155">
        <f t="shared" si="1"/>
        <v>4</v>
      </c>
      <c r="B12" s="139">
        <f>'Уч-ки СТ'!B12</f>
        <v>5</v>
      </c>
      <c r="C12" s="156" t="e">
        <f>VLOOKUP(B12,'Уч-ки СТ'!$B$8:$H$67,2,FALSE)</f>
        <v>#VALUE!</v>
      </c>
      <c r="D12" s="156" t="e">
        <f>VLOOKUP(B12,'Уч-ки СТ'!$B$8:$H$67,4,FALSE)</f>
        <v>#VALUE!</v>
      </c>
      <c r="E12" s="155">
        <f>VLOOKUP(B12,'Уч-ки СТ'!$B$8:$H$67,6,FALSE)</f>
        <v>0</v>
      </c>
      <c r="F12" s="139">
        <f>VLOOKUP(B12,'Уч-ки СТ'!$B$8:$H$67,7,FALSE)</f>
        <v>0</v>
      </c>
      <c r="G12" s="139">
        <f>VLOOKUP(B12,'Уч-ки СТ'!$B$8:$H$67,3,FALSE)</f>
        <v>0</v>
      </c>
      <c r="H12" s="157">
        <f t="shared" si="2"/>
        <v>0.37847222222222221</v>
      </c>
      <c r="I12" s="162">
        <v>0.42708333333333331</v>
      </c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</row>
    <row r="13" spans="1:28" s="91" customFormat="1" ht="21" customHeight="1" x14ac:dyDescent="0.2">
      <c r="A13" s="155">
        <v>3</v>
      </c>
      <c r="B13" s="139">
        <f>'Уч-ки СТ'!B13</f>
        <v>6</v>
      </c>
      <c r="C13" s="156" t="str">
        <f>VLOOKUP(B13,'Уч-ки СТ'!$B$8:$H$67,2,FALSE)</f>
        <v>БЕЛЬЧЕНКО Юрий</v>
      </c>
      <c r="D13" s="156" t="str">
        <f>VLOOKUP(B13,'Уч-ки СТ'!$B$8:$H$67,4,FALSE)</f>
        <v>ГАРБАР Кирилл</v>
      </c>
      <c r="E13" s="155" t="str">
        <f>VLOOKUP(B13,'Уч-ки СТ'!$B$8:$H$67,6,FALSE)</f>
        <v>Ford Fiesta</v>
      </c>
      <c r="F13" s="139" t="str">
        <f>VLOOKUP(B13,'Уч-ки СТ'!$B$8:$H$67,7,FALSE)</f>
        <v>А</v>
      </c>
      <c r="G13" s="139" t="str">
        <f>VLOOKUP(B13,'Уч-ки СТ'!$B$8:$H$67,3,FALSE)</f>
        <v>С-Петербург</v>
      </c>
      <c r="H13" s="157">
        <f t="shared" si="2"/>
        <v>0.37916666666666665</v>
      </c>
      <c r="I13" s="162">
        <v>0.46111111111111108</v>
      </c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</row>
    <row r="14" spans="1:28" s="99" customFormat="1" ht="21" customHeight="1" x14ac:dyDescent="0.2">
      <c r="A14" s="155">
        <v>4</v>
      </c>
      <c r="B14" s="139">
        <f>'Уч-ки СТ'!B14</f>
        <v>7</v>
      </c>
      <c r="C14" s="156" t="str">
        <f>VLOOKUP(B14,'Уч-ки СТ'!$B$8:$H$67,2,FALSE)</f>
        <v>ЕРШОВ Сергей</v>
      </c>
      <c r="D14" s="156" t="str">
        <f>VLOOKUP(B14,'Уч-ки СТ'!$B$8:$H$67,4,FALSE)</f>
        <v>ЖУКОВ Михаил</v>
      </c>
      <c r="E14" s="155" t="str">
        <f>VLOOKUP(B14,'Уч-ки СТ'!$B$8:$H$67,6,FALSE)</f>
        <v>Daewoo Nexia</v>
      </c>
      <c r="F14" s="139" t="str">
        <f>VLOOKUP(B14,'Уч-ки СТ'!$B$8:$H$67,7,FALSE)</f>
        <v>А</v>
      </c>
      <c r="G14" s="139" t="str">
        <f>VLOOKUP(B14,'Уч-ки СТ'!$B$8:$H$67,3,FALSE)</f>
        <v>С-Петербург</v>
      </c>
      <c r="H14" s="157">
        <f t="shared" si="2"/>
        <v>0.37986111111111109</v>
      </c>
      <c r="I14" s="162">
        <v>0.46180555555555558</v>
      </c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</row>
    <row r="15" spans="1:28" s="91" customFormat="1" ht="21" customHeight="1" x14ac:dyDescent="0.2">
      <c r="A15" s="155">
        <v>5</v>
      </c>
      <c r="B15" s="139">
        <f>'Уч-ки СТ'!B15</f>
        <v>8</v>
      </c>
      <c r="C15" s="156" t="str">
        <f>VLOOKUP(B15,'Уч-ки СТ'!$B$8:$H$67,2,FALSE)</f>
        <v>МОТЫЛЕВ Михаил</v>
      </c>
      <c r="D15" s="156" t="str">
        <f>VLOOKUP(B15,'Уч-ки СТ'!$B$8:$H$67,4,FALSE)</f>
        <v>МИРОЛЮБОВ Сергей</v>
      </c>
      <c r="E15" s="155" t="str">
        <f>VLOOKUP(B15,'Уч-ки СТ'!$B$8:$H$67,6,FALSE)</f>
        <v>ВАЗ 2103</v>
      </c>
      <c r="F15" s="139" t="str">
        <f>VLOOKUP(B15,'Уч-ки СТ'!$B$8:$H$67,7,FALSE)</f>
        <v>А, Рет</v>
      </c>
      <c r="G15" s="139" t="str">
        <f>VLOOKUP(B15,'Уч-ки СТ'!$B$8:$H$67,3,FALSE)</f>
        <v>С-Петербург</v>
      </c>
      <c r="H15" s="157">
        <f t="shared" si="2"/>
        <v>0.38055555555555554</v>
      </c>
      <c r="I15" s="162">
        <v>0.46249999999999997</v>
      </c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</row>
    <row r="16" spans="1:28" s="99" customFormat="1" ht="21" hidden="1" customHeight="1" x14ac:dyDescent="0.2">
      <c r="A16" s="155">
        <f t="shared" si="1"/>
        <v>6</v>
      </c>
      <c r="B16" s="139">
        <f>'Уч-ки СТ'!B16</f>
        <v>9</v>
      </c>
      <c r="C16" s="156" t="e">
        <f>VLOOKUP(B16,'Уч-ки СТ'!$B$8:$H$67,2,FALSE)</f>
        <v>#VALUE!</v>
      </c>
      <c r="D16" s="156" t="e">
        <f>VLOOKUP(B16,'Уч-ки СТ'!$B$8:$H$67,4,FALSE)</f>
        <v>#VALUE!</v>
      </c>
      <c r="E16" s="155">
        <f>VLOOKUP(B16,'Уч-ки СТ'!$B$8:$H$67,6,FALSE)</f>
        <v>0</v>
      </c>
      <c r="F16" s="139">
        <f>VLOOKUP(B16,'Уч-ки СТ'!$B$8:$H$67,7,FALSE)</f>
        <v>0</v>
      </c>
      <c r="G16" s="139">
        <f>VLOOKUP(B16,'Уч-ки СТ'!$B$8:$H$67,3,FALSE)</f>
        <v>0</v>
      </c>
      <c r="H16" s="157">
        <f t="shared" si="2"/>
        <v>0.38124999999999998</v>
      </c>
      <c r="I16" s="162">
        <v>0.42986111111111108</v>
      </c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</row>
    <row r="17" spans="1:28" s="91" customFormat="1" ht="21" hidden="1" customHeight="1" x14ac:dyDescent="0.2">
      <c r="A17" s="155">
        <f t="shared" si="1"/>
        <v>7</v>
      </c>
      <c r="B17" s="139">
        <f>'Уч-ки СТ'!B17</f>
        <v>10</v>
      </c>
      <c r="C17" s="156" t="e">
        <f>VLOOKUP(B17,'Уч-ки СТ'!$B$8:$H$67,2,FALSE)</f>
        <v>#VALUE!</v>
      </c>
      <c r="D17" s="156" t="e">
        <f>VLOOKUP(B17,'Уч-ки СТ'!$B$8:$H$67,4,FALSE)</f>
        <v>#VALUE!</v>
      </c>
      <c r="E17" s="155">
        <f>VLOOKUP(B17,'Уч-ки СТ'!$B$8:$H$67,6,FALSE)</f>
        <v>0</v>
      </c>
      <c r="F17" s="139">
        <f>VLOOKUP(B17,'Уч-ки СТ'!$B$8:$H$67,7,FALSE)</f>
        <v>0</v>
      </c>
      <c r="G17" s="139">
        <f>VLOOKUP(B17,'Уч-ки СТ'!$B$8:$H$67,3,FALSE)</f>
        <v>0</v>
      </c>
      <c r="H17" s="157">
        <f t="shared" si="2"/>
        <v>0.38194444444444442</v>
      </c>
      <c r="I17" s="162">
        <v>0.43055555555555558</v>
      </c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</row>
    <row r="18" spans="1:28" s="99" customFormat="1" ht="21" customHeight="1" x14ac:dyDescent="0.2">
      <c r="A18" s="155">
        <v>6</v>
      </c>
      <c r="B18" s="139">
        <f>'Уч-ки СТ'!B18</f>
        <v>11</v>
      </c>
      <c r="C18" s="156" t="str">
        <f>VLOOKUP(B18,'Уч-ки СТ'!$B$8:$H$67,2,FALSE)</f>
        <v>ДЕМЕНТЬЕВ Петр</v>
      </c>
      <c r="D18" s="156" t="str">
        <f>VLOOKUP(B18,'Уч-ки СТ'!$B$8:$H$67,4,FALSE)</f>
        <v>ИВАНОВА Екатерина</v>
      </c>
      <c r="E18" s="155" t="str">
        <f>VLOOKUP(B18,'Уч-ки СТ'!$B$8:$H$67,6,FALSE)</f>
        <v>VW Golf</v>
      </c>
      <c r="F18" s="139" t="str">
        <f>VLOOKUP(B18,'Уч-ки СТ'!$B$8:$H$67,7,FALSE)</f>
        <v>А</v>
      </c>
      <c r="G18" s="139" t="str">
        <f>VLOOKUP(B18,'Уч-ки СТ'!$B$8:$H$67,3,FALSE)</f>
        <v>С-Петербург</v>
      </c>
      <c r="H18" s="157">
        <f t="shared" si="2"/>
        <v>0.38263888888888886</v>
      </c>
      <c r="I18" s="162">
        <v>0.46319444444444446</v>
      </c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</row>
    <row r="19" spans="1:28" s="91" customFormat="1" ht="21" customHeight="1" x14ac:dyDescent="0.2">
      <c r="A19" s="155">
        <f t="shared" si="1"/>
        <v>7</v>
      </c>
      <c r="B19" s="139">
        <f>'Уч-ки СТ'!B19</f>
        <v>12</v>
      </c>
      <c r="C19" s="156" t="str">
        <f>VLOOKUP(B19,'Уч-ки СТ'!$B$8:$H$67,2,FALSE)</f>
        <v>БУРЕ Надежда</v>
      </c>
      <c r="D19" s="156" t="str">
        <f>VLOOKUP(B19,'Уч-ки СТ'!$B$8:$H$67,4,FALSE)</f>
        <v>ДМИТРИЕВ Алексей</v>
      </c>
      <c r="E19" s="155" t="str">
        <f>VLOOKUP(B19,'Уч-ки СТ'!$B$8:$H$67,6,FALSE)</f>
        <v>Suzuki SX4</v>
      </c>
      <c r="F19" s="139" t="str">
        <f>VLOOKUP(B19,'Уч-ки СТ'!$B$8:$H$67,7,FALSE)</f>
        <v>А</v>
      </c>
      <c r="G19" s="139" t="str">
        <f>VLOOKUP(B19,'Уч-ки СТ'!$B$8:$H$67,3,FALSE)</f>
        <v>С-Петербург</v>
      </c>
      <c r="H19" s="157">
        <f t="shared" si="2"/>
        <v>0.38333333333333336</v>
      </c>
      <c r="I19" s="162">
        <v>0.46388888888888885</v>
      </c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</row>
    <row r="20" spans="1:28" s="91" customFormat="1" ht="21" hidden="1" customHeight="1" x14ac:dyDescent="0.2">
      <c r="A20" s="155">
        <v>11</v>
      </c>
      <c r="B20" s="139">
        <f>'Уч-ки СТ'!B20</f>
        <v>13</v>
      </c>
      <c r="C20" s="156" t="e">
        <f>VLOOKUP(B20,'Уч-ки СТ'!$B$8:$H$67,2,FALSE)</f>
        <v>#VALUE!</v>
      </c>
      <c r="D20" s="156" t="e">
        <f>VLOOKUP(B20,'Уч-ки СТ'!$B$8:$H$67,4,FALSE)</f>
        <v>#VALUE!</v>
      </c>
      <c r="E20" s="155">
        <f>VLOOKUP(B20,'Уч-ки СТ'!$B$8:$H$67,6,FALSE)</f>
        <v>0</v>
      </c>
      <c r="F20" s="139">
        <f>VLOOKUP(B20,'Уч-ки СТ'!$B$8:$H$67,7,FALSE)</f>
        <v>0</v>
      </c>
      <c r="G20" s="139">
        <f>VLOOKUP(B20,'Уч-ки СТ'!$B$8:$H$67,3,FALSE)</f>
        <v>0</v>
      </c>
      <c r="H20" s="157">
        <f t="shared" si="2"/>
        <v>0.3840277777777778</v>
      </c>
      <c r="I20" s="162">
        <v>0.43124999999999997</v>
      </c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</row>
    <row r="21" spans="1:28" s="99" customFormat="1" ht="21" hidden="1" customHeight="1" x14ac:dyDescent="0.2">
      <c r="A21" s="155">
        <f t="shared" si="1"/>
        <v>12</v>
      </c>
      <c r="B21" s="139">
        <f>'Уч-ки СТ'!B21</f>
        <v>14</v>
      </c>
      <c r="C21" s="156" t="e">
        <f>VLOOKUP(B21,'Уч-ки СТ'!$B$8:$H$67,2,FALSE)</f>
        <v>#VALUE!</v>
      </c>
      <c r="D21" s="156" t="e">
        <f>VLOOKUP(B21,'Уч-ки СТ'!$B$8:$H$67,4,FALSE)</f>
        <v>#VALUE!</v>
      </c>
      <c r="E21" s="155">
        <f>VLOOKUP(B21,'Уч-ки СТ'!$B$8:$H$67,6,FALSE)</f>
        <v>0</v>
      </c>
      <c r="F21" s="139">
        <f>VLOOKUP(B21,'Уч-ки СТ'!$B$8:$H$67,7,FALSE)</f>
        <v>0</v>
      </c>
      <c r="G21" s="139">
        <f>VLOOKUP(B21,'Уч-ки СТ'!$B$8:$H$67,3,FALSE)</f>
        <v>0</v>
      </c>
      <c r="H21" s="157">
        <f t="shared" si="2"/>
        <v>0.38472222222222224</v>
      </c>
      <c r="I21" s="162">
        <f t="shared" si="0"/>
        <v>0.42638888888888893</v>
      </c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</row>
    <row r="22" spans="1:28" s="91" customFormat="1" ht="21" customHeight="1" x14ac:dyDescent="0.2">
      <c r="A22" s="155">
        <v>8</v>
      </c>
      <c r="B22" s="139">
        <f>'Уч-ки СТ'!B22</f>
        <v>15</v>
      </c>
      <c r="C22" s="156" t="str">
        <f>VLOOKUP(B22,'Уч-ки СТ'!$B$8:$H$67,2,FALSE)</f>
        <v>МАХОТИН Владислав</v>
      </c>
      <c r="D22" s="156" t="str">
        <f>VLOOKUP(B22,'Уч-ки СТ'!$B$8:$H$67,4,FALSE)</f>
        <v>ИВАНОВ Никита</v>
      </c>
      <c r="E22" s="155" t="str">
        <f>VLOOKUP(B22,'Уч-ки СТ'!$B$8:$H$67,6,FALSE)</f>
        <v>ВАЗ 21140</v>
      </c>
      <c r="F22" s="139" t="str">
        <f>VLOOKUP(B22,'Уч-ки СТ'!$B$8:$H$67,7,FALSE)</f>
        <v>А, Ст</v>
      </c>
      <c r="G22" s="139" t="str">
        <f>VLOOKUP(B22,'Уч-ки СТ'!$B$8:$H$67,3,FALSE)</f>
        <v>С-Петербург</v>
      </c>
      <c r="H22" s="157">
        <f t="shared" si="2"/>
        <v>0.38541666666666669</v>
      </c>
      <c r="I22" s="162">
        <v>0.46458333333333335</v>
      </c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</row>
    <row r="23" spans="1:28" s="99" customFormat="1" ht="21" hidden="1" customHeight="1" x14ac:dyDescent="0.2">
      <c r="A23" s="155">
        <v>12</v>
      </c>
      <c r="B23" s="139">
        <f>'Уч-ки СТ'!B23</f>
        <v>16</v>
      </c>
      <c r="C23" s="156" t="e">
        <f>VLOOKUP(B23,'Уч-ки СТ'!$B$8:$H$67,2,FALSE)</f>
        <v>#VALUE!</v>
      </c>
      <c r="D23" s="156" t="e">
        <f>VLOOKUP(B23,'Уч-ки СТ'!$B$8:$H$67,4,FALSE)</f>
        <v>#VALUE!</v>
      </c>
      <c r="E23" s="155">
        <f>VLOOKUP(B23,'Уч-ки СТ'!$B$8:$H$67,6,FALSE)</f>
        <v>0</v>
      </c>
      <c r="F23" s="139">
        <f>VLOOKUP(B23,'Уч-ки СТ'!$B$8:$H$67,7,FALSE)</f>
        <v>0</v>
      </c>
      <c r="G23" s="139">
        <f>VLOOKUP(B23,'Уч-ки СТ'!$B$8:$H$67,3,FALSE)</f>
        <v>0</v>
      </c>
      <c r="H23" s="157">
        <f t="shared" si="2"/>
        <v>0.38611111111111113</v>
      </c>
      <c r="I23" s="162">
        <v>0.43194444444444446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</row>
    <row r="24" spans="1:28" s="91" customFormat="1" ht="21" hidden="1" customHeight="1" x14ac:dyDescent="0.2">
      <c r="A24" s="155">
        <f t="shared" si="1"/>
        <v>13</v>
      </c>
      <c r="B24" s="139">
        <f>'Уч-ки СТ'!B24</f>
        <v>17</v>
      </c>
      <c r="C24" s="156" t="e">
        <f>VLOOKUP(B24,'Уч-ки СТ'!$B$8:$H$67,2,FALSE)</f>
        <v>#VALUE!</v>
      </c>
      <c r="D24" s="156" t="e">
        <f>VLOOKUP(B24,'Уч-ки СТ'!$B$8:$H$67,4,FALSE)</f>
        <v>#VALUE!</v>
      </c>
      <c r="E24" s="155">
        <f>VLOOKUP(B24,'Уч-ки СТ'!$B$8:$H$67,6,FALSE)</f>
        <v>0</v>
      </c>
      <c r="F24" s="139">
        <f>VLOOKUP(B24,'Уч-ки СТ'!$B$8:$H$67,7,FALSE)</f>
        <v>0</v>
      </c>
      <c r="G24" s="139">
        <f>VLOOKUP(B24,'Уч-ки СТ'!$B$8:$H$67,3,FALSE)</f>
        <v>0</v>
      </c>
      <c r="H24" s="157">
        <f t="shared" si="2"/>
        <v>0.38680555555555557</v>
      </c>
      <c r="I24" s="162">
        <f t="shared" si="0"/>
        <v>0.42847222222222225</v>
      </c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</row>
    <row r="25" spans="1:28" s="99" customFormat="1" ht="21" hidden="1" customHeight="1" x14ac:dyDescent="0.2">
      <c r="A25" s="155">
        <f t="shared" si="1"/>
        <v>14</v>
      </c>
      <c r="B25" s="139">
        <f>'Уч-ки СТ'!B25</f>
        <v>18</v>
      </c>
      <c r="C25" s="156" t="e">
        <f>VLOOKUP(B25,'Уч-ки СТ'!$B$8:$H$67,2,FALSE)</f>
        <v>#VALUE!</v>
      </c>
      <c r="D25" s="156" t="e">
        <f>VLOOKUP(B25,'Уч-ки СТ'!$B$8:$H$67,4,FALSE)</f>
        <v>#VALUE!</v>
      </c>
      <c r="E25" s="155">
        <f>VLOOKUP(B25,'Уч-ки СТ'!$B$8:$H$67,6,FALSE)</f>
        <v>0</v>
      </c>
      <c r="F25" s="139">
        <f>VLOOKUP(B25,'Уч-ки СТ'!$B$8:$H$67,7,FALSE)</f>
        <v>0</v>
      </c>
      <c r="G25" s="139">
        <f>VLOOKUP(B25,'Уч-ки СТ'!$B$8:$H$67,3,FALSE)</f>
        <v>0</v>
      </c>
      <c r="H25" s="157">
        <f t="shared" si="2"/>
        <v>0.38750000000000001</v>
      </c>
      <c r="I25" s="162">
        <f t="shared" si="0"/>
        <v>0.4291666666666667</v>
      </c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</row>
    <row r="26" spans="1:28" s="91" customFormat="1" ht="21" hidden="1" customHeight="1" x14ac:dyDescent="0.2">
      <c r="A26" s="155">
        <v>13</v>
      </c>
      <c r="B26" s="139">
        <f>'Уч-ки СТ'!B26</f>
        <v>19</v>
      </c>
      <c r="C26" s="156" t="e">
        <f>VLOOKUP(B26,'Уч-ки СТ'!$B$8:$H$67,2,FALSE)</f>
        <v>#VALUE!</v>
      </c>
      <c r="D26" s="156" t="e">
        <f>VLOOKUP(B26,'Уч-ки СТ'!$B$8:$H$67,4,FALSE)</f>
        <v>#VALUE!</v>
      </c>
      <c r="E26" s="155">
        <f>VLOOKUP(B26,'Уч-ки СТ'!$B$8:$H$67,6,FALSE)</f>
        <v>0</v>
      </c>
      <c r="F26" s="139">
        <f>VLOOKUP(B26,'Уч-ки СТ'!$B$8:$H$67,7,FALSE)</f>
        <v>0</v>
      </c>
      <c r="G26" s="139">
        <f>VLOOKUP(B26,'Уч-ки СТ'!$B$8:$H$67,3,FALSE)</f>
        <v>0</v>
      </c>
      <c r="H26" s="157">
        <f t="shared" si="2"/>
        <v>0.38819444444444445</v>
      </c>
      <c r="I26" s="162">
        <v>0.43263888888888885</v>
      </c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</row>
    <row r="27" spans="1:28" s="99" customFormat="1" ht="21" hidden="1" customHeight="1" x14ac:dyDescent="0.2">
      <c r="A27" s="155">
        <f t="shared" si="1"/>
        <v>14</v>
      </c>
      <c r="B27" s="139">
        <f>'Уч-ки СТ'!B27</f>
        <v>20</v>
      </c>
      <c r="C27" s="156" t="e">
        <f>VLOOKUP(B27,'Уч-ки СТ'!$B$8:$H$67,2,FALSE)</f>
        <v>#VALUE!</v>
      </c>
      <c r="D27" s="156" t="e">
        <f>VLOOKUP(B27,'Уч-ки СТ'!$B$8:$H$67,4,FALSE)</f>
        <v>#VALUE!</v>
      </c>
      <c r="E27" s="155">
        <f>VLOOKUP(B27,'Уч-ки СТ'!$B$8:$H$67,6,FALSE)</f>
        <v>0</v>
      </c>
      <c r="F27" s="139">
        <f>VLOOKUP(B27,'Уч-ки СТ'!$B$8:$H$67,7,FALSE)</f>
        <v>0</v>
      </c>
      <c r="G27" s="139">
        <f>VLOOKUP(B27,'Уч-ки СТ'!$B$8:$H$67,3,FALSE)</f>
        <v>0</v>
      </c>
      <c r="H27" s="157">
        <f t="shared" si="2"/>
        <v>0.3888888888888889</v>
      </c>
      <c r="I27" s="162">
        <f t="shared" si="0"/>
        <v>0.43055555555555558</v>
      </c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</row>
    <row r="28" spans="1:28" s="91" customFormat="1" ht="21" hidden="1" customHeight="1" x14ac:dyDescent="0.2">
      <c r="A28" s="155">
        <f t="shared" si="1"/>
        <v>15</v>
      </c>
      <c r="B28" s="139">
        <f>'Уч-ки СТ'!B28</f>
        <v>21</v>
      </c>
      <c r="C28" s="156" t="e">
        <f>VLOOKUP(B28,'Уч-ки СТ'!$B$8:$H$67,2,FALSE)</f>
        <v>#VALUE!</v>
      </c>
      <c r="D28" s="156" t="e">
        <f>VLOOKUP(B28,'Уч-ки СТ'!$B$8:$H$67,4,FALSE)</f>
        <v>#VALUE!</v>
      </c>
      <c r="E28" s="155">
        <f>VLOOKUP(B28,'Уч-ки СТ'!$B$8:$H$67,6,FALSE)</f>
        <v>0</v>
      </c>
      <c r="F28" s="139">
        <f>VLOOKUP(B28,'Уч-ки СТ'!$B$8:$H$67,7,FALSE)</f>
        <v>0</v>
      </c>
      <c r="G28" s="139">
        <f>VLOOKUP(B28,'Уч-ки СТ'!$B$8:$H$67,3,FALSE)</f>
        <v>0</v>
      </c>
      <c r="H28" s="157">
        <f t="shared" si="2"/>
        <v>0.38958333333333334</v>
      </c>
      <c r="I28" s="162">
        <f t="shared" si="0"/>
        <v>0.43125000000000002</v>
      </c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</row>
    <row r="29" spans="1:28" s="99" customFormat="1" ht="21" customHeight="1" x14ac:dyDescent="0.2">
      <c r="A29" s="155">
        <v>9</v>
      </c>
      <c r="B29" s="139">
        <f>'Уч-ки СТ'!B29</f>
        <v>22</v>
      </c>
      <c r="C29" s="156" t="str">
        <f>VLOOKUP(B29,'Уч-ки СТ'!$B$8:$H$67,2,FALSE)</f>
        <v>ПЕТУХОВ Роман</v>
      </c>
      <c r="D29" s="156" t="str">
        <f>VLOOKUP(B29,'Уч-ки СТ'!$B$8:$H$67,4,FALSE)</f>
        <v>КАНДЫБА Анна</v>
      </c>
      <c r="E29" s="155" t="str">
        <f>VLOOKUP(B29,'Уч-ки СТ'!$B$8:$H$67,6,FALSE)</f>
        <v>Chevrolet Aveo</v>
      </c>
      <c r="F29" s="139" t="str">
        <f>VLOOKUP(B29,'Уч-ки СТ'!$B$8:$H$67,7,FALSE)</f>
        <v>А, Лом, Нов</v>
      </c>
      <c r="G29" s="139" t="str">
        <f>VLOOKUP(B29,'Уч-ки СТ'!$B$8:$H$67,3,FALSE)</f>
        <v>ЛО, Волосово</v>
      </c>
      <c r="H29" s="157">
        <f t="shared" si="2"/>
        <v>0.39027777777777778</v>
      </c>
      <c r="I29" s="162">
        <v>0.46527777777777773</v>
      </c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</row>
    <row r="30" spans="1:28" s="91" customFormat="1" ht="21" customHeight="1" x14ac:dyDescent="0.2">
      <c r="A30" s="155">
        <v>10</v>
      </c>
      <c r="B30" s="139">
        <f>'Уч-ки СТ'!B30</f>
        <v>23</v>
      </c>
      <c r="C30" s="156" t="str">
        <f>VLOOKUP(B30,'Уч-ки СТ'!$B$8:$H$67,2,FALSE)</f>
        <v>БАЖАНОВ Виктор</v>
      </c>
      <c r="D30" s="156" t="str">
        <f>VLOOKUP(B30,'Уч-ки СТ'!$B$8:$H$67,4,FALSE)</f>
        <v>КОНСТАНТИНОВ Владимир</v>
      </c>
      <c r="E30" s="155" t="str">
        <f>VLOOKUP(B30,'Уч-ки СТ'!$B$8:$H$67,6,FALSE)</f>
        <v>Kia Rio</v>
      </c>
      <c r="F30" s="139" t="str">
        <f>VLOOKUP(B30,'Уч-ки СТ'!$B$8:$H$67,7,FALSE)</f>
        <v>А, Лом, Нов</v>
      </c>
      <c r="G30" s="139" t="str">
        <f>VLOOKUP(B30,'Уч-ки СТ'!$B$8:$H$67,3,FALSE)</f>
        <v>ЛО, Волосово</v>
      </c>
      <c r="H30" s="157">
        <f t="shared" si="2"/>
        <v>0.39097222222222222</v>
      </c>
      <c r="I30" s="162">
        <v>0.46597222222222223</v>
      </c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</row>
    <row r="31" spans="1:28" s="99" customFormat="1" ht="21" hidden="1" customHeight="1" x14ac:dyDescent="0.2">
      <c r="A31" s="155">
        <f t="shared" si="1"/>
        <v>11</v>
      </c>
      <c r="B31" s="139">
        <f>'Уч-ки СТ'!B31</f>
        <v>24</v>
      </c>
      <c r="C31" s="156" t="e">
        <f>VLOOKUP(B31,'Уч-ки СТ'!$B$8:$H$67,2,FALSE)</f>
        <v>#VALUE!</v>
      </c>
      <c r="D31" s="156" t="e">
        <f>VLOOKUP(B31,'Уч-ки СТ'!$B$8:$H$67,4,FALSE)</f>
        <v>#VALUE!</v>
      </c>
      <c r="E31" s="155">
        <f>VLOOKUP(B31,'Уч-ки СТ'!$B$8:$H$67,6,FALSE)</f>
        <v>0</v>
      </c>
      <c r="F31" s="139">
        <f>VLOOKUP(B31,'Уч-ки СТ'!$B$8:$H$67,7,FALSE)</f>
        <v>0</v>
      </c>
      <c r="G31" s="139">
        <f>VLOOKUP(B31,'Уч-ки СТ'!$B$8:$H$67,3,FALSE)</f>
        <v>0</v>
      </c>
      <c r="H31" s="157">
        <f t="shared" si="2"/>
        <v>0.39166666666666666</v>
      </c>
      <c r="I31" s="162">
        <f t="shared" si="0"/>
        <v>0.43333333333333335</v>
      </c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</row>
    <row r="32" spans="1:28" s="89" customFormat="1" ht="21" hidden="1" customHeight="1" x14ac:dyDescent="0.2">
      <c r="A32" s="155">
        <v>14</v>
      </c>
      <c r="B32" s="139">
        <f>'Уч-ки СТ'!B32</f>
        <v>25</v>
      </c>
      <c r="C32" s="156" t="e">
        <f>VLOOKUP(B32,'Уч-ки СТ'!$B$8:$H$67,2,FALSE)</f>
        <v>#VALUE!</v>
      </c>
      <c r="D32" s="156" t="e">
        <f>VLOOKUP(B32,'Уч-ки СТ'!$B$8:$H$67,4,FALSE)</f>
        <v>#VALUE!</v>
      </c>
      <c r="E32" s="155">
        <f>VLOOKUP(B32,'Уч-ки СТ'!$B$8:$H$67,6,FALSE)</f>
        <v>0</v>
      </c>
      <c r="F32" s="139">
        <f>VLOOKUP(B32,'Уч-ки СТ'!$B$8:$H$67,7,FALSE)</f>
        <v>0</v>
      </c>
      <c r="G32" s="139">
        <f>VLOOKUP(B32,'Уч-ки СТ'!$B$8:$H$67,3,FALSE)</f>
        <v>0</v>
      </c>
      <c r="H32" s="157">
        <f t="shared" si="2"/>
        <v>0.3923611111111111</v>
      </c>
      <c r="I32" s="162">
        <v>0.43333333333333335</v>
      </c>
    </row>
    <row r="33" spans="1:28" s="91" customFormat="1" ht="21" hidden="1" customHeight="1" x14ac:dyDescent="0.2">
      <c r="A33" s="155">
        <f t="shared" si="1"/>
        <v>15</v>
      </c>
      <c r="B33" s="139">
        <f>'Уч-ки СТ'!B33</f>
        <v>26</v>
      </c>
      <c r="C33" s="156" t="e">
        <f>VLOOKUP(B33,'Уч-ки СТ'!$B$8:$H$67,2,FALSE)</f>
        <v>#VALUE!</v>
      </c>
      <c r="D33" s="156" t="e">
        <f>VLOOKUP(B33,'Уч-ки СТ'!$B$8:$H$67,4,FALSE)</f>
        <v>#VALUE!</v>
      </c>
      <c r="E33" s="155">
        <f>VLOOKUP(B33,'Уч-ки СТ'!$B$8:$H$67,6,FALSE)</f>
        <v>0</v>
      </c>
      <c r="F33" s="139">
        <f>VLOOKUP(B33,'Уч-ки СТ'!$B$8:$H$67,7,FALSE)</f>
        <v>0</v>
      </c>
      <c r="G33" s="139">
        <f>VLOOKUP(B33,'Уч-ки СТ'!$B$8:$H$67,3,FALSE)</f>
        <v>0</v>
      </c>
      <c r="H33" s="157">
        <f t="shared" ref="H33:H36" si="3">TIME(9,,)+B33*1/1440</f>
        <v>0.39305555555555555</v>
      </c>
      <c r="I33" s="162">
        <f t="shared" si="0"/>
        <v>0.43472222222222223</v>
      </c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</row>
    <row r="34" spans="1:28" s="91" customFormat="1" ht="21" hidden="1" customHeight="1" x14ac:dyDescent="0.2">
      <c r="A34" s="155">
        <f t="shared" si="1"/>
        <v>16</v>
      </c>
      <c r="B34" s="139">
        <f>'Уч-ки СТ'!B34</f>
        <v>27</v>
      </c>
      <c r="C34" s="156" t="e">
        <f>VLOOKUP(B34,'Уч-ки СТ'!$B$8:$H$67,2,FALSE)</f>
        <v>#VALUE!</v>
      </c>
      <c r="D34" s="156" t="e">
        <f>VLOOKUP(B34,'Уч-ки СТ'!$B$8:$H$67,4,FALSE)</f>
        <v>#VALUE!</v>
      </c>
      <c r="E34" s="155">
        <f>VLOOKUP(B34,'Уч-ки СТ'!$B$8:$H$67,6,FALSE)</f>
        <v>0</v>
      </c>
      <c r="F34" s="139">
        <f>VLOOKUP(B34,'Уч-ки СТ'!$B$8:$H$67,7,FALSE)</f>
        <v>0</v>
      </c>
      <c r="G34" s="139">
        <f>VLOOKUP(B34,'Уч-ки СТ'!$B$8:$H$67,3,FALSE)</f>
        <v>0</v>
      </c>
      <c r="H34" s="157">
        <f t="shared" si="3"/>
        <v>0.39374999999999999</v>
      </c>
      <c r="I34" s="162">
        <f t="shared" si="0"/>
        <v>0.43541666666666667</v>
      </c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8" s="91" customFormat="1" ht="21" hidden="1" customHeight="1" x14ac:dyDescent="0.2">
      <c r="A35" s="155">
        <v>19</v>
      </c>
      <c r="B35" s="139">
        <f>'Уч-ки СТ'!B35</f>
        <v>29</v>
      </c>
      <c r="C35" s="156" t="e">
        <f>VLOOKUP(B35,'Уч-ки СТ'!$B$8:$H$67,2,FALSE)</f>
        <v>#VALUE!</v>
      </c>
      <c r="D35" s="156" t="e">
        <f>VLOOKUP(B35,'Уч-ки СТ'!$B$8:$H$67,4,FALSE)</f>
        <v>#VALUE!</v>
      </c>
      <c r="E35" s="155">
        <f>VLOOKUP(B35,'Уч-ки СТ'!$B$8:$H$67,6,FALSE)</f>
        <v>0</v>
      </c>
      <c r="F35" s="139">
        <f>VLOOKUP(B35,'Уч-ки СТ'!$B$8:$H$67,7,FALSE)</f>
        <v>0</v>
      </c>
      <c r="G35" s="139">
        <f>VLOOKUP(B35,'Уч-ки СТ'!$B$8:$H$67,3,FALSE)</f>
        <v>0</v>
      </c>
      <c r="H35" s="157">
        <f t="shared" si="3"/>
        <v>0.39513888888888887</v>
      </c>
      <c r="I35" s="162">
        <f t="shared" si="0"/>
        <v>0.43680555555555556</v>
      </c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</row>
    <row r="36" spans="1:28" s="91" customFormat="1" ht="21" hidden="1" customHeight="1" x14ac:dyDescent="0.2">
      <c r="A36" s="155">
        <f t="shared" si="1"/>
        <v>20</v>
      </c>
      <c r="B36" s="139">
        <f>'Уч-ки СТ'!B36</f>
        <v>30</v>
      </c>
      <c r="C36" s="156" t="e">
        <f>VLOOKUP(B36,'Уч-ки СТ'!$B$8:$H$67,2,FALSE)</f>
        <v>#VALUE!</v>
      </c>
      <c r="D36" s="156" t="e">
        <f>VLOOKUP(B36,'Уч-ки СТ'!$B$8:$H$67,4,FALSE)</f>
        <v>#VALUE!</v>
      </c>
      <c r="E36" s="155">
        <f>VLOOKUP(B36,'Уч-ки СТ'!$B$8:$H$67,6,FALSE)</f>
        <v>0</v>
      </c>
      <c r="F36" s="139">
        <f>VLOOKUP(B36,'Уч-ки СТ'!$B$8:$H$67,7,FALSE)</f>
        <v>0</v>
      </c>
      <c r="G36" s="139">
        <f>VLOOKUP(B36,'Уч-ки СТ'!$B$8:$H$67,3,FALSE)</f>
        <v>0</v>
      </c>
      <c r="H36" s="157">
        <f t="shared" si="3"/>
        <v>0.39583333333333331</v>
      </c>
      <c r="I36" s="162">
        <f t="shared" si="0"/>
        <v>0.4375</v>
      </c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</row>
    <row r="37" spans="1:28" s="91" customFormat="1" ht="21" hidden="1" customHeight="1" x14ac:dyDescent="0.2">
      <c r="A37" s="155">
        <f t="shared" si="1"/>
        <v>21</v>
      </c>
      <c r="B37" s="139">
        <f>'Уч-ки СТ'!B37</f>
        <v>32</v>
      </c>
      <c r="C37" s="156" t="e">
        <f>VLOOKUP(B37,'Уч-ки СТ'!$B$8:$H$67,2,FALSE)</f>
        <v>#VALUE!</v>
      </c>
      <c r="D37" s="156" t="e">
        <f>VLOOKUP(B37,'Уч-ки СТ'!$B$8:$H$67,4,FALSE)</f>
        <v>#VALUE!</v>
      </c>
      <c r="E37" s="155">
        <f>VLOOKUP(B37,'Уч-ки СТ'!$B$8:$H$67,6,FALSE)</f>
        <v>0</v>
      </c>
      <c r="F37" s="139">
        <f>VLOOKUP(B37,'Уч-ки СТ'!$B$8:$H$67,7,FALSE)</f>
        <v>0</v>
      </c>
      <c r="G37" s="139">
        <f>VLOOKUP(B37,'Уч-ки СТ'!$B$8:$H$67,3,FALSE)</f>
        <v>0</v>
      </c>
      <c r="H37" s="157">
        <f t="shared" ref="H37:H38" si="4">TIME(10,,)+B37*1/1440</f>
        <v>0.43888888888888888</v>
      </c>
      <c r="I37" s="162">
        <f t="shared" si="0"/>
        <v>0.48055555555555557</v>
      </c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</row>
    <row r="38" spans="1:28" s="91" customFormat="1" ht="21" hidden="1" customHeight="1" x14ac:dyDescent="0.2">
      <c r="A38" s="155">
        <f t="shared" si="1"/>
        <v>22</v>
      </c>
      <c r="B38" s="139">
        <f>'Уч-ки СТ'!B38</f>
        <v>0</v>
      </c>
      <c r="C38" s="156" t="e">
        <f>VLOOKUP(B38,'Уч-ки СТ'!$B$8:$H$67,2,FALSE)</f>
        <v>#VALUE!</v>
      </c>
      <c r="D38" s="156" t="e">
        <f>VLOOKUP(B38,'Уч-ки СТ'!$B$8:$H$67,4,FALSE)</f>
        <v>#VALUE!</v>
      </c>
      <c r="E38" s="155">
        <f>VLOOKUP(B38,'Уч-ки СТ'!$B$8:$H$67,6,FALSE)</f>
        <v>0</v>
      </c>
      <c r="F38" s="139">
        <f>VLOOKUP(B38,'Уч-ки СТ'!$B$8:$H$67,7,FALSE)</f>
        <v>0</v>
      </c>
      <c r="G38" s="139">
        <f>VLOOKUP(B38,'Уч-ки СТ'!$B$8:$H$67,3,FALSE)</f>
        <v>0</v>
      </c>
      <c r="H38" s="157">
        <f t="shared" si="4"/>
        <v>0.41666666666666669</v>
      </c>
      <c r="I38" s="162">
        <f t="shared" si="0"/>
        <v>0.45833333333333337</v>
      </c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</row>
    <row r="39" spans="1:28" s="91" customFormat="1" ht="21" hidden="1" customHeight="1" x14ac:dyDescent="0.2">
      <c r="A39" s="155"/>
      <c r="B39" s="139"/>
      <c r="C39" s="156"/>
      <c r="D39" s="156"/>
      <c r="E39" s="155"/>
      <c r="F39" s="139"/>
      <c r="G39" s="139"/>
      <c r="H39" s="157"/>
      <c r="I39" s="162">
        <f t="shared" si="0"/>
        <v>4.1666666666666671E-2</v>
      </c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</row>
    <row r="40" spans="1:28" s="91" customFormat="1" ht="21" hidden="1" customHeight="1" x14ac:dyDescent="0.2">
      <c r="A40" s="155"/>
      <c r="B40" s="139"/>
      <c r="C40" s="156"/>
      <c r="D40" s="156"/>
      <c r="E40" s="155"/>
      <c r="F40" s="139"/>
      <c r="G40" s="139"/>
      <c r="H40" s="157"/>
      <c r="I40" s="162">
        <f t="shared" si="0"/>
        <v>4.1666666666666671E-2</v>
      </c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</row>
    <row r="41" spans="1:28" s="91" customFormat="1" ht="21" hidden="1" customHeight="1" x14ac:dyDescent="0.2">
      <c r="A41" s="155"/>
      <c r="B41" s="139"/>
      <c r="C41" s="156"/>
      <c r="D41" s="156"/>
      <c r="E41" s="155"/>
      <c r="F41" s="139"/>
      <c r="G41" s="139"/>
      <c r="H41" s="157"/>
      <c r="I41" s="162">
        <f t="shared" si="0"/>
        <v>4.1666666666666671E-2</v>
      </c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</row>
    <row r="42" spans="1:28" s="91" customFormat="1" ht="21" hidden="1" customHeight="1" x14ac:dyDescent="0.2">
      <c r="A42" s="155"/>
      <c r="B42" s="139"/>
      <c r="C42" s="156"/>
      <c r="D42" s="156"/>
      <c r="E42" s="155"/>
      <c r="F42" s="139"/>
      <c r="G42" s="139"/>
      <c r="H42" s="157"/>
      <c r="I42" s="162">
        <f t="shared" si="0"/>
        <v>4.1666666666666671E-2</v>
      </c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</row>
    <row r="43" spans="1:28" s="91" customFormat="1" ht="21" hidden="1" customHeight="1" x14ac:dyDescent="0.2">
      <c r="A43" s="155"/>
      <c r="B43" s="139"/>
      <c r="C43" s="156"/>
      <c r="D43" s="156"/>
      <c r="E43" s="155"/>
      <c r="F43" s="139"/>
      <c r="G43" s="139"/>
      <c r="H43" s="157"/>
      <c r="I43" s="162">
        <f t="shared" si="0"/>
        <v>4.1666666666666671E-2</v>
      </c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</row>
    <row r="44" spans="1:28" s="91" customFormat="1" ht="21" hidden="1" customHeight="1" x14ac:dyDescent="0.2">
      <c r="A44" s="155"/>
      <c r="B44" s="139"/>
      <c r="C44" s="156"/>
      <c r="D44" s="156"/>
      <c r="E44" s="155"/>
      <c r="F44" s="139"/>
      <c r="G44" s="139"/>
      <c r="H44" s="157"/>
      <c r="I44" s="162">
        <f t="shared" si="0"/>
        <v>4.1666666666666671E-2</v>
      </c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</row>
    <row r="45" spans="1:28" s="91" customFormat="1" ht="21" hidden="1" customHeight="1" x14ac:dyDescent="0.2">
      <c r="A45" s="155"/>
      <c r="B45" s="139"/>
      <c r="C45" s="156"/>
      <c r="D45" s="156"/>
      <c r="E45" s="155"/>
      <c r="F45" s="139"/>
      <c r="G45" s="139"/>
      <c r="H45" s="157"/>
      <c r="I45" s="162">
        <f t="shared" si="0"/>
        <v>4.1666666666666671E-2</v>
      </c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</row>
    <row r="46" spans="1:28" s="91" customFormat="1" ht="21" hidden="1" customHeight="1" x14ac:dyDescent="0.2">
      <c r="A46" s="155"/>
      <c r="B46" s="139"/>
      <c r="C46" s="156"/>
      <c r="D46" s="156"/>
      <c r="E46" s="155"/>
      <c r="F46" s="139"/>
      <c r="G46" s="139"/>
      <c r="H46" s="157"/>
      <c r="I46" s="162">
        <f t="shared" si="0"/>
        <v>4.1666666666666671E-2</v>
      </c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</row>
    <row r="47" spans="1:28" s="91" customFormat="1" ht="21" hidden="1" customHeight="1" x14ac:dyDescent="0.2">
      <c r="A47" s="155"/>
      <c r="B47" s="139"/>
      <c r="C47" s="156"/>
      <c r="D47" s="156"/>
      <c r="E47" s="155"/>
      <c r="F47" s="139"/>
      <c r="G47" s="139"/>
      <c r="H47" s="157"/>
      <c r="I47" s="162">
        <f t="shared" si="0"/>
        <v>4.1666666666666671E-2</v>
      </c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</row>
    <row r="48" spans="1:28" s="91" customFormat="1" ht="21" hidden="1" customHeight="1" x14ac:dyDescent="0.2">
      <c r="A48" s="155"/>
      <c r="B48" s="139"/>
      <c r="C48" s="156"/>
      <c r="D48" s="156"/>
      <c r="E48" s="155"/>
      <c r="F48" s="139"/>
      <c r="G48" s="139"/>
      <c r="H48" s="157"/>
      <c r="I48" s="162">
        <f t="shared" si="0"/>
        <v>4.1666666666666671E-2</v>
      </c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</row>
    <row r="49" spans="1:28" s="91" customFormat="1" ht="21" hidden="1" customHeight="1" x14ac:dyDescent="0.2">
      <c r="A49" s="155"/>
      <c r="B49" s="139"/>
      <c r="C49" s="156"/>
      <c r="D49" s="156"/>
      <c r="E49" s="155"/>
      <c r="F49" s="139"/>
      <c r="G49" s="139"/>
      <c r="H49" s="157"/>
      <c r="I49" s="162">
        <f t="shared" si="0"/>
        <v>4.1666666666666671E-2</v>
      </c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</row>
    <row r="50" spans="1:28" s="91" customFormat="1" ht="21" hidden="1" customHeight="1" x14ac:dyDescent="0.2">
      <c r="A50" s="155"/>
      <c r="B50" s="139"/>
      <c r="C50" s="156"/>
      <c r="D50" s="156"/>
      <c r="E50" s="155"/>
      <c r="F50" s="139"/>
      <c r="G50" s="139"/>
      <c r="H50" s="157"/>
      <c r="I50" s="162">
        <f t="shared" si="0"/>
        <v>4.1666666666666671E-2</v>
      </c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</row>
    <row r="51" spans="1:28" s="91" customFormat="1" ht="21" hidden="1" customHeight="1" x14ac:dyDescent="0.2">
      <c r="A51" s="155"/>
      <c r="B51" s="139"/>
      <c r="C51" s="156"/>
      <c r="D51" s="156"/>
      <c r="E51" s="155"/>
      <c r="F51" s="139"/>
      <c r="G51" s="139"/>
      <c r="H51" s="157"/>
      <c r="I51" s="162">
        <f t="shared" si="0"/>
        <v>4.1666666666666671E-2</v>
      </c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</row>
    <row r="52" spans="1:28" s="91" customFormat="1" ht="21" hidden="1" customHeight="1" x14ac:dyDescent="0.2">
      <c r="A52" s="155"/>
      <c r="B52" s="139"/>
      <c r="C52" s="156"/>
      <c r="D52" s="156"/>
      <c r="E52" s="155"/>
      <c r="F52" s="139"/>
      <c r="G52" s="139"/>
      <c r="H52" s="157"/>
      <c r="I52" s="162">
        <f t="shared" si="0"/>
        <v>4.1666666666666671E-2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</row>
    <row r="53" spans="1:28" s="91" customFormat="1" ht="21" hidden="1" customHeight="1" x14ac:dyDescent="0.2">
      <c r="A53" s="155"/>
      <c r="B53" s="139"/>
      <c r="C53" s="156"/>
      <c r="D53" s="156"/>
      <c r="E53" s="155"/>
      <c r="F53" s="139"/>
      <c r="G53" s="139"/>
      <c r="H53" s="157"/>
      <c r="I53" s="162">
        <f t="shared" si="0"/>
        <v>4.1666666666666671E-2</v>
      </c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</row>
    <row r="54" spans="1:28" s="91" customFormat="1" ht="21" hidden="1" customHeight="1" x14ac:dyDescent="0.2">
      <c r="A54" s="155"/>
      <c r="B54" s="139"/>
      <c r="C54" s="156"/>
      <c r="D54" s="156"/>
      <c r="E54" s="155"/>
      <c r="F54" s="139"/>
      <c r="G54" s="139"/>
      <c r="H54" s="157"/>
      <c r="I54" s="162">
        <f t="shared" si="0"/>
        <v>4.1666666666666671E-2</v>
      </c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</row>
    <row r="55" spans="1:28" s="91" customFormat="1" ht="21" hidden="1" customHeight="1" x14ac:dyDescent="0.2">
      <c r="A55" s="155"/>
      <c r="B55" s="139"/>
      <c r="C55" s="156"/>
      <c r="D55" s="156"/>
      <c r="E55" s="155"/>
      <c r="F55" s="139"/>
      <c r="G55" s="139"/>
      <c r="H55" s="157"/>
      <c r="I55" s="162">
        <f t="shared" si="0"/>
        <v>4.1666666666666671E-2</v>
      </c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</row>
    <row r="56" spans="1:28" s="91" customFormat="1" ht="21" hidden="1" customHeight="1" x14ac:dyDescent="0.2">
      <c r="A56" s="155"/>
      <c r="B56" s="139"/>
      <c r="C56" s="156"/>
      <c r="D56" s="156"/>
      <c r="E56" s="155"/>
      <c r="F56" s="139"/>
      <c r="G56" s="139"/>
      <c r="H56" s="157"/>
      <c r="I56" s="162">
        <f t="shared" si="0"/>
        <v>4.1666666666666671E-2</v>
      </c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</row>
    <row r="57" spans="1:28" s="91" customFormat="1" ht="21" hidden="1" customHeight="1" x14ac:dyDescent="0.2">
      <c r="A57" s="155"/>
      <c r="B57" s="139"/>
      <c r="C57" s="156"/>
      <c r="D57" s="156"/>
      <c r="E57" s="155"/>
      <c r="F57" s="139"/>
      <c r="G57" s="139"/>
      <c r="H57" s="157"/>
      <c r="I57" s="162">
        <f t="shared" si="0"/>
        <v>4.1666666666666671E-2</v>
      </c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</row>
    <row r="58" spans="1:28" s="91" customFormat="1" ht="21" hidden="1" customHeight="1" x14ac:dyDescent="0.2">
      <c r="A58" s="155"/>
      <c r="B58" s="139"/>
      <c r="C58" s="156"/>
      <c r="D58" s="156"/>
      <c r="E58" s="155"/>
      <c r="F58" s="139"/>
      <c r="G58" s="139"/>
      <c r="H58" s="157"/>
      <c r="I58" s="162">
        <f t="shared" si="0"/>
        <v>4.1666666666666671E-2</v>
      </c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</row>
    <row r="59" spans="1:28" s="91" customFormat="1" ht="21" hidden="1" customHeight="1" x14ac:dyDescent="0.2">
      <c r="A59" s="155"/>
      <c r="B59" s="139"/>
      <c r="C59" s="156"/>
      <c r="D59" s="156"/>
      <c r="E59" s="155"/>
      <c r="F59" s="139"/>
      <c r="G59" s="139"/>
      <c r="H59" s="157"/>
      <c r="I59" s="162">
        <f t="shared" si="0"/>
        <v>4.1666666666666671E-2</v>
      </c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</row>
    <row r="60" spans="1:28" s="91" customFormat="1" ht="21" hidden="1" customHeight="1" x14ac:dyDescent="0.2">
      <c r="A60" s="155"/>
      <c r="B60" s="139"/>
      <c r="C60" s="156"/>
      <c r="D60" s="156"/>
      <c r="E60" s="155"/>
      <c r="F60" s="139"/>
      <c r="G60" s="139"/>
      <c r="H60" s="157"/>
      <c r="I60" s="162">
        <f t="shared" si="0"/>
        <v>4.1666666666666671E-2</v>
      </c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</row>
    <row r="61" spans="1:28" s="91" customFormat="1" ht="21" hidden="1" customHeight="1" x14ac:dyDescent="0.2">
      <c r="A61" s="155"/>
      <c r="B61" s="139"/>
      <c r="C61" s="156"/>
      <c r="D61" s="156"/>
      <c r="E61" s="155"/>
      <c r="F61" s="139"/>
      <c r="G61" s="139"/>
      <c r="H61" s="157"/>
      <c r="I61" s="162">
        <f t="shared" si="0"/>
        <v>4.1666666666666671E-2</v>
      </c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</row>
    <row r="62" spans="1:28" s="91" customFormat="1" ht="21" hidden="1" customHeight="1" x14ac:dyDescent="0.2">
      <c r="A62" s="155"/>
      <c r="B62" s="139"/>
      <c r="C62" s="156"/>
      <c r="D62" s="156"/>
      <c r="E62" s="155"/>
      <c r="F62" s="139"/>
      <c r="G62" s="139"/>
      <c r="H62" s="157"/>
      <c r="I62" s="162">
        <f t="shared" si="0"/>
        <v>4.1666666666666671E-2</v>
      </c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</row>
    <row r="63" spans="1:28" s="91" customFormat="1" ht="21" hidden="1" customHeight="1" x14ac:dyDescent="0.2">
      <c r="A63" s="155"/>
      <c r="B63" s="139"/>
      <c r="C63" s="156"/>
      <c r="D63" s="156"/>
      <c r="E63" s="155"/>
      <c r="F63" s="139"/>
      <c r="G63" s="139"/>
      <c r="H63" s="157"/>
      <c r="I63" s="162">
        <f t="shared" si="0"/>
        <v>4.1666666666666671E-2</v>
      </c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</row>
    <row r="64" spans="1:28" s="91" customFormat="1" ht="21" hidden="1" customHeight="1" x14ac:dyDescent="0.2">
      <c r="A64" s="155"/>
      <c r="B64" s="139"/>
      <c r="C64" s="156"/>
      <c r="D64" s="156"/>
      <c r="E64" s="155"/>
      <c r="F64" s="139"/>
      <c r="G64" s="139"/>
      <c r="H64" s="157"/>
      <c r="I64" s="162">
        <f t="shared" si="0"/>
        <v>4.1666666666666671E-2</v>
      </c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</row>
    <row r="65" spans="1:28" s="91" customFormat="1" ht="21" hidden="1" customHeight="1" x14ac:dyDescent="0.2">
      <c r="A65" s="155"/>
      <c r="B65" s="139"/>
      <c r="C65" s="156"/>
      <c r="D65" s="156"/>
      <c r="E65" s="155"/>
      <c r="F65" s="139"/>
      <c r="G65" s="139"/>
      <c r="H65" s="157"/>
      <c r="I65" s="162">
        <f t="shared" si="0"/>
        <v>4.1666666666666671E-2</v>
      </c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</row>
    <row r="66" spans="1:28" s="91" customFormat="1" ht="21" hidden="1" customHeight="1" x14ac:dyDescent="0.2">
      <c r="A66" s="155"/>
      <c r="B66" s="139"/>
      <c r="C66" s="156"/>
      <c r="D66" s="156"/>
      <c r="E66" s="155"/>
      <c r="F66" s="139"/>
      <c r="G66" s="139"/>
      <c r="H66" s="157"/>
      <c r="I66" s="162">
        <f t="shared" si="0"/>
        <v>4.1666666666666671E-2</v>
      </c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</row>
    <row r="67" spans="1:28" s="91" customFormat="1" ht="21" hidden="1" customHeight="1" x14ac:dyDescent="0.2">
      <c r="A67" s="155"/>
      <c r="B67" s="139"/>
      <c r="C67" s="156"/>
      <c r="D67" s="156"/>
      <c r="E67" s="155"/>
      <c r="F67" s="139"/>
      <c r="G67" s="139"/>
      <c r="H67" s="157"/>
      <c r="I67" s="162">
        <f t="shared" si="0"/>
        <v>4.1666666666666671E-2</v>
      </c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</row>
    <row r="68" spans="1:28" ht="15" customHeight="1" x14ac:dyDescent="0.2">
      <c r="B68" s="71"/>
      <c r="C68" s="1"/>
      <c r="D68" s="1"/>
      <c r="E68" s="7"/>
      <c r="F68" s="1"/>
      <c r="G68" s="1"/>
      <c r="H68" s="7"/>
    </row>
    <row r="69" spans="1:28" ht="15" customHeight="1" x14ac:dyDescent="0.25">
      <c r="B69" s="71"/>
      <c r="C69" s="14" t="s">
        <v>76</v>
      </c>
      <c r="D69" s="14"/>
      <c r="E69" s="5"/>
      <c r="F69" s="14" t="s">
        <v>121</v>
      </c>
      <c r="G69" s="1"/>
      <c r="H69" s="5"/>
    </row>
    <row r="70" spans="1:28" ht="18" x14ac:dyDescent="0.25">
      <c r="B70" s="71"/>
      <c r="C70" s="5"/>
      <c r="D70" s="14"/>
      <c r="E70" s="5"/>
      <c r="F70" s="14"/>
      <c r="G70" s="1"/>
      <c r="H70" s="7"/>
    </row>
    <row r="71" spans="1:28" ht="18" x14ac:dyDescent="0.25">
      <c r="B71" s="71"/>
      <c r="C71" s="21" t="s">
        <v>12</v>
      </c>
      <c r="D71" s="14"/>
      <c r="E71" s="364">
        <v>42981</v>
      </c>
      <c r="F71" s="365">
        <v>0.41666666666666669</v>
      </c>
      <c r="G71" s="1"/>
      <c r="H71" s="7"/>
    </row>
    <row r="72" spans="1:28" x14ac:dyDescent="0.2">
      <c r="B72" s="71"/>
      <c r="C72" s="1"/>
      <c r="D72" s="1"/>
      <c r="E72" s="7"/>
      <c r="F72" s="1"/>
      <c r="G72" s="1"/>
      <c r="H72" s="7"/>
    </row>
    <row r="73" spans="1:28" x14ac:dyDescent="0.2">
      <c r="B73" s="71"/>
      <c r="C73" s="1"/>
      <c r="D73" s="1"/>
      <c r="E73" s="7"/>
      <c r="F73" s="1"/>
      <c r="G73" s="1"/>
      <c r="H73" s="7"/>
    </row>
    <row r="74" spans="1:28" x14ac:dyDescent="0.2">
      <c r="B74" s="71"/>
      <c r="C74" s="1"/>
      <c r="D74" s="1"/>
      <c r="E74" s="7"/>
      <c r="F74" s="1"/>
      <c r="G74" s="1"/>
      <c r="H74" s="7"/>
    </row>
    <row r="75" spans="1:28" x14ac:dyDescent="0.2">
      <c r="B75" s="71"/>
      <c r="C75" s="1"/>
      <c r="D75" s="1"/>
      <c r="E75" s="7"/>
      <c r="F75" s="1"/>
      <c r="G75" s="1"/>
      <c r="H75" s="7"/>
    </row>
    <row r="76" spans="1:28" x14ac:dyDescent="0.2">
      <c r="B76" s="71"/>
      <c r="C76" s="1"/>
      <c r="D76" s="1"/>
      <c r="E76" s="7"/>
      <c r="F76" s="1"/>
      <c r="G76" s="1"/>
      <c r="H76" s="7"/>
    </row>
    <row r="77" spans="1:28" x14ac:dyDescent="0.2">
      <c r="B77" s="71"/>
      <c r="C77" s="1"/>
      <c r="D77" s="1"/>
      <c r="E77" s="7"/>
      <c r="F77" s="1"/>
      <c r="G77" s="1"/>
      <c r="H77" s="7"/>
    </row>
    <row r="78" spans="1:28" x14ac:dyDescent="0.2">
      <c r="B78" s="71"/>
      <c r="C78" s="1"/>
      <c r="D78" s="1"/>
      <c r="E78" s="7"/>
      <c r="F78" s="1"/>
      <c r="G78" s="1"/>
      <c r="H78" s="7"/>
    </row>
    <row r="79" spans="1:28" x14ac:dyDescent="0.2">
      <c r="B79" s="71"/>
      <c r="C79" s="1"/>
      <c r="D79" s="1"/>
      <c r="E79" s="7"/>
      <c r="F79" s="1"/>
      <c r="G79" s="1"/>
      <c r="H79" s="7"/>
    </row>
    <row r="80" spans="1:28" x14ac:dyDescent="0.2">
      <c r="B80" s="71"/>
      <c r="C80" s="1"/>
      <c r="D80" s="1"/>
      <c r="E80" s="7"/>
      <c r="F80" s="1"/>
      <c r="G80" s="1"/>
      <c r="H80" s="7"/>
    </row>
    <row r="81" spans="2:8" x14ac:dyDescent="0.2">
      <c r="B81" s="71"/>
      <c r="C81" s="1"/>
      <c r="D81" s="1"/>
      <c r="E81" s="7"/>
      <c r="F81" s="1"/>
      <c r="G81" s="1"/>
      <c r="H81" s="7"/>
    </row>
  </sheetData>
  <mergeCells count="2">
    <mergeCell ref="A2:I2"/>
    <mergeCell ref="A4:I4"/>
  </mergeCells>
  <phoneticPr fontId="2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6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9"/>
  <sheetViews>
    <sheetView workbookViewId="0">
      <pane xSplit="1" ySplit="7" topLeftCell="AP8" activePane="bottomRight" state="frozen"/>
      <selection pane="topRight" activeCell="C1" sqref="C1"/>
      <selection pane="bottomLeft" activeCell="A8" sqref="A8"/>
      <selection pane="bottomRight" activeCell="BE6" sqref="BE6"/>
    </sheetView>
  </sheetViews>
  <sheetFormatPr defaultRowHeight="12.75" x14ac:dyDescent="0.2"/>
  <cols>
    <col min="1" max="1" width="7.140625" style="20" customWidth="1"/>
    <col min="2" max="2" width="23.7109375" customWidth="1"/>
    <col min="3" max="3" width="6.7109375" customWidth="1"/>
    <col min="4" max="4" width="5.7109375" customWidth="1"/>
    <col min="5" max="5" width="6.7109375" customWidth="1"/>
    <col min="6" max="6" width="5.7109375" customWidth="1"/>
    <col min="7" max="7" width="2.28515625" customWidth="1"/>
    <col min="8" max="8" width="5.7109375" customWidth="1"/>
    <col min="9" max="9" width="6.7109375" customWidth="1"/>
    <col min="10" max="10" width="5.7109375" customWidth="1"/>
    <col min="11" max="11" width="6.7109375" customWidth="1"/>
    <col min="12" max="12" width="5.7109375" customWidth="1"/>
    <col min="13" max="13" width="2.28515625" customWidth="1"/>
    <col min="14" max="14" width="5.7109375" customWidth="1"/>
    <col min="15" max="15" width="6.7109375" customWidth="1"/>
    <col min="16" max="16" width="5.7109375" customWidth="1"/>
    <col min="17" max="17" width="6.7109375" customWidth="1"/>
    <col min="18" max="18" width="6.7109375" style="22" customWidth="1"/>
    <col min="19" max="19" width="5.7109375" style="22" customWidth="1"/>
    <col min="20" max="20" width="7.7109375" style="22" customWidth="1"/>
    <col min="21" max="21" width="5.85546875" customWidth="1"/>
    <col min="22" max="22" width="6.28515625" customWidth="1"/>
    <col min="23" max="23" width="6.7109375" customWidth="1"/>
    <col min="24" max="24" width="9" style="15" customWidth="1"/>
    <col min="25" max="25" width="6.7109375" customWidth="1"/>
    <col min="26" max="26" width="8.42578125" customWidth="1"/>
    <col min="27" max="27" width="7.7109375" customWidth="1"/>
    <col min="28" max="29" width="8.28515625" customWidth="1"/>
    <col min="30" max="30" width="7.7109375" customWidth="1"/>
    <col min="31" max="31" width="2.28515625" customWidth="1"/>
    <col min="32" max="33" width="7.7109375" customWidth="1"/>
    <col min="34" max="35" width="8.28515625" customWidth="1"/>
    <col min="36" max="36" width="6.42578125" customWidth="1"/>
    <col min="37" max="37" width="2.28515625" customWidth="1"/>
    <col min="38" max="39" width="7.7109375" customWidth="1"/>
    <col min="40" max="43" width="8.28515625" customWidth="1"/>
    <col min="44" max="44" width="5.7109375" customWidth="1"/>
    <col min="45" max="45" width="2.28515625" customWidth="1"/>
    <col min="46" max="46" width="5.85546875" customWidth="1"/>
    <col min="47" max="47" width="6.7109375" customWidth="1"/>
    <col min="48" max="48" width="5.7109375" customWidth="1"/>
    <col min="49" max="49" width="8.42578125" style="15" customWidth="1"/>
    <col min="50" max="50" width="6.7109375" customWidth="1"/>
    <col min="51" max="51" width="5.7109375" customWidth="1"/>
    <col min="52" max="52" width="2.28515625" customWidth="1"/>
    <col min="53" max="53" width="5.7109375" customWidth="1"/>
    <col min="54" max="54" width="8.42578125" style="15" customWidth="1"/>
    <col min="55" max="55" width="8.85546875" customWidth="1"/>
    <col min="56" max="56" width="8.85546875" style="22" customWidth="1"/>
    <col min="57" max="57" width="9" style="22" customWidth="1"/>
    <col min="58" max="58" width="8.5703125" style="22" customWidth="1"/>
    <col min="59" max="59" width="2.28515625" style="22" customWidth="1"/>
    <col min="60" max="60" width="6.7109375" customWidth="1"/>
    <col min="61" max="61" width="5.7109375" customWidth="1"/>
    <col min="62" max="63" width="6.7109375" customWidth="1"/>
    <col min="64" max="64" width="5.7109375" customWidth="1"/>
    <col min="65" max="65" width="2.28515625" customWidth="1"/>
    <col min="66" max="66" width="5.7109375" customWidth="1"/>
    <col min="67" max="67" width="17.28515625" bestFit="1" customWidth="1"/>
  </cols>
  <sheetData>
    <row r="1" spans="1:67" ht="15" customHeight="1" x14ac:dyDescent="0.2">
      <c r="A1" s="12">
        <v>1</v>
      </c>
      <c r="B1">
        <f>1+A1</f>
        <v>2</v>
      </c>
      <c r="C1">
        <f t="shared" ref="C1:AD1" si="0">1+B1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f t="shared" si="0"/>
        <v>7</v>
      </c>
      <c r="H1">
        <f t="shared" si="0"/>
        <v>8</v>
      </c>
      <c r="I1">
        <f t="shared" si="0"/>
        <v>9</v>
      </c>
      <c r="J1">
        <f t="shared" si="0"/>
        <v>10</v>
      </c>
      <c r="K1">
        <f t="shared" si="0"/>
        <v>11</v>
      </c>
      <c r="L1">
        <f t="shared" si="0"/>
        <v>12</v>
      </c>
      <c r="M1">
        <f t="shared" ref="M1" si="1">1+L1</f>
        <v>13</v>
      </c>
      <c r="N1">
        <f t="shared" ref="N1" si="2">1+M1</f>
        <v>14</v>
      </c>
      <c r="O1">
        <f t="shared" ref="O1" si="3">1+N1</f>
        <v>15</v>
      </c>
      <c r="P1">
        <f t="shared" ref="P1" si="4">1+O1</f>
        <v>16</v>
      </c>
      <c r="Q1">
        <f t="shared" ref="Q1" si="5">1+P1</f>
        <v>17</v>
      </c>
      <c r="R1">
        <f t="shared" ref="R1" si="6">1+Q1</f>
        <v>18</v>
      </c>
      <c r="S1">
        <f t="shared" ref="S1" si="7">1+R1</f>
        <v>19</v>
      </c>
      <c r="T1">
        <f t="shared" ref="T1" si="8">1+S1</f>
        <v>20</v>
      </c>
      <c r="U1">
        <f t="shared" ref="U1" si="9">1+T1</f>
        <v>21</v>
      </c>
      <c r="V1">
        <f t="shared" ref="V1" si="10">1+U1</f>
        <v>22</v>
      </c>
      <c r="W1">
        <f t="shared" ref="W1" si="11">1+V1</f>
        <v>23</v>
      </c>
      <c r="X1" s="15">
        <f t="shared" si="0"/>
        <v>24</v>
      </c>
      <c r="Y1">
        <f t="shared" si="0"/>
        <v>25</v>
      </c>
      <c r="Z1">
        <f t="shared" si="0"/>
        <v>26</v>
      </c>
      <c r="AA1">
        <f t="shared" si="0"/>
        <v>27</v>
      </c>
      <c r="AB1">
        <f t="shared" si="0"/>
        <v>28</v>
      </c>
      <c r="AC1">
        <f t="shared" si="0"/>
        <v>29</v>
      </c>
      <c r="AD1">
        <f t="shared" si="0"/>
        <v>30</v>
      </c>
      <c r="AE1">
        <f t="shared" ref="AE1:BA1" si="12">1+AD1</f>
        <v>31</v>
      </c>
      <c r="AF1">
        <f t="shared" ref="AF1" si="13">1+AE1</f>
        <v>32</v>
      </c>
      <c r="AG1">
        <f t="shared" ref="AG1" si="14">1+AF1</f>
        <v>33</v>
      </c>
      <c r="AH1">
        <f t="shared" ref="AH1" si="15">1+AG1</f>
        <v>34</v>
      </c>
      <c r="AI1">
        <f t="shared" ref="AI1" si="16">1+AH1</f>
        <v>35</v>
      </c>
      <c r="AJ1">
        <f t="shared" ref="AJ1" si="17">1+AI1</f>
        <v>36</v>
      </c>
      <c r="AK1">
        <f t="shared" ref="AK1" si="18">1+AJ1</f>
        <v>37</v>
      </c>
      <c r="AL1">
        <f>1+AE1</f>
        <v>32</v>
      </c>
      <c r="AM1">
        <f t="shared" si="12"/>
        <v>33</v>
      </c>
      <c r="AN1">
        <f t="shared" si="12"/>
        <v>34</v>
      </c>
      <c r="AO1">
        <f t="shared" si="12"/>
        <v>35</v>
      </c>
      <c r="AP1">
        <f t="shared" si="12"/>
        <v>36</v>
      </c>
      <c r="AQ1">
        <f t="shared" si="12"/>
        <v>37</v>
      </c>
      <c r="AR1">
        <f t="shared" si="12"/>
        <v>38</v>
      </c>
      <c r="AS1">
        <f t="shared" si="12"/>
        <v>39</v>
      </c>
      <c r="AT1">
        <f t="shared" si="12"/>
        <v>40</v>
      </c>
      <c r="AU1">
        <f t="shared" si="12"/>
        <v>41</v>
      </c>
      <c r="AV1">
        <f t="shared" si="12"/>
        <v>42</v>
      </c>
      <c r="AW1" s="15">
        <f t="shared" si="12"/>
        <v>43</v>
      </c>
      <c r="AX1">
        <f t="shared" si="12"/>
        <v>44</v>
      </c>
      <c r="AY1">
        <f t="shared" si="12"/>
        <v>45</v>
      </c>
      <c r="AZ1">
        <f t="shared" si="12"/>
        <v>46</v>
      </c>
      <c r="BA1">
        <f t="shared" si="12"/>
        <v>47</v>
      </c>
      <c r="BB1">
        <f t="shared" ref="BB1" si="19">1+BA1</f>
        <v>48</v>
      </c>
      <c r="BC1">
        <f t="shared" ref="BC1" si="20">1+BB1</f>
        <v>49</v>
      </c>
      <c r="BD1">
        <f t="shared" ref="BD1" si="21">1+BC1</f>
        <v>50</v>
      </c>
      <c r="BE1">
        <f t="shared" ref="BE1" si="22">1+BD1</f>
        <v>51</v>
      </c>
      <c r="BF1">
        <f t="shared" ref="BF1" si="23">1+BE1</f>
        <v>52</v>
      </c>
      <c r="BG1">
        <f t="shared" ref="BG1" si="24">1+BF1</f>
        <v>53</v>
      </c>
      <c r="BH1">
        <f>1+BG1</f>
        <v>54</v>
      </c>
      <c r="BI1">
        <f t="shared" ref="BI1" si="25">1+BH1</f>
        <v>55</v>
      </c>
      <c r="BJ1">
        <f t="shared" ref="BJ1" si="26">1+BI1</f>
        <v>56</v>
      </c>
      <c r="BK1">
        <f t="shared" ref="BK1" si="27">1+BJ1</f>
        <v>57</v>
      </c>
      <c r="BL1">
        <f t="shared" ref="BL1" si="28">1+BK1</f>
        <v>58</v>
      </c>
      <c r="BM1">
        <f t="shared" ref="BM1" si="29">1+BL1</f>
        <v>59</v>
      </c>
      <c r="BN1">
        <f t="shared" ref="BN1:BO1" si="30">1+BM1</f>
        <v>60</v>
      </c>
      <c r="BO1">
        <f t="shared" si="30"/>
        <v>61</v>
      </c>
    </row>
    <row r="2" spans="1:67" ht="24" customHeight="1" x14ac:dyDescent="0.3">
      <c r="A2" s="23" t="s">
        <v>380</v>
      </c>
      <c r="C2" s="2"/>
      <c r="D2" s="2"/>
      <c r="I2" s="2"/>
      <c r="J2" s="2"/>
      <c r="AU2" s="2"/>
      <c r="AV2" s="2"/>
      <c r="BH2" s="2"/>
      <c r="BI2" s="2"/>
    </row>
    <row r="3" spans="1:67" ht="18" customHeight="1" x14ac:dyDescent="0.25">
      <c r="A3" s="14" t="s">
        <v>13</v>
      </c>
      <c r="C3" s="1"/>
      <c r="D3" s="2"/>
      <c r="I3" s="1"/>
      <c r="J3" s="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U3" s="1"/>
      <c r="AV3" s="2"/>
      <c r="BH3" s="1"/>
      <c r="BI3" s="2"/>
    </row>
    <row r="4" spans="1:67" ht="15" customHeight="1" thickBot="1" x14ac:dyDescent="0.25">
      <c r="C4" s="2"/>
      <c r="D4" s="2"/>
      <c r="I4" s="2"/>
      <c r="J4" s="2"/>
      <c r="Z4" s="346">
        <f>TIME(LEFT(Z8,2),MID(Z8,3,2),RIGHT(Z8,2))</f>
        <v>0.43155092592592598</v>
      </c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U4" s="2"/>
      <c r="AV4" s="2"/>
      <c r="BH4" s="2"/>
      <c r="BI4" s="2"/>
    </row>
    <row r="5" spans="1:67" s="1" customFormat="1" ht="12.75" customHeight="1" x14ac:dyDescent="0.2">
      <c r="A5" s="20"/>
      <c r="B5"/>
      <c r="C5" s="452" t="s">
        <v>104</v>
      </c>
      <c r="D5" s="453"/>
      <c r="E5" s="453"/>
      <c r="F5" s="453"/>
      <c r="G5" s="453"/>
      <c r="H5" s="454"/>
      <c r="I5" s="452" t="s">
        <v>72</v>
      </c>
      <c r="J5" s="453"/>
      <c r="K5" s="453"/>
      <c r="L5" s="453"/>
      <c r="M5" s="453"/>
      <c r="N5" s="454"/>
      <c r="O5" s="455" t="s">
        <v>271</v>
      </c>
      <c r="P5" s="456"/>
      <c r="Q5" s="456"/>
      <c r="R5" s="456"/>
      <c r="S5" s="456"/>
      <c r="T5" s="456"/>
      <c r="U5" s="457"/>
      <c r="V5" s="452" t="s">
        <v>159</v>
      </c>
      <c r="W5" s="453"/>
      <c r="X5" s="453"/>
      <c r="Y5" s="453"/>
      <c r="Z5" s="453"/>
      <c r="AA5" s="453"/>
      <c r="AB5" s="453"/>
      <c r="AC5" s="453"/>
      <c r="AD5" s="453"/>
      <c r="AE5" s="453"/>
      <c r="AF5" s="453"/>
      <c r="AG5" s="453"/>
      <c r="AH5" s="453"/>
      <c r="AI5" s="453"/>
      <c r="AJ5" s="453"/>
      <c r="AK5" s="453"/>
      <c r="AL5" s="453"/>
      <c r="AM5" s="453"/>
      <c r="AN5" s="453"/>
      <c r="AO5" s="453"/>
      <c r="AP5" s="453"/>
      <c r="AQ5" s="453"/>
      <c r="AR5" s="453"/>
      <c r="AS5" s="453"/>
      <c r="AT5" s="454"/>
      <c r="AU5" s="452" t="s">
        <v>73</v>
      </c>
      <c r="AV5" s="453"/>
      <c r="AW5" s="453"/>
      <c r="AX5" s="453"/>
      <c r="AY5" s="453"/>
      <c r="AZ5" s="453"/>
      <c r="BA5" s="454"/>
      <c r="BB5" s="453" t="s">
        <v>147</v>
      </c>
      <c r="BC5" s="453"/>
      <c r="BD5" s="453"/>
      <c r="BE5" s="453"/>
      <c r="BF5" s="453"/>
      <c r="BG5" s="454"/>
      <c r="BH5" s="452" t="s">
        <v>143</v>
      </c>
      <c r="BI5" s="453"/>
      <c r="BJ5" s="453"/>
      <c r="BK5" s="453"/>
      <c r="BL5" s="453"/>
      <c r="BM5" s="453"/>
      <c r="BN5" s="454"/>
      <c r="BO5" s="458" t="s">
        <v>29</v>
      </c>
    </row>
    <row r="6" spans="1:67" s="1" customFormat="1" ht="13.5" thickBot="1" x14ac:dyDescent="0.25">
      <c r="A6" s="20"/>
      <c r="B6"/>
      <c r="C6" s="24"/>
      <c r="D6" s="25"/>
      <c r="E6" s="25"/>
      <c r="F6" s="25"/>
      <c r="G6" s="25"/>
      <c r="H6" s="26"/>
      <c r="I6" s="31"/>
      <c r="J6" s="25"/>
      <c r="K6" s="25"/>
      <c r="L6" s="25"/>
      <c r="M6" s="25"/>
      <c r="N6" s="26"/>
      <c r="O6" s="31">
        <v>2.0833333333333333E-3</v>
      </c>
      <c r="P6" s="59"/>
      <c r="Q6" s="59"/>
      <c r="R6" s="27"/>
      <c r="S6" s="27"/>
      <c r="T6" s="27"/>
      <c r="U6" s="26"/>
      <c r="V6" s="24"/>
      <c r="W6" s="59"/>
      <c r="X6" s="276"/>
      <c r="Y6" s="25"/>
      <c r="Z6" s="59"/>
      <c r="AA6" s="59"/>
      <c r="AB6" s="82"/>
      <c r="AC6" s="219">
        <v>6.8865740740740736E-3</v>
      </c>
      <c r="AD6" s="61"/>
      <c r="AE6" s="219"/>
      <c r="AF6" s="59"/>
      <c r="AG6" s="59"/>
      <c r="AH6" s="82"/>
      <c r="AI6" s="219">
        <v>1.53125E-2</v>
      </c>
      <c r="AJ6" s="61"/>
      <c r="AK6" s="219"/>
      <c r="AL6" s="59"/>
      <c r="AM6" s="59"/>
      <c r="AN6" s="82"/>
      <c r="AO6" s="82"/>
      <c r="AP6" s="82"/>
      <c r="AQ6" s="82">
        <v>5.3935185185185188E-3</v>
      </c>
      <c r="AR6" s="61"/>
      <c r="AS6" s="61"/>
      <c r="AT6" s="26"/>
      <c r="AU6" s="198">
        <v>5.9027777777777783E-2</v>
      </c>
      <c r="AV6" s="25"/>
      <c r="AW6" s="281"/>
      <c r="AX6" s="25"/>
      <c r="AY6" s="25"/>
      <c r="AZ6" s="25"/>
      <c r="BA6" s="26"/>
      <c r="BB6" s="281"/>
      <c r="BC6" s="25"/>
      <c r="BD6" s="219">
        <v>7.4074074074074068E-3</v>
      </c>
      <c r="BE6" s="508">
        <v>6.5277777777777782E-3</v>
      </c>
      <c r="BF6" s="27"/>
      <c r="BG6" s="27"/>
      <c r="BH6" s="198">
        <v>9.7222222222222224E-3</v>
      </c>
      <c r="BI6" s="25"/>
      <c r="BJ6" s="25"/>
      <c r="BK6" s="25"/>
      <c r="BL6" s="25"/>
      <c r="BM6" s="25"/>
      <c r="BN6" s="26"/>
      <c r="BO6" s="459"/>
    </row>
    <row r="7" spans="1:67" s="1" customFormat="1" ht="45" x14ac:dyDescent="0.2">
      <c r="A7" s="64" t="s">
        <v>22</v>
      </c>
      <c r="B7" s="49" t="s">
        <v>21</v>
      </c>
      <c r="C7" s="51" t="s">
        <v>24</v>
      </c>
      <c r="D7" s="52" t="s">
        <v>23</v>
      </c>
      <c r="E7" s="52" t="s">
        <v>15</v>
      </c>
      <c r="F7" s="53" t="s">
        <v>16</v>
      </c>
      <c r="G7" s="163"/>
      <c r="H7" s="54" t="s">
        <v>17</v>
      </c>
      <c r="I7" s="51" t="s">
        <v>24</v>
      </c>
      <c r="J7" s="52" t="s">
        <v>23</v>
      </c>
      <c r="K7" s="52" t="s">
        <v>15</v>
      </c>
      <c r="L7" s="53" t="s">
        <v>16</v>
      </c>
      <c r="M7" s="163"/>
      <c r="N7" s="54" t="s">
        <v>17</v>
      </c>
      <c r="O7" s="65" t="s">
        <v>25</v>
      </c>
      <c r="P7" s="32" t="s">
        <v>23</v>
      </c>
      <c r="Q7" s="66" t="s">
        <v>26</v>
      </c>
      <c r="R7" s="135" t="s">
        <v>47</v>
      </c>
      <c r="S7" s="136" t="s">
        <v>16</v>
      </c>
      <c r="T7" s="136" t="s">
        <v>18</v>
      </c>
      <c r="U7" s="34" t="s">
        <v>17</v>
      </c>
      <c r="V7" s="220" t="s">
        <v>82</v>
      </c>
      <c r="W7" s="52" t="s">
        <v>83</v>
      </c>
      <c r="X7" s="277" t="s">
        <v>26</v>
      </c>
      <c r="Y7" s="52" t="s">
        <v>110</v>
      </c>
      <c r="Z7" s="33" t="s">
        <v>105</v>
      </c>
      <c r="AA7" s="33" t="s">
        <v>106</v>
      </c>
      <c r="AB7" s="33" t="s">
        <v>107</v>
      </c>
      <c r="AC7" s="33" t="s">
        <v>108</v>
      </c>
      <c r="AD7" s="33" t="s">
        <v>109</v>
      </c>
      <c r="AE7" s="33"/>
      <c r="AF7" s="33" t="s">
        <v>105</v>
      </c>
      <c r="AG7" s="33" t="s">
        <v>106</v>
      </c>
      <c r="AH7" s="33" t="s">
        <v>107</v>
      </c>
      <c r="AI7" s="33" t="s">
        <v>108</v>
      </c>
      <c r="AJ7" s="33" t="s">
        <v>109</v>
      </c>
      <c r="AK7" s="33"/>
      <c r="AL7" s="33" t="s">
        <v>85</v>
      </c>
      <c r="AM7" s="33" t="s">
        <v>86</v>
      </c>
      <c r="AN7" s="33" t="s">
        <v>87</v>
      </c>
      <c r="AO7" s="33" t="s">
        <v>87</v>
      </c>
      <c r="AP7" s="33" t="s">
        <v>88</v>
      </c>
      <c r="AQ7" s="33" t="s">
        <v>88</v>
      </c>
      <c r="AR7" s="33" t="s">
        <v>89</v>
      </c>
      <c r="AS7" s="33"/>
      <c r="AT7" s="34" t="s">
        <v>17</v>
      </c>
      <c r="AU7" s="51" t="s">
        <v>24</v>
      </c>
      <c r="AV7" s="52" t="s">
        <v>23</v>
      </c>
      <c r="AW7" s="282" t="s">
        <v>15</v>
      </c>
      <c r="AX7" s="52" t="s">
        <v>110</v>
      </c>
      <c r="AY7" s="53" t="s">
        <v>16</v>
      </c>
      <c r="AZ7" s="163"/>
      <c r="BA7" s="54" t="s">
        <v>17</v>
      </c>
      <c r="BB7" s="282" t="s">
        <v>15</v>
      </c>
      <c r="BC7" s="52" t="s">
        <v>110</v>
      </c>
      <c r="BD7" s="36" t="s">
        <v>141</v>
      </c>
      <c r="BE7" s="323" t="s">
        <v>18</v>
      </c>
      <c r="BF7" s="323" t="s">
        <v>142</v>
      </c>
      <c r="BG7" s="323"/>
      <c r="BH7" s="51" t="s">
        <v>24</v>
      </c>
      <c r="BI7" s="52" t="s">
        <v>23</v>
      </c>
      <c r="BJ7" s="52" t="s">
        <v>15</v>
      </c>
      <c r="BK7" s="52" t="s">
        <v>110</v>
      </c>
      <c r="BL7" s="53" t="s">
        <v>16</v>
      </c>
      <c r="BM7" s="163"/>
      <c r="BN7" s="54" t="s">
        <v>17</v>
      </c>
      <c r="BO7" s="63" t="s">
        <v>17</v>
      </c>
    </row>
    <row r="8" spans="1:67" s="1" customFormat="1" ht="15" hidden="1" customHeight="1" x14ac:dyDescent="0.25">
      <c r="A8" s="50">
        <f>Старт.вед.!B8</f>
        <v>1</v>
      </c>
      <c r="B8" s="38" t="e">
        <f>VLOOKUP(A8,'Уч-ки СТ'!$B$8:$H$67,2,FALSE)</f>
        <v>#VALUE!</v>
      </c>
      <c r="C8" s="56">
        <f>VLOOKUP(A8,Старт.вед.!$B$8:$H$67,7,FALSE)</f>
        <v>0.38263888888888886</v>
      </c>
      <c r="D8" s="57"/>
      <c r="E8" s="86">
        <f>IF(ISBLANK(D8),C8,TIME(LEFT(D8,2),RIGHT(D8,2),0))</f>
        <v>0.38263888888888886</v>
      </c>
      <c r="F8">
        <f>IF(E8=C8,0,IF((E8-C8)&lt;0,ABS(E8-C8)*1440*60,ABS(E8-C8)*1440*10))</f>
        <v>0</v>
      </c>
      <c r="G8" s="164" t="str">
        <f>IF(E8=C8," ",IF((E8-C8)&lt;0,"-",IF((E8-C8)&lt;=0," ","+")))</f>
        <v xml:space="preserve"> </v>
      </c>
      <c r="H8" s="40"/>
      <c r="I8" s="56">
        <f>VLOOKUP(A8,Старт.вед.!$B$8:$I$67,8,FALSE)</f>
        <v>0.42430555555555555</v>
      </c>
      <c r="J8" s="57"/>
      <c r="K8" s="86">
        <f>IF(ISBLANK(J8),I8,TIME(LEFT(J8,2),RIGHT(J8,2),0))</f>
        <v>0.42430555555555555</v>
      </c>
      <c r="L8">
        <f>IF(K8=I8,0,IF((K8-I8)&lt;0,ABS(K8-I8)*1440*60,ABS(K8-I8)*1440*10))</f>
        <v>0</v>
      </c>
      <c r="M8" s="164" t="str">
        <f>IF(K8=I8," ",IF((K8-I8)&lt;0,"-",IF((K8-I8)&lt;=0," ","+")))</f>
        <v xml:space="preserve"> </v>
      </c>
      <c r="N8" s="40"/>
      <c r="O8" s="56">
        <f t="shared" ref="O8" ca="1" si="31">K8+OFFSET(O8,6-ROW(O8),)</f>
        <v>0.42638888888888887</v>
      </c>
      <c r="P8" s="57" t="s">
        <v>189</v>
      </c>
      <c r="Q8" s="58">
        <f>IF(ISBLANK(P8),O8,TIME(LEFT(P8,2),RIGHT(P8,2),0))</f>
        <v>0.42638888888888887</v>
      </c>
      <c r="R8" s="77">
        <v>14.7</v>
      </c>
      <c r="S8" s="80"/>
      <c r="T8" s="78">
        <f>R8+S8</f>
        <v>14.7</v>
      </c>
      <c r="U8" s="42"/>
      <c r="V8" s="221"/>
      <c r="W8" s="57"/>
      <c r="X8" s="336">
        <v>0.42777777777777781</v>
      </c>
      <c r="Y8" s="86">
        <v>6.9444444444444447E-4</v>
      </c>
      <c r="Z8" s="263">
        <v>102126</v>
      </c>
      <c r="AA8" s="263">
        <v>102126</v>
      </c>
      <c r="AB8" s="43">
        <f>TIME(LEFT(Z8,2),MID(Z8,3,2),RIGHT(Z8,2))-X8</f>
        <v>3.7731481481481643E-3</v>
      </c>
      <c r="AC8" s="43">
        <f>TIME(LEFT(AA8,2),MID(AA8,3,2),RIGHT(AA8,2))-X8</f>
        <v>3.7731481481481643E-3</v>
      </c>
      <c r="AD8" s="60">
        <f ca="1">MIN(ABS(OFFSET(AD8,6-ROW(AD8),-1)-AB8),ABS(OFFSET(AD8,6-ROW(AD8),-1)-AC8))*1440*60</f>
        <v>268.99999999999858</v>
      </c>
      <c r="AE8" s="165" t="str">
        <f ca="1">IF(INT(AD8*1000)/1000=0,"",IF(ABS(OFFSET(AD8,6-ROW(AD8),-1)-AB8)*1440*60=AD8,IF((OFFSET(AD8,6-ROW(AD8),-1)-AB8)&lt;0,"+","-"),IF((OFFSET(AD8,6-ROW(AD8),-1)-AC8)&lt;0,"+","-")))</f>
        <v>-</v>
      </c>
      <c r="AF8" s="263">
        <v>104011</v>
      </c>
      <c r="AG8" s="263">
        <v>104011</v>
      </c>
      <c r="AH8" s="43">
        <f>TIME(LEFT(AF8,2),MID(AF8,3,2),RIGHT(AF8,2))-TIME(LEFT(AA8,2),MID(AA8,3,2),RIGHT(AA8,2))</f>
        <v>1.3020833333333315E-2</v>
      </c>
      <c r="AI8" s="43">
        <f>TIME(LEFT(AG8,2),MID(AG8,3,2),RIGHT(AG8,2))-TIME(LEFT(AA8,2),MID(AA8,3,2),RIGHT(AA8,2))</f>
        <v>1.3020833333333315E-2</v>
      </c>
      <c r="AJ8" s="60">
        <f ca="1">MIN(ABS(OFFSET(AJ8,6-ROW(AJ8),-1)-AH8),ABS(OFFSET(AJ8,6-ROW(AJ8),-1)-AI8))*1440*60</f>
        <v>198.00000000000159</v>
      </c>
      <c r="AK8" s="165" t="str">
        <f ca="1">IF(INT(AJ8*1000)/1000=0,"",IF(ABS(OFFSET(AJ8,6-ROW(AJ8),-1)-AH8)*1440*60=AJ8,IF((OFFSET(AJ8,6-ROW(AJ8),-1)-AH8)&lt;0,"+","-"),IF((OFFSET(AJ8,6-ROW(AJ8),-1)-AI8)&lt;0,"+","-")))</f>
        <v>-</v>
      </c>
      <c r="AL8" s="263">
        <v>105030</v>
      </c>
      <c r="AM8" s="263">
        <v>105030</v>
      </c>
      <c r="AN8" s="43">
        <f>TIME(LEFT(AL8,2),MID(AL8,3,2),RIGHT(AL8,2))-TIME(LEFT(AF8,2),MID(AF8,3,2),RIGHT(AF8,2))</f>
        <v>7.1643518518518245E-3</v>
      </c>
      <c r="AO8" s="43">
        <f>TIME(LEFT(AL8,2),MID(AM8,3,2),RIGHT(AM8,2))-TIME(LEFT(AG8,2),MID(AG8,3,2),RIGHT(AG8,2))</f>
        <v>7.1643518518518245E-3</v>
      </c>
      <c r="AP8" s="43">
        <f>TIME(LEFT(AM8,2),MID(AM8,3,2),RIGHT(AM8,2))-TIME(LEFT(AF8,2),MID(AF8,3,2),RIGHT(AF8,2))</f>
        <v>7.1643518518518245E-3</v>
      </c>
      <c r="AQ8" s="43">
        <f>TIME(LEFT(AM8,2),MID(AM8,3,2),RIGHT(AM8,2))-TIME(LEFT(AG8,2),MID(AG8,3,2),RIGHT(AG8,2))</f>
        <v>7.1643518518518245E-3</v>
      </c>
      <c r="AR8" s="60">
        <f ca="1">MIN(ABS(OFFSET(AR8,6-ROW(AR8),-1)-AN8),ABS(OFFSET(AR8,6-ROW(AR8),-1)-AO8),ABS(OFFSET(AR8,6-ROW(AR8),-1)-AP8),ABS(OFFSET(AR8,6-ROW(AR8),-1)-AQ8))*1440*60</f>
        <v>152.99999999999761</v>
      </c>
      <c r="AS8" s="165" t="str">
        <f ca="1">IF(INT(AR8*1000)/1000=0,"",IF(ABS(OFFSET(AR8,6-ROW(AR8),-1)-AN8)*1440*60=AR8,IF((OFFSET(AR8,6-ROW(AR8),-1)-AN8)&lt;0,"+","-"),IF((OFFSET(AR8,6-ROW(AR8),-1)-AP8)&lt;0,"+","-")))</f>
        <v>+</v>
      </c>
      <c r="AT8" s="42"/>
      <c r="AU8" s="56">
        <f ca="1">Q8+OFFSET(AU8,6-ROW(AU8),)</f>
        <v>0.48541666666666666</v>
      </c>
      <c r="AV8" s="57" t="s">
        <v>183</v>
      </c>
      <c r="AW8" s="58">
        <f>IF(ISBLANK(AV8),AU8,TIME(LEFT(AV8,2),RIGHT(AV8,2),0))</f>
        <v>0.46597222222222223</v>
      </c>
      <c r="AX8" s="86">
        <f>Y8</f>
        <v>6.9444444444444447E-4</v>
      </c>
      <c r="AY8" s="39">
        <f ca="1">IF(AW8=AU8,0,IF((AW8-AU8)&lt;0,ABS(AW8-AU8)*1440*60,IF((AW8-AU8-AX8)&lt;=0,0,ABS(AW8-AU8-AX8)*1440*10)))</f>
        <v>1679.9999999999986</v>
      </c>
      <c r="AZ8" s="164" t="str">
        <f ca="1">IF(AW8=AU8," ",IF((AW8-AU8)&lt;0,"-",IF((AW8-AU8)&lt;=0," ","+")))</f>
        <v>-</v>
      </c>
      <c r="BA8" s="40"/>
      <c r="BB8" s="283">
        <v>0.47152777777777777</v>
      </c>
      <c r="BC8" s="86"/>
      <c r="BD8" s="57" t="s">
        <v>190</v>
      </c>
      <c r="BE8" s="43">
        <f>TIME(LEFT(BD8,2),MID(BD8,3,2),RIGHT(BD8,2))-BB8</f>
        <v>8.5185185185185364E-3</v>
      </c>
      <c r="BF8" s="60">
        <f>IF((BE8-$BE$6)&lt;0,180,IF((BE8-$BD$6)&lt;0,0,ABS($BD$6-BE8)*1440*60))</f>
        <v>96.000000000001592</v>
      </c>
      <c r="BG8" s="60" t="str">
        <f>IF((BE8-$Q$6)&lt;0,"-",IF((BE8-$R$6)&lt;0,"","+"))</f>
        <v>+</v>
      </c>
      <c r="BH8" s="56">
        <f ca="1">AW8+OFFSET(BH8,6-ROW(BH8),)</f>
        <v>0.47569444444444448</v>
      </c>
      <c r="BI8" s="57"/>
      <c r="BJ8" s="86">
        <f ca="1">IF(ISBLANK(BI8),BH8,TIME(LEFT(BI8,2),RIGHT(BI8,2),0))</f>
        <v>0.47569444444444448</v>
      </c>
      <c r="BK8" s="86">
        <f>BC8</f>
        <v>0</v>
      </c>
      <c r="BL8" s="39">
        <f ca="1">IF(BJ8=BH8,0,IF((BJ8-BH8)&lt;0,ABS(BJ8-BH8)*1440*0,IF((BJ8-BH8-BK8)&lt;=0,0,ABS(BJ8-BH8-BK8)*1440*10)))</f>
        <v>0</v>
      </c>
      <c r="BM8" s="164" t="str">
        <f ca="1">IF(BJ8=BH8," ",IF((BJ8-BH8)&lt;0,"-",IF((BJ8-BH8)&lt;=0," ","+")))</f>
        <v xml:space="preserve"> </v>
      </c>
      <c r="BN8" s="40"/>
      <c r="BO8" s="356" t="e">
        <f ca="1">BL8+#REF!+#REF!+BF8+AY8+AR8+AJ8+AD8+T8</f>
        <v>#REF!</v>
      </c>
    </row>
    <row r="9" spans="1:67" s="1" customFormat="1" ht="15" customHeight="1" x14ac:dyDescent="0.25">
      <c r="A9" s="50">
        <f>Старт.вед.!B9</f>
        <v>2</v>
      </c>
      <c r="B9" s="38" t="str">
        <f>VLOOKUP(A9,'Уч-ки СТ'!$B$8:$H$67,2,FALSE)</f>
        <v>ЛЕГЕЙДА Дмитрий</v>
      </c>
      <c r="C9" s="56">
        <f>VLOOKUP(A9,Старт.вед.!$B$8:$H$67,7,FALSE)</f>
        <v>0.37638888888888888</v>
      </c>
      <c r="D9" s="57"/>
      <c r="E9" s="86">
        <f t="shared" ref="E9:E38" si="32">IF(ISBLANK(D9),C9,TIME(LEFT(D9,2),RIGHT(D9,2),0))</f>
        <v>0.37638888888888888</v>
      </c>
      <c r="F9">
        <f t="shared" ref="F9:F67" si="33">IF(E9=C9,0,IF((E9-C9)&lt;0,ABS(E9-C9)*1440*60,ABS(E9-C9)*1440*10))</f>
        <v>0</v>
      </c>
      <c r="G9" s="164" t="str">
        <f t="shared" ref="G9:G38" si="34">IF(E9=C9," ",IF((E9-C9)&lt;0,"-",IF((E9-C9)&lt;=0," ","+")))</f>
        <v xml:space="preserve"> </v>
      </c>
      <c r="H9" s="40"/>
      <c r="I9" s="56">
        <f>VLOOKUP(A9,Старт.вед.!$B$8:$I$67,8,FALSE)</f>
        <v>0.4597222222222222</v>
      </c>
      <c r="J9" s="57"/>
      <c r="K9" s="86">
        <f t="shared" ref="K9:K38" si="35">IF(ISBLANK(J9),I9,TIME(LEFT(J9,2),RIGHT(J9,2),0))</f>
        <v>0.4597222222222222</v>
      </c>
      <c r="L9">
        <f t="shared" ref="L9:L67" si="36">IF(K9=I9,0,IF((K9-I9)&lt;0,ABS(K9-I9)*1440*60,ABS(K9-I9)*1440*10))</f>
        <v>0</v>
      </c>
      <c r="M9" s="164" t="str">
        <f t="shared" ref="M9:M38" si="37">IF(K9=I9," ",IF((K9-I9)&lt;0,"-",IF((K9-I9)&lt;=0," ","+")))</f>
        <v xml:space="preserve"> </v>
      </c>
      <c r="N9" s="40"/>
      <c r="O9" s="56">
        <f t="shared" ref="O9:O38" ca="1" si="38">K9+OFFSET(O9,6-ROW(O9),)</f>
        <v>0.46180555555555552</v>
      </c>
      <c r="P9" s="57" t="s">
        <v>188</v>
      </c>
      <c r="Q9" s="58">
        <f t="shared" ref="Q9:Q38" si="39">IF(ISBLANK(P9),O9,TIME(LEFT(P9,2),RIGHT(P9,2),0))</f>
        <v>0.47638888888888892</v>
      </c>
      <c r="R9" s="77">
        <v>55.2</v>
      </c>
      <c r="S9" s="80"/>
      <c r="T9" s="78">
        <f t="shared" ref="T9:T38" si="40">R9+S9</f>
        <v>55.2</v>
      </c>
      <c r="U9" s="42"/>
      <c r="V9" s="221"/>
      <c r="W9" s="57" t="s">
        <v>298</v>
      </c>
      <c r="X9" s="336">
        <v>0.49236111111111108</v>
      </c>
      <c r="Y9" s="86">
        <v>1.3888888888888889E-3</v>
      </c>
      <c r="Z9" s="263">
        <v>115842</v>
      </c>
      <c r="AA9" s="263">
        <v>115842</v>
      </c>
      <c r="AB9" s="43">
        <f t="shared" ref="AB9:AB32" si="41">TIME(LEFT(Z9,2),MID(Z9,3,2),RIGHT(Z9,2))-X9</f>
        <v>6.7361111111111649E-3</v>
      </c>
      <c r="AC9" s="43">
        <f t="shared" ref="AC9:AC67" si="42">TIME(LEFT(AA9,2),MID(AA9,3,2),RIGHT(AA9,2))-X9</f>
        <v>6.7361111111111649E-3</v>
      </c>
      <c r="AD9" s="60">
        <f t="shared" ref="AD9:AD38" ca="1" si="43">MIN(ABS(OFFSET(AD9,6-ROW(AD9),-1)-AB9),ABS(OFFSET(AD9,6-ROW(AD9),-1)-AC9))*1440*60</f>
        <v>12.999999999995312</v>
      </c>
      <c r="AE9" s="165" t="str">
        <f t="shared" ref="AE9:AE38" ca="1" si="44">IF(INT(AD9*1000)/1000=0,"",IF(ABS(OFFSET(AD9,6-ROW(AD9),-1)-AB9)*1440*60=AD9,IF((OFFSET(AD9,6-ROW(AD9),-1)-AB9)&lt;0,"+","-"),IF((OFFSET(AD9,6-ROW(AD9),-1)-AC9)&lt;0,"+","-")))</f>
        <v>-</v>
      </c>
      <c r="AF9" s="263">
        <v>122025</v>
      </c>
      <c r="AG9" s="263">
        <v>122025</v>
      </c>
      <c r="AH9" s="43">
        <f t="shared" ref="AH9:AH32" si="45">TIME(LEFT(AF9,2),MID(AF9,3,2),RIGHT(AF9,2))-TIME(LEFT(AA9,2),MID(AA9,3,2),RIGHT(AA9,2))</f>
        <v>1.5081018518518563E-2</v>
      </c>
      <c r="AI9" s="43">
        <f t="shared" ref="AI9:AI32" si="46">TIME(LEFT(AG9,2),MID(AG9,3,2),RIGHT(AG9,2))-TIME(LEFT(AA9,2),MID(AA9,3,2),RIGHT(AA9,2))</f>
        <v>1.5081018518518563E-2</v>
      </c>
      <c r="AJ9" s="60">
        <f t="shared" ref="AJ9:AJ38" ca="1" si="47">MIN(ABS(OFFSET(AJ9,6-ROW(AJ9),-1)-AH9),ABS(OFFSET(AJ9,6-ROW(AJ9),-1)-AI9))*1440*60</f>
        <v>19.999999999996131</v>
      </c>
      <c r="AK9" s="165" t="str">
        <f t="shared" ref="AK9:AK38" ca="1" si="48">IF(INT(AJ9*1000)/1000=0,"",IF(ABS(OFFSET(AJ9,6-ROW(AJ9),-1)-AH9)*1440*60=AJ9,IF((OFFSET(AJ9,6-ROW(AJ9),-1)-AH9)&lt;0,"+","-"),IF((OFFSET(AJ9,6-ROW(AJ9),-1)-AI9)&lt;0,"+","-")))</f>
        <v>-</v>
      </c>
      <c r="AL9" s="263">
        <v>122822</v>
      </c>
      <c r="AM9" s="263">
        <v>122822</v>
      </c>
      <c r="AN9" s="43">
        <f t="shared" ref="AN9:AN67" si="49">TIME(LEFT(AL9,2),MID(AL9,3,2),RIGHT(AL9,2))-TIME(LEFT(AF9,2),MID(AF9,3,2),RIGHT(AF9,2))</f>
        <v>5.5208333333331971E-3</v>
      </c>
      <c r="AO9" s="43">
        <f t="shared" ref="AO9:AO32" si="50">TIME(LEFT(AL9,2),MID(AM9,3,2),RIGHT(AM9,2))-TIME(LEFT(AG9,2),MID(AG9,3,2),RIGHT(AG9,2))</f>
        <v>5.5208333333331971E-3</v>
      </c>
      <c r="AP9" s="43">
        <f t="shared" ref="AP9:AP32" si="51">TIME(LEFT(AM9,2),MID(AM9,3,2),RIGHT(AM9,2))-TIME(LEFT(AF9,2),MID(AF9,3,2),RIGHT(AF9,2))</f>
        <v>5.5208333333331971E-3</v>
      </c>
      <c r="AQ9" s="43">
        <f t="shared" ref="AQ9:AQ32" si="52">TIME(LEFT(AM9,2),MID(AM9,3,2),RIGHT(AM9,2))-TIME(LEFT(AG9,2),MID(AG9,3,2),RIGHT(AG9,2))</f>
        <v>5.5208333333331971E-3</v>
      </c>
      <c r="AR9" s="60">
        <f t="shared" ref="AR9:AR38" ca="1" si="53">MIN(ABS(OFFSET(AR9,6-ROW(AR9),-1)-AN9),ABS(OFFSET(AR9,6-ROW(AR9),-1)-AO9),ABS(OFFSET(AR9,6-ROW(AR9),-1)-AP9),ABS(OFFSET(AR9,6-ROW(AR9),-1)-AQ9))*1440*60</f>
        <v>10.999999999988205</v>
      </c>
      <c r="AS9" s="165" t="str">
        <f t="shared" ref="AS9:AS38" ca="1" si="54">IF(INT(AR9*1000)/1000=0,"",IF(ABS(OFFSET(AR9,6-ROW(AR9),-1)-AN9)*1440*60=AR9,IF((OFFSET(AR9,6-ROW(AR9),-1)-AN9)&lt;0,"+","-"),IF((OFFSET(AR9,6-ROW(AR9),-1)-AP9)&lt;0,"+","-")))</f>
        <v>+</v>
      </c>
      <c r="AT9" s="42"/>
      <c r="AU9" s="56">
        <f t="shared" ref="AU9:AU38" ca="1" si="55">Q9+OFFSET(AU9,6-ROW(AU9),)</f>
        <v>0.53541666666666665</v>
      </c>
      <c r="AV9" s="57" t="s">
        <v>200</v>
      </c>
      <c r="AW9" s="58">
        <f t="shared" ref="AW9:AW38" si="56">IF(ISBLANK(AV9),AU9,TIME(LEFT(AV9,2),RIGHT(AV9,2),0))</f>
        <v>0.53611111111111109</v>
      </c>
      <c r="AX9" s="86">
        <f t="shared" ref="AX9:AX38" si="57">Y9</f>
        <v>1.3888888888888889E-3</v>
      </c>
      <c r="AY9" s="39">
        <f t="shared" ref="AY9:AY13" ca="1" si="58">IF(AW9=AU9,0,IF((AW9-AU9)&lt;0,ABS(AW9-AU9)*1440*60,IF((AW9-AU9-AX9)&lt;=0,0,ABS(AW9-AU9-AX9)*1440*10)))</f>
        <v>0</v>
      </c>
      <c r="AZ9" s="164" t="str">
        <f t="shared" ref="AZ9:AZ38" ca="1" si="59">IF(AW9=AU9," ",IF((AW9-AU9)&lt;0,"-",IF((AW9-AU9)&lt;=0," ","+")))</f>
        <v>+</v>
      </c>
      <c r="BA9" s="40"/>
      <c r="BB9" s="283">
        <v>0.53819444444444442</v>
      </c>
      <c r="BC9" s="86"/>
      <c r="BD9" s="57" t="s">
        <v>307</v>
      </c>
      <c r="BE9" s="43">
        <f t="shared" ref="BE9:BE38" si="60">TIME(LEFT(BD9,2),MID(BD9,3,2),RIGHT(BD9,2))-BB9</f>
        <v>7.4652777777778345E-3</v>
      </c>
      <c r="BF9" s="60">
        <f t="shared" ref="BF9:BF32" si="61">IF((BE9-$BE$6)&lt;0,180,IF((BE9-$BD$6)&lt;0,0,ABS($BD$6-BE9)*1440*60))</f>
        <v>5.0000000000049534</v>
      </c>
      <c r="BG9" s="60" t="str">
        <f t="shared" ref="BG9:BG38" si="62">IF((BE9-$Q$6)&lt;0,"-",IF((BE9-$R$6)&lt;0,"","+"))</f>
        <v>+</v>
      </c>
      <c r="BH9" s="56">
        <f ca="1">BB9+OFFSET(BH9,6-ROW(BH9),)</f>
        <v>0.54791666666666661</v>
      </c>
      <c r="BI9" s="57"/>
      <c r="BJ9" s="86">
        <f t="shared" ref="BJ9:BJ38" ca="1" si="63">IF(ISBLANK(BI9),BH9,TIME(LEFT(BI9,2),RIGHT(BI9,2),0))</f>
        <v>0.54791666666666661</v>
      </c>
      <c r="BK9" s="86">
        <f>BC9</f>
        <v>0</v>
      </c>
      <c r="BL9" s="39">
        <f t="shared" ref="BL9:BL30" ca="1" si="64">IF(BJ9=BH9,0,IF((BJ9-BH9)&lt;0,ABS(BJ9-BH9)*1440*0,IF((BJ9-BH9-BK9)&lt;=0,0,ABS(BJ9-BH9-BK9)*1440*10)))</f>
        <v>0</v>
      </c>
      <c r="BM9" s="164" t="str">
        <f t="shared" ref="BM9:BM38" ca="1" si="65">IF(BJ9=BH9," ",IF((BJ9-BH9)&lt;0,"-",IF((BJ9-BH9)&lt;=0," ","+")))</f>
        <v xml:space="preserve"> </v>
      </c>
      <c r="BN9" s="40"/>
      <c r="BO9" s="356">
        <f ca="1">F9+L9+T9+AD9+AJ9+AR9+AY9+BF9+BL9</f>
        <v>104.19999999998461</v>
      </c>
    </row>
    <row r="10" spans="1:67" s="1" customFormat="1" ht="15" customHeight="1" x14ac:dyDescent="0.25">
      <c r="A10" s="50">
        <f>Старт.вед.!B10</f>
        <v>3</v>
      </c>
      <c r="B10" s="38" t="str">
        <f>VLOOKUP(A10,'Уч-ки СТ'!$B$8:$H$67,2,FALSE)</f>
        <v>КАНАНАДЗЕ Сергей</v>
      </c>
      <c r="C10" s="56">
        <f>VLOOKUP(A10,Старт.вед.!$B$8:$H$67,7,FALSE)</f>
        <v>0.37708333333333333</v>
      </c>
      <c r="D10" s="57"/>
      <c r="E10" s="86">
        <f t="shared" si="32"/>
        <v>0.37708333333333333</v>
      </c>
      <c r="F10">
        <f t="shared" si="33"/>
        <v>0</v>
      </c>
      <c r="G10" s="164" t="str">
        <f t="shared" si="34"/>
        <v xml:space="preserve"> </v>
      </c>
      <c r="H10" s="40"/>
      <c r="I10" s="56">
        <f>VLOOKUP(A10,Старт.вед.!$B$8:$I$67,8,FALSE)</f>
        <v>0.4604166666666667</v>
      </c>
      <c r="J10" s="57"/>
      <c r="K10" s="86">
        <f t="shared" si="35"/>
        <v>0.4604166666666667</v>
      </c>
      <c r="L10">
        <f t="shared" si="36"/>
        <v>0</v>
      </c>
      <c r="M10" s="164" t="str">
        <f t="shared" si="37"/>
        <v xml:space="preserve"> </v>
      </c>
      <c r="N10" s="40"/>
      <c r="O10" s="56">
        <f t="shared" ca="1" si="38"/>
        <v>0.46250000000000002</v>
      </c>
      <c r="P10" s="57" t="s">
        <v>279</v>
      </c>
      <c r="Q10" s="58">
        <f t="shared" si="39"/>
        <v>0.4777777777777778</v>
      </c>
      <c r="R10" s="77">
        <v>43.3</v>
      </c>
      <c r="S10" s="80"/>
      <c r="T10" s="78">
        <f t="shared" si="40"/>
        <v>43.3</v>
      </c>
      <c r="U10" s="42"/>
      <c r="V10" s="221"/>
      <c r="W10" s="57" t="s">
        <v>299</v>
      </c>
      <c r="X10" s="336">
        <v>0.4909722222222222</v>
      </c>
      <c r="Y10" s="86">
        <v>2.0833333333333333E-3</v>
      </c>
      <c r="Z10" s="263">
        <v>115640</v>
      </c>
      <c r="AA10" s="263">
        <v>115640</v>
      </c>
      <c r="AB10" s="43">
        <f t="shared" si="41"/>
        <v>6.7129629629629761E-3</v>
      </c>
      <c r="AC10" s="43">
        <f t="shared" si="42"/>
        <v>6.7129629629629761E-3</v>
      </c>
      <c r="AD10" s="60">
        <f t="shared" ca="1" si="43"/>
        <v>14.999999999998822</v>
      </c>
      <c r="AE10" s="165" t="str">
        <f t="shared" ca="1" si="44"/>
        <v>-</v>
      </c>
      <c r="AF10" s="263">
        <v>121848</v>
      </c>
      <c r="AG10" s="263">
        <v>121848</v>
      </c>
      <c r="AH10" s="43">
        <f t="shared" si="45"/>
        <v>1.5370370370370312E-2</v>
      </c>
      <c r="AI10" s="43">
        <f t="shared" si="46"/>
        <v>1.5370370370370312E-2</v>
      </c>
      <c r="AJ10" s="60">
        <f t="shared" ca="1" si="47"/>
        <v>4.9999999999949862</v>
      </c>
      <c r="AK10" s="165" t="str">
        <f t="shared" ca="1" si="48"/>
        <v>+</v>
      </c>
      <c r="AL10" s="263">
        <v>122631</v>
      </c>
      <c r="AM10" s="263">
        <v>122631</v>
      </c>
      <c r="AN10" s="43">
        <f t="shared" si="49"/>
        <v>5.3587962962964308E-3</v>
      </c>
      <c r="AO10" s="43">
        <f t="shared" si="50"/>
        <v>5.3587962962964308E-3</v>
      </c>
      <c r="AP10" s="43">
        <f t="shared" si="51"/>
        <v>5.3587962962964308E-3</v>
      </c>
      <c r="AQ10" s="43">
        <f t="shared" si="52"/>
        <v>5.3587962962964308E-3</v>
      </c>
      <c r="AR10" s="60">
        <f t="shared" ca="1" si="53"/>
        <v>2.9999999999884035</v>
      </c>
      <c r="AS10" s="165" t="str">
        <f t="shared" ca="1" si="54"/>
        <v>-</v>
      </c>
      <c r="AT10" s="42"/>
      <c r="AU10" s="56">
        <f t="shared" ca="1" si="55"/>
        <v>0.53680555555555554</v>
      </c>
      <c r="AV10" s="57" t="s">
        <v>304</v>
      </c>
      <c r="AW10" s="58">
        <f t="shared" si="56"/>
        <v>0.53680555555555554</v>
      </c>
      <c r="AX10" s="86">
        <f t="shared" si="57"/>
        <v>2.0833333333333333E-3</v>
      </c>
      <c r="AY10" s="39">
        <f t="shared" ca="1" si="58"/>
        <v>0</v>
      </c>
      <c r="AZ10" s="164" t="str">
        <f t="shared" ca="1" si="59"/>
        <v xml:space="preserve"> </v>
      </c>
      <c r="BA10" s="40"/>
      <c r="BB10" s="283">
        <v>0.54027777777777775</v>
      </c>
      <c r="BC10" s="86"/>
      <c r="BD10" s="57" t="s">
        <v>308</v>
      </c>
      <c r="BE10" s="43">
        <f t="shared" si="60"/>
        <v>7.3726851851851904E-3</v>
      </c>
      <c r="BF10" s="60">
        <f t="shared" si="61"/>
        <v>0</v>
      </c>
      <c r="BG10" s="60" t="str">
        <f t="shared" si="62"/>
        <v>+</v>
      </c>
      <c r="BH10" s="56">
        <f t="shared" ref="BH10:BH30" ca="1" si="66">BB10+OFFSET(BH10,6-ROW(BH10),)</f>
        <v>0.54999999999999993</v>
      </c>
      <c r="BI10" s="57"/>
      <c r="BJ10" s="86">
        <f t="shared" ca="1" si="63"/>
        <v>0.54999999999999993</v>
      </c>
      <c r="BK10" s="86">
        <f>BC10</f>
        <v>0</v>
      </c>
      <c r="BL10" s="39">
        <f t="shared" ca="1" si="64"/>
        <v>0</v>
      </c>
      <c r="BM10" s="164" t="str">
        <f t="shared" ca="1" si="65"/>
        <v xml:space="preserve"> </v>
      </c>
      <c r="BN10" s="40"/>
      <c r="BO10" s="356">
        <f t="shared" ref="BO10:BO22" ca="1" si="67">F10+L10+T10+AD10+AJ10+AR10+AY10+BF10+BL10</f>
        <v>66.299999999982205</v>
      </c>
    </row>
    <row r="11" spans="1:67" s="1" customFormat="1" ht="15" hidden="1" customHeight="1" x14ac:dyDescent="0.25">
      <c r="A11" s="50">
        <f>Старт.вед.!B11</f>
        <v>4</v>
      </c>
      <c r="B11" s="38" t="e">
        <f>VLOOKUP(A11,'Уч-ки СТ'!$B$8:$H$67,2,FALSE)</f>
        <v>#VALUE!</v>
      </c>
      <c r="C11" s="56">
        <f>VLOOKUP(A11,Старт.вед.!$B$8:$H$67,7,FALSE)</f>
        <v>0.37777777777777777</v>
      </c>
      <c r="D11" s="57"/>
      <c r="E11" s="86">
        <f t="shared" si="32"/>
        <v>0.37777777777777777</v>
      </c>
      <c r="F11">
        <f t="shared" si="33"/>
        <v>0</v>
      </c>
      <c r="G11" s="164" t="str">
        <f t="shared" si="34"/>
        <v xml:space="preserve"> </v>
      </c>
      <c r="H11" s="40"/>
      <c r="I11" s="56">
        <f>VLOOKUP(A11,Старт.вед.!$B$8:$I$67,8,FALSE)</f>
        <v>0.42638888888888887</v>
      </c>
      <c r="J11" s="57"/>
      <c r="K11" s="86">
        <f t="shared" si="35"/>
        <v>0.42638888888888887</v>
      </c>
      <c r="L11">
        <f t="shared" si="36"/>
        <v>0</v>
      </c>
      <c r="M11" s="164" t="str">
        <f t="shared" si="37"/>
        <v xml:space="preserve"> </v>
      </c>
      <c r="N11" s="40"/>
      <c r="O11" s="56">
        <f t="shared" ca="1" si="38"/>
        <v>0.4284722222222222</v>
      </c>
      <c r="P11" s="57"/>
      <c r="Q11" s="58">
        <f t="shared" ca="1" si="39"/>
        <v>0.4284722222222222</v>
      </c>
      <c r="R11" s="77"/>
      <c r="S11" s="80"/>
      <c r="T11" s="78">
        <f t="shared" si="40"/>
        <v>0</v>
      </c>
      <c r="U11" s="42"/>
      <c r="V11" s="221"/>
      <c r="W11" s="57"/>
      <c r="X11" s="336"/>
      <c r="Y11" s="86"/>
      <c r="Z11" s="263"/>
      <c r="AA11" s="263"/>
      <c r="AB11" s="43" t="e">
        <f t="shared" si="41"/>
        <v>#VALUE!</v>
      </c>
      <c r="AC11" s="43" t="e">
        <f t="shared" si="42"/>
        <v>#VALUE!</v>
      </c>
      <c r="AD11" s="60" t="e">
        <f t="shared" ca="1" si="43"/>
        <v>#VALUE!</v>
      </c>
      <c r="AE11" s="165" t="e">
        <f t="shared" ca="1" si="44"/>
        <v>#VALUE!</v>
      </c>
      <c r="AF11" s="263"/>
      <c r="AG11" s="263"/>
      <c r="AH11" s="43" t="e">
        <f t="shared" si="45"/>
        <v>#VALUE!</v>
      </c>
      <c r="AI11" s="43" t="e">
        <f t="shared" si="46"/>
        <v>#VALUE!</v>
      </c>
      <c r="AJ11" s="60" t="e">
        <f t="shared" ca="1" si="47"/>
        <v>#VALUE!</v>
      </c>
      <c r="AK11" s="165" t="e">
        <f t="shared" ca="1" si="48"/>
        <v>#VALUE!</v>
      </c>
      <c r="AL11" s="263"/>
      <c r="AM11" s="263"/>
      <c r="AN11" s="43" t="e">
        <f t="shared" si="49"/>
        <v>#VALUE!</v>
      </c>
      <c r="AO11" s="43" t="e">
        <f t="shared" si="50"/>
        <v>#VALUE!</v>
      </c>
      <c r="AP11" s="43" t="e">
        <f t="shared" si="51"/>
        <v>#VALUE!</v>
      </c>
      <c r="AQ11" s="43" t="e">
        <f t="shared" si="52"/>
        <v>#VALUE!</v>
      </c>
      <c r="AR11" s="60" t="e">
        <f t="shared" ca="1" si="53"/>
        <v>#VALUE!</v>
      </c>
      <c r="AS11" s="165" t="e">
        <f t="shared" ca="1" si="54"/>
        <v>#VALUE!</v>
      </c>
      <c r="AT11" s="42"/>
      <c r="AU11" s="56">
        <f t="shared" ca="1" si="55"/>
        <v>0.48749999999999999</v>
      </c>
      <c r="AV11" s="57"/>
      <c r="AW11" s="58">
        <f t="shared" ca="1" si="56"/>
        <v>0.48749999999999999</v>
      </c>
      <c r="AX11" s="86">
        <f t="shared" si="57"/>
        <v>0</v>
      </c>
      <c r="AY11" s="39">
        <f t="shared" ca="1" si="58"/>
        <v>0</v>
      </c>
      <c r="AZ11" s="164" t="str">
        <f t="shared" ca="1" si="59"/>
        <v xml:space="preserve"> </v>
      </c>
      <c r="BA11" s="40"/>
      <c r="BB11" s="337"/>
      <c r="BC11" s="338"/>
      <c r="BD11" s="339"/>
      <c r="BE11" s="340"/>
      <c r="BF11" s="340"/>
      <c r="BG11" s="341"/>
      <c r="BH11" s="56">
        <f t="shared" ca="1" si="66"/>
        <v>9.7222222222222224E-3</v>
      </c>
      <c r="BI11" s="339"/>
      <c r="BJ11" s="338"/>
      <c r="BK11" s="338"/>
      <c r="BL11" s="342"/>
      <c r="BM11" s="343"/>
      <c r="BN11" s="344"/>
      <c r="BO11" s="356" t="e">
        <f t="shared" ca="1" si="67"/>
        <v>#VALUE!</v>
      </c>
    </row>
    <row r="12" spans="1:67" s="1" customFormat="1" ht="15" hidden="1" customHeight="1" x14ac:dyDescent="0.25">
      <c r="A12" s="50">
        <f>Старт.вед.!B12</f>
        <v>5</v>
      </c>
      <c r="B12" s="38" t="e">
        <f>VLOOKUP(A12,'Уч-ки СТ'!$B$8:$H$67,2,FALSE)</f>
        <v>#VALUE!</v>
      </c>
      <c r="C12" s="56">
        <f>VLOOKUP(A12,Старт.вед.!$B$8:$H$67,7,FALSE)</f>
        <v>0.37847222222222221</v>
      </c>
      <c r="D12" s="57"/>
      <c r="E12" s="86">
        <f t="shared" si="32"/>
        <v>0.37847222222222221</v>
      </c>
      <c r="F12">
        <f t="shared" si="33"/>
        <v>0</v>
      </c>
      <c r="G12" s="164" t="str">
        <f t="shared" si="34"/>
        <v xml:space="preserve"> </v>
      </c>
      <c r="H12" s="40"/>
      <c r="I12" s="56">
        <f>VLOOKUP(A12,Старт.вед.!$B$8:$I$67,8,FALSE)</f>
        <v>0.42708333333333331</v>
      </c>
      <c r="J12" s="57"/>
      <c r="K12" s="86">
        <f t="shared" si="35"/>
        <v>0.42708333333333331</v>
      </c>
      <c r="L12">
        <f t="shared" si="36"/>
        <v>0</v>
      </c>
      <c r="M12" s="164" t="str">
        <f t="shared" si="37"/>
        <v xml:space="preserve"> </v>
      </c>
      <c r="N12" s="40"/>
      <c r="O12" s="56">
        <f t="shared" ca="1" si="38"/>
        <v>0.42916666666666664</v>
      </c>
      <c r="P12" s="57"/>
      <c r="Q12" s="58">
        <f t="shared" ca="1" si="39"/>
        <v>0.42916666666666664</v>
      </c>
      <c r="R12" s="77"/>
      <c r="S12" s="80"/>
      <c r="T12" s="78">
        <f t="shared" si="40"/>
        <v>0</v>
      </c>
      <c r="U12" s="42"/>
      <c r="V12" s="221"/>
      <c r="W12" s="57"/>
      <c r="X12" s="336"/>
      <c r="Y12" s="86"/>
      <c r="Z12" s="263"/>
      <c r="AA12" s="263"/>
      <c r="AB12" s="43" t="e">
        <f t="shared" si="41"/>
        <v>#VALUE!</v>
      </c>
      <c r="AC12" s="43" t="e">
        <f t="shared" si="42"/>
        <v>#VALUE!</v>
      </c>
      <c r="AD12" s="60" t="e">
        <f t="shared" ca="1" si="43"/>
        <v>#VALUE!</v>
      </c>
      <c r="AE12" s="165" t="e">
        <f t="shared" ca="1" si="44"/>
        <v>#VALUE!</v>
      </c>
      <c r="AF12" s="263"/>
      <c r="AG12" s="263"/>
      <c r="AH12" s="43" t="e">
        <f t="shared" si="45"/>
        <v>#VALUE!</v>
      </c>
      <c r="AI12" s="43" t="e">
        <f t="shared" si="46"/>
        <v>#VALUE!</v>
      </c>
      <c r="AJ12" s="60" t="e">
        <f t="shared" ca="1" si="47"/>
        <v>#VALUE!</v>
      </c>
      <c r="AK12" s="165" t="e">
        <f t="shared" ca="1" si="48"/>
        <v>#VALUE!</v>
      </c>
      <c r="AL12" s="263"/>
      <c r="AM12" s="263"/>
      <c r="AN12" s="43" t="e">
        <f t="shared" si="49"/>
        <v>#VALUE!</v>
      </c>
      <c r="AO12" s="43" t="e">
        <f t="shared" si="50"/>
        <v>#VALUE!</v>
      </c>
      <c r="AP12" s="43" t="e">
        <f t="shared" si="51"/>
        <v>#VALUE!</v>
      </c>
      <c r="AQ12" s="43" t="e">
        <f t="shared" si="52"/>
        <v>#VALUE!</v>
      </c>
      <c r="AR12" s="60" t="e">
        <f t="shared" ca="1" si="53"/>
        <v>#VALUE!</v>
      </c>
      <c r="AS12" s="165" t="e">
        <f t="shared" ca="1" si="54"/>
        <v>#VALUE!</v>
      </c>
      <c r="AT12" s="42"/>
      <c r="AU12" s="56">
        <f t="shared" ca="1" si="55"/>
        <v>0.48819444444444443</v>
      </c>
      <c r="AV12" s="57"/>
      <c r="AW12" s="58">
        <f t="shared" ca="1" si="56"/>
        <v>0.48819444444444443</v>
      </c>
      <c r="AX12" s="86">
        <f t="shared" si="57"/>
        <v>0</v>
      </c>
      <c r="AY12" s="39">
        <f t="shared" ca="1" si="58"/>
        <v>0</v>
      </c>
      <c r="AZ12" s="164" t="str">
        <f t="shared" ca="1" si="59"/>
        <v xml:space="preserve"> </v>
      </c>
      <c r="BA12" s="40"/>
      <c r="BB12" s="283"/>
      <c r="BC12" s="86"/>
      <c r="BD12" s="57"/>
      <c r="BE12" s="43" t="e">
        <f t="shared" si="60"/>
        <v>#VALUE!</v>
      </c>
      <c r="BF12" s="60" t="e">
        <f t="shared" si="61"/>
        <v>#VALUE!</v>
      </c>
      <c r="BG12" s="60" t="e">
        <f t="shared" si="62"/>
        <v>#VALUE!</v>
      </c>
      <c r="BH12" s="56">
        <f t="shared" ca="1" si="66"/>
        <v>9.7222222222222224E-3</v>
      </c>
      <c r="BI12" s="57"/>
      <c r="BJ12" s="86">
        <f t="shared" ca="1" si="63"/>
        <v>9.7222222222222224E-3</v>
      </c>
      <c r="BK12" s="86">
        <f t="shared" ref="BK12:BK38" si="68">BC12</f>
        <v>0</v>
      </c>
      <c r="BL12" s="39">
        <f t="shared" ca="1" si="64"/>
        <v>0</v>
      </c>
      <c r="BM12" s="164" t="str">
        <f t="shared" ca="1" si="65"/>
        <v xml:space="preserve"> </v>
      </c>
      <c r="BN12" s="40"/>
      <c r="BO12" s="356" t="e">
        <f t="shared" ca="1" si="67"/>
        <v>#VALUE!</v>
      </c>
    </row>
    <row r="13" spans="1:67" s="1" customFormat="1" ht="15" customHeight="1" x14ac:dyDescent="0.25">
      <c r="A13" s="50">
        <f>Старт.вед.!B13</f>
        <v>6</v>
      </c>
      <c r="B13" s="38" t="str">
        <f>VLOOKUP(A13,'Уч-ки СТ'!$B$8:$H$67,2,FALSE)</f>
        <v>БЕЛЬЧЕНКО Юрий</v>
      </c>
      <c r="C13" s="56">
        <f>VLOOKUP(A13,Старт.вед.!$B$8:$H$67,7,FALSE)</f>
        <v>0.37916666666666665</v>
      </c>
      <c r="D13" s="57"/>
      <c r="E13" s="86">
        <f t="shared" si="32"/>
        <v>0.37916666666666665</v>
      </c>
      <c r="F13">
        <f t="shared" si="33"/>
        <v>0</v>
      </c>
      <c r="G13" s="164" t="str">
        <f t="shared" si="34"/>
        <v xml:space="preserve"> </v>
      </c>
      <c r="H13" s="40"/>
      <c r="I13" s="56">
        <f>VLOOKUP(A13,Старт.вед.!$B$8:$I$67,8,FALSE)</f>
        <v>0.46111111111111108</v>
      </c>
      <c r="J13" s="57"/>
      <c r="K13" s="86">
        <f t="shared" si="35"/>
        <v>0.46111111111111108</v>
      </c>
      <c r="L13">
        <f t="shared" si="36"/>
        <v>0</v>
      </c>
      <c r="M13" s="164" t="str">
        <f t="shared" si="37"/>
        <v xml:space="preserve"> </v>
      </c>
      <c r="N13" s="40"/>
      <c r="O13" s="56">
        <f t="shared" ca="1" si="38"/>
        <v>0.46319444444444441</v>
      </c>
      <c r="P13" s="57" t="s">
        <v>280</v>
      </c>
      <c r="Q13" s="58">
        <f t="shared" si="39"/>
        <v>0.47847222222222219</v>
      </c>
      <c r="R13" s="77">
        <v>34.5</v>
      </c>
      <c r="S13" s="80"/>
      <c r="T13" s="78">
        <f t="shared" si="40"/>
        <v>34.5</v>
      </c>
      <c r="U13" s="42"/>
      <c r="V13" s="221"/>
      <c r="W13" s="57" t="s">
        <v>299</v>
      </c>
      <c r="X13" s="336">
        <v>0.4916666666666667</v>
      </c>
      <c r="Y13" s="86">
        <v>1.3888888888888889E-3</v>
      </c>
      <c r="Z13" s="263">
        <v>115716</v>
      </c>
      <c r="AA13" s="263">
        <v>115716</v>
      </c>
      <c r="AB13" s="43">
        <f t="shared" si="41"/>
        <v>6.4351851851851549E-3</v>
      </c>
      <c r="AC13" s="43">
        <f t="shared" si="42"/>
        <v>6.4351851851851549E-3</v>
      </c>
      <c r="AD13" s="60">
        <f t="shared" ca="1" si="43"/>
        <v>39.000000000002572</v>
      </c>
      <c r="AE13" s="165" t="str">
        <f t="shared" ca="1" si="44"/>
        <v>-</v>
      </c>
      <c r="AF13" s="263">
        <v>122305</v>
      </c>
      <c r="AG13" s="263">
        <v>122305</v>
      </c>
      <c r="AH13" s="43">
        <f t="shared" si="45"/>
        <v>1.7928240740740731E-2</v>
      </c>
      <c r="AI13" s="43">
        <f t="shared" si="46"/>
        <v>1.7928240740740731E-2</v>
      </c>
      <c r="AJ13" s="60">
        <f t="shared" ca="1" si="47"/>
        <v>225.99999999999915</v>
      </c>
      <c r="AK13" s="165" t="str">
        <f t="shared" ca="1" si="48"/>
        <v>+</v>
      </c>
      <c r="AL13" s="263">
        <v>122919</v>
      </c>
      <c r="AM13" s="263">
        <v>122919</v>
      </c>
      <c r="AN13" s="43">
        <f t="shared" si="49"/>
        <v>4.3287037037037512E-3</v>
      </c>
      <c r="AO13" s="43">
        <f t="shared" si="50"/>
        <v>4.3287037037037512E-3</v>
      </c>
      <c r="AP13" s="43">
        <f t="shared" si="51"/>
        <v>4.3287037037037512E-3</v>
      </c>
      <c r="AQ13" s="43">
        <f t="shared" si="52"/>
        <v>4.3287037037037512E-3</v>
      </c>
      <c r="AR13" s="60">
        <f t="shared" ca="1" si="53"/>
        <v>91.999999999995921</v>
      </c>
      <c r="AS13" s="165" t="str">
        <f t="shared" ca="1" si="54"/>
        <v>-</v>
      </c>
      <c r="AT13" s="42"/>
      <c r="AU13" s="56">
        <f t="shared" ca="1" si="55"/>
        <v>0.53749999999999998</v>
      </c>
      <c r="AV13" s="57"/>
      <c r="AW13" s="58">
        <f t="shared" ca="1" si="56"/>
        <v>0.53749999999999998</v>
      </c>
      <c r="AX13" s="86">
        <f t="shared" si="57"/>
        <v>1.3888888888888889E-3</v>
      </c>
      <c r="AY13" s="39">
        <f t="shared" ca="1" si="58"/>
        <v>0</v>
      </c>
      <c r="AZ13" s="164" t="str">
        <f t="shared" ca="1" si="59"/>
        <v xml:space="preserve"> </v>
      </c>
      <c r="BA13" s="40"/>
      <c r="BB13" s="283">
        <v>0.5395833333333333</v>
      </c>
      <c r="BC13" s="86"/>
      <c r="BD13" s="57" t="s">
        <v>309</v>
      </c>
      <c r="BE13" s="43">
        <f t="shared" si="60"/>
        <v>7.3611111111111516E-3</v>
      </c>
      <c r="BF13" s="60">
        <f t="shared" si="61"/>
        <v>0</v>
      </c>
      <c r="BG13" s="60" t="str">
        <f t="shared" si="62"/>
        <v>+</v>
      </c>
      <c r="BH13" s="56">
        <f t="shared" ca="1" si="66"/>
        <v>0.54930555555555549</v>
      </c>
      <c r="BI13" s="57"/>
      <c r="BJ13" s="86">
        <f t="shared" ca="1" si="63"/>
        <v>0.54930555555555549</v>
      </c>
      <c r="BK13" s="86">
        <f t="shared" si="68"/>
        <v>0</v>
      </c>
      <c r="BL13" s="39">
        <f t="shared" ca="1" si="64"/>
        <v>0</v>
      </c>
      <c r="BM13" s="164" t="str">
        <f t="shared" ca="1" si="65"/>
        <v xml:space="preserve"> </v>
      </c>
      <c r="BN13" s="40"/>
      <c r="BO13" s="356">
        <f t="shared" ca="1" si="67"/>
        <v>391.49999999999761</v>
      </c>
    </row>
    <row r="14" spans="1:67" s="1" customFormat="1" ht="15" customHeight="1" x14ac:dyDescent="0.25">
      <c r="A14" s="50">
        <f>Старт.вед.!B14</f>
        <v>7</v>
      </c>
      <c r="B14" s="38" t="str">
        <f>VLOOKUP(A14,'Уч-ки СТ'!$B$8:$H$67,2,FALSE)</f>
        <v>ЕРШОВ Сергей</v>
      </c>
      <c r="C14" s="56">
        <f>VLOOKUP(A14,Старт.вед.!$B$8:$H$67,7,FALSE)</f>
        <v>0.37986111111111109</v>
      </c>
      <c r="D14" s="57"/>
      <c r="E14" s="86">
        <f t="shared" si="32"/>
        <v>0.37986111111111109</v>
      </c>
      <c r="F14">
        <f t="shared" si="33"/>
        <v>0</v>
      </c>
      <c r="G14" s="164" t="str">
        <f t="shared" si="34"/>
        <v xml:space="preserve"> </v>
      </c>
      <c r="H14" s="40"/>
      <c r="I14" s="56">
        <f>VLOOKUP(A14,Старт.вед.!$B$8:$I$67,8,FALSE)</f>
        <v>0.46180555555555558</v>
      </c>
      <c r="J14" s="57"/>
      <c r="K14" s="86">
        <f t="shared" si="35"/>
        <v>0.46180555555555558</v>
      </c>
      <c r="L14">
        <f t="shared" si="36"/>
        <v>0</v>
      </c>
      <c r="M14" s="164" t="str">
        <f t="shared" si="37"/>
        <v xml:space="preserve"> </v>
      </c>
      <c r="N14" s="40"/>
      <c r="O14" s="56">
        <f t="shared" ca="1" si="38"/>
        <v>0.46388888888888891</v>
      </c>
      <c r="P14" s="57" t="s">
        <v>281</v>
      </c>
      <c r="Q14" s="58">
        <f t="shared" si="39"/>
        <v>0.47986111111111113</v>
      </c>
      <c r="R14" s="77">
        <v>40.200000000000003</v>
      </c>
      <c r="S14" s="80"/>
      <c r="T14" s="78">
        <f t="shared" si="40"/>
        <v>40.200000000000003</v>
      </c>
      <c r="U14" s="42"/>
      <c r="V14" s="221"/>
      <c r="W14" s="57" t="s">
        <v>300</v>
      </c>
      <c r="X14" s="336">
        <v>0.49305555555555558</v>
      </c>
      <c r="Y14" s="86">
        <v>6.9444444444444447E-4</v>
      </c>
      <c r="Z14" s="263">
        <v>120000</v>
      </c>
      <c r="AA14" s="263">
        <v>120000</v>
      </c>
      <c r="AB14" s="43">
        <f>TIME(LEFT(Z14,2),MID(Z14,3,2),RIGHT(Z14,2))-X14</f>
        <v>6.9444444444444198E-3</v>
      </c>
      <c r="AC14" s="43">
        <f t="shared" si="42"/>
        <v>6.9444444444444198E-3</v>
      </c>
      <c r="AD14" s="60">
        <f t="shared" ca="1" si="43"/>
        <v>4.9999999999979092</v>
      </c>
      <c r="AE14" s="165" t="str">
        <f t="shared" ca="1" si="44"/>
        <v>+</v>
      </c>
      <c r="AF14" s="263">
        <v>122213</v>
      </c>
      <c r="AG14" s="263">
        <v>122213</v>
      </c>
      <c r="AH14" s="43">
        <f t="shared" si="45"/>
        <v>1.5428240740740784E-2</v>
      </c>
      <c r="AI14" s="43">
        <f t="shared" si="46"/>
        <v>1.5428240740740784E-2</v>
      </c>
      <c r="AJ14" s="60">
        <f t="shared" ca="1" si="47"/>
        <v>10.000000000003762</v>
      </c>
      <c r="AK14" s="165" t="str">
        <f t="shared" ca="1" si="48"/>
        <v>+</v>
      </c>
      <c r="AL14" s="263">
        <v>123001</v>
      </c>
      <c r="AM14" s="263">
        <v>123001</v>
      </c>
      <c r="AN14" s="43">
        <f t="shared" si="49"/>
        <v>5.4166666666666252E-3</v>
      </c>
      <c r="AO14" s="43">
        <f t="shared" si="50"/>
        <v>5.4166666666666252E-3</v>
      </c>
      <c r="AP14" s="43">
        <f t="shared" si="51"/>
        <v>5.4166666666666252E-3</v>
      </c>
      <c r="AQ14" s="43">
        <f t="shared" si="52"/>
        <v>5.4166666666666252E-3</v>
      </c>
      <c r="AR14" s="60">
        <f t="shared" ca="1" si="53"/>
        <v>1.9999999999963909</v>
      </c>
      <c r="AS14" s="165" t="str">
        <f t="shared" ca="1" si="54"/>
        <v>+</v>
      </c>
      <c r="AT14" s="42"/>
      <c r="AU14" s="56">
        <f t="shared" ca="1" si="55"/>
        <v>0.53888888888888886</v>
      </c>
      <c r="AV14" s="57"/>
      <c r="AW14" s="58">
        <f t="shared" ca="1" si="56"/>
        <v>0.53888888888888886</v>
      </c>
      <c r="AX14" s="86">
        <f t="shared" si="57"/>
        <v>6.9444444444444447E-4</v>
      </c>
      <c r="AY14" s="39">
        <f t="shared" ref="AY14:AY38" ca="1" si="69">IF(AW14=AU14,0,IF((AW14-AU14)&lt;0,ABS(AW14-AU14)*1440*60,IF((AW14-AU14-AX14)&lt;=0,0,ABS(AW14-AU14-AX14)*1440*10)))</f>
        <v>0</v>
      </c>
      <c r="AZ14" s="164" t="str">
        <f t="shared" ca="1" si="59"/>
        <v xml:space="preserve"> </v>
      </c>
      <c r="BA14" s="40"/>
      <c r="BB14" s="283">
        <v>0.54097222222222219</v>
      </c>
      <c r="BC14" s="86"/>
      <c r="BD14" s="57" t="s">
        <v>310</v>
      </c>
      <c r="BE14" s="43">
        <f t="shared" si="60"/>
        <v>7.0486111111111027E-3</v>
      </c>
      <c r="BF14" s="60">
        <f t="shared" si="61"/>
        <v>0</v>
      </c>
      <c r="BG14" s="60" t="str">
        <f t="shared" si="62"/>
        <v>+</v>
      </c>
      <c r="BH14" s="56">
        <f t="shared" ca="1" si="66"/>
        <v>0.55069444444444438</v>
      </c>
      <c r="BI14" s="57"/>
      <c r="BJ14" s="86">
        <f t="shared" ca="1" si="63"/>
        <v>0.55069444444444438</v>
      </c>
      <c r="BK14" s="86">
        <f t="shared" si="68"/>
        <v>0</v>
      </c>
      <c r="BL14" s="39">
        <f t="shared" ca="1" si="64"/>
        <v>0</v>
      </c>
      <c r="BM14" s="164" t="str">
        <f t="shared" ca="1" si="65"/>
        <v xml:space="preserve"> </v>
      </c>
      <c r="BN14" s="40"/>
      <c r="BO14" s="356">
        <f t="shared" ca="1" si="67"/>
        <v>57.19999999999807</v>
      </c>
    </row>
    <row r="15" spans="1:67" s="1" customFormat="1" ht="15" customHeight="1" x14ac:dyDescent="0.25">
      <c r="A15" s="50">
        <f>Старт.вед.!B15</f>
        <v>8</v>
      </c>
      <c r="B15" s="38" t="str">
        <f>VLOOKUP(A15,'Уч-ки СТ'!$B$8:$H$67,2,FALSE)</f>
        <v>МОТЫЛЕВ Михаил</v>
      </c>
      <c r="C15" s="56">
        <f>VLOOKUP(A15,Старт.вед.!$B$8:$H$67,7,FALSE)</f>
        <v>0.38055555555555554</v>
      </c>
      <c r="D15" s="57"/>
      <c r="E15" s="86">
        <f t="shared" si="32"/>
        <v>0.38055555555555554</v>
      </c>
      <c r="F15">
        <f t="shared" si="33"/>
        <v>0</v>
      </c>
      <c r="G15" s="164" t="str">
        <f t="shared" si="34"/>
        <v xml:space="preserve"> </v>
      </c>
      <c r="H15" s="40"/>
      <c r="I15" s="56">
        <f>VLOOKUP(A15,Старт.вед.!$B$8:$I$67,8,FALSE)</f>
        <v>0.46249999999999997</v>
      </c>
      <c r="J15" s="57"/>
      <c r="K15" s="86">
        <f t="shared" si="35"/>
        <v>0.46249999999999997</v>
      </c>
      <c r="L15">
        <f t="shared" si="36"/>
        <v>0</v>
      </c>
      <c r="M15" s="164" t="str">
        <f t="shared" si="37"/>
        <v xml:space="preserve"> </v>
      </c>
      <c r="N15" s="40"/>
      <c r="O15" s="56">
        <f t="shared" ca="1" si="38"/>
        <v>0.46458333333333329</v>
      </c>
      <c r="P15" s="57" t="s">
        <v>282</v>
      </c>
      <c r="Q15" s="58">
        <f t="shared" si="39"/>
        <v>0.48125000000000001</v>
      </c>
      <c r="R15" s="77">
        <v>41.2</v>
      </c>
      <c r="S15" s="80">
        <v>10</v>
      </c>
      <c r="T15" s="78">
        <f t="shared" si="40"/>
        <v>51.2</v>
      </c>
      <c r="U15" s="42"/>
      <c r="V15" s="221"/>
      <c r="W15" s="57" t="s">
        <v>300</v>
      </c>
      <c r="X15" s="336">
        <v>0.49374999999999997</v>
      </c>
      <c r="Y15" s="86">
        <v>1.3888888888888889E-3</v>
      </c>
      <c r="Z15" s="263">
        <v>120100</v>
      </c>
      <c r="AA15" s="263">
        <v>120100</v>
      </c>
      <c r="AB15" s="43">
        <f t="shared" si="41"/>
        <v>6.9444444444444753E-3</v>
      </c>
      <c r="AC15" s="43">
        <f t="shared" si="42"/>
        <v>6.9444444444444753E-3</v>
      </c>
      <c r="AD15" s="60">
        <f t="shared" ca="1" si="43"/>
        <v>5.0000000000027054</v>
      </c>
      <c r="AE15" s="165" t="str">
        <f t="shared" ca="1" si="44"/>
        <v>+</v>
      </c>
      <c r="AF15" s="263">
        <v>122300</v>
      </c>
      <c r="AG15" s="263">
        <v>122300</v>
      </c>
      <c r="AH15" s="43">
        <f t="shared" si="45"/>
        <v>1.5277777777777724E-2</v>
      </c>
      <c r="AI15" s="43">
        <f t="shared" si="46"/>
        <v>1.5277777777777724E-2</v>
      </c>
      <c r="AJ15" s="60">
        <f t="shared" ca="1" si="47"/>
        <v>3.0000000000046656</v>
      </c>
      <c r="AK15" s="165" t="str">
        <f t="shared" ca="1" si="48"/>
        <v>-</v>
      </c>
      <c r="AL15" s="263">
        <v>123052</v>
      </c>
      <c r="AM15" s="263">
        <v>123052</v>
      </c>
      <c r="AN15" s="43">
        <f t="shared" si="49"/>
        <v>5.4629629629630028E-3</v>
      </c>
      <c r="AO15" s="43">
        <f t="shared" si="50"/>
        <v>5.4629629629630028E-3</v>
      </c>
      <c r="AP15" s="43">
        <f t="shared" si="51"/>
        <v>5.4629629629630028E-3</v>
      </c>
      <c r="AQ15" s="43">
        <f t="shared" si="52"/>
        <v>5.4629629629630028E-3</v>
      </c>
      <c r="AR15" s="60">
        <f t="shared" ca="1" si="53"/>
        <v>6.0000000000034106</v>
      </c>
      <c r="AS15" s="165" t="str">
        <f t="shared" ca="1" si="54"/>
        <v>+</v>
      </c>
      <c r="AT15" s="42"/>
      <c r="AU15" s="56">
        <f t="shared" ca="1" si="55"/>
        <v>0.54027777777777775</v>
      </c>
      <c r="AV15" s="57"/>
      <c r="AW15" s="58">
        <f t="shared" ca="1" si="56"/>
        <v>0.54027777777777775</v>
      </c>
      <c r="AX15" s="86">
        <f t="shared" si="57"/>
        <v>1.3888888888888889E-3</v>
      </c>
      <c r="AY15" s="39">
        <f t="shared" ca="1" si="69"/>
        <v>0</v>
      </c>
      <c r="AZ15" s="164" t="str">
        <f t="shared" ca="1" si="59"/>
        <v xml:space="preserve"> </v>
      </c>
      <c r="BA15" s="40"/>
      <c r="BB15" s="283">
        <v>0.54236111111111118</v>
      </c>
      <c r="BC15" s="86"/>
      <c r="BD15" s="57" t="s">
        <v>311</v>
      </c>
      <c r="BE15" s="43">
        <f t="shared" si="60"/>
        <v>7.1643518518518245E-3</v>
      </c>
      <c r="BF15" s="60">
        <f t="shared" si="61"/>
        <v>0</v>
      </c>
      <c r="BG15" s="60" t="str">
        <f t="shared" si="62"/>
        <v>+</v>
      </c>
      <c r="BH15" s="56">
        <f t="shared" ca="1" si="66"/>
        <v>0.55208333333333337</v>
      </c>
      <c r="BI15" s="57"/>
      <c r="BJ15" s="86">
        <f t="shared" ca="1" si="63"/>
        <v>0.55208333333333337</v>
      </c>
      <c r="BK15" s="86">
        <f t="shared" si="68"/>
        <v>0</v>
      </c>
      <c r="BL15" s="39">
        <f t="shared" ca="1" si="64"/>
        <v>0</v>
      </c>
      <c r="BM15" s="164" t="str">
        <f t="shared" ca="1" si="65"/>
        <v xml:space="preserve"> </v>
      </c>
      <c r="BN15" s="40"/>
      <c r="BO15" s="356">
        <f t="shared" ca="1" si="67"/>
        <v>65.200000000010789</v>
      </c>
    </row>
    <row r="16" spans="1:67" s="1" customFormat="1" ht="15" hidden="1" customHeight="1" x14ac:dyDescent="0.25">
      <c r="A16" s="50">
        <f>Старт.вед.!B16</f>
        <v>9</v>
      </c>
      <c r="B16" s="38" t="e">
        <f>VLOOKUP(A16,'Уч-ки СТ'!$B$8:$H$67,2,FALSE)</f>
        <v>#VALUE!</v>
      </c>
      <c r="C16" s="56">
        <f>VLOOKUP(A16,Старт.вед.!$B$8:$H$67,7,FALSE)</f>
        <v>0.38124999999999998</v>
      </c>
      <c r="D16" s="57"/>
      <c r="E16" s="86">
        <f t="shared" si="32"/>
        <v>0.38124999999999998</v>
      </c>
      <c r="F16">
        <f t="shared" si="33"/>
        <v>0</v>
      </c>
      <c r="G16" s="164" t="str">
        <f t="shared" si="34"/>
        <v xml:space="preserve"> </v>
      </c>
      <c r="H16" s="40"/>
      <c r="I16" s="56">
        <f>VLOOKUP(A16,Старт.вед.!$B$8:$I$67,8,FALSE)</f>
        <v>0.42986111111111108</v>
      </c>
      <c r="J16" s="57"/>
      <c r="K16" s="86">
        <f t="shared" si="35"/>
        <v>0.42986111111111108</v>
      </c>
      <c r="L16">
        <f t="shared" si="36"/>
        <v>0</v>
      </c>
      <c r="M16" s="164" t="str">
        <f t="shared" si="37"/>
        <v xml:space="preserve"> </v>
      </c>
      <c r="N16" s="40"/>
      <c r="O16" s="56">
        <f t="shared" ca="1" si="38"/>
        <v>0.43194444444444441</v>
      </c>
      <c r="P16" s="57" t="s">
        <v>177</v>
      </c>
      <c r="Q16" s="58">
        <f t="shared" si="39"/>
        <v>0.43263888888888885</v>
      </c>
      <c r="R16" s="77"/>
      <c r="S16" s="80"/>
      <c r="T16" s="78">
        <f t="shared" si="40"/>
        <v>0</v>
      </c>
      <c r="U16" s="42"/>
      <c r="V16" s="221"/>
      <c r="W16" s="57"/>
      <c r="X16" s="336"/>
      <c r="Y16" s="86">
        <v>1.3888888888888889E-3</v>
      </c>
      <c r="Z16" s="263">
        <v>103227</v>
      </c>
      <c r="AA16" s="263">
        <v>103227</v>
      </c>
      <c r="AB16" s="43">
        <f t="shared" si="41"/>
        <v>0.43920138888888888</v>
      </c>
      <c r="AC16" s="43">
        <f t="shared" si="42"/>
        <v>0.43920138888888888</v>
      </c>
      <c r="AD16" s="60">
        <f t="shared" ca="1" si="43"/>
        <v>37352</v>
      </c>
      <c r="AE16" s="165" t="str">
        <f t="shared" ca="1" si="44"/>
        <v>+</v>
      </c>
      <c r="AF16" s="263"/>
      <c r="AG16" s="263"/>
      <c r="AH16" s="43" t="e">
        <f t="shared" si="45"/>
        <v>#VALUE!</v>
      </c>
      <c r="AI16" s="43" t="e">
        <f t="shared" si="46"/>
        <v>#VALUE!</v>
      </c>
      <c r="AJ16" s="60" t="e">
        <f t="shared" ca="1" si="47"/>
        <v>#VALUE!</v>
      </c>
      <c r="AK16" s="165" t="e">
        <f t="shared" ca="1" si="48"/>
        <v>#VALUE!</v>
      </c>
      <c r="AL16" s="263">
        <v>110446</v>
      </c>
      <c r="AM16" s="263">
        <v>110446</v>
      </c>
      <c r="AN16" s="43" t="e">
        <f t="shared" si="49"/>
        <v>#VALUE!</v>
      </c>
      <c r="AO16" s="43" t="e">
        <f t="shared" si="50"/>
        <v>#VALUE!</v>
      </c>
      <c r="AP16" s="43" t="e">
        <f t="shared" si="51"/>
        <v>#VALUE!</v>
      </c>
      <c r="AQ16" s="43" t="e">
        <f t="shared" si="52"/>
        <v>#VALUE!</v>
      </c>
      <c r="AR16" s="60" t="e">
        <f t="shared" ca="1" si="53"/>
        <v>#VALUE!</v>
      </c>
      <c r="AS16" s="165" t="e">
        <f t="shared" ca="1" si="54"/>
        <v>#VALUE!</v>
      </c>
      <c r="AT16" s="42"/>
      <c r="AU16" s="56">
        <f t="shared" ca="1" si="55"/>
        <v>0.49166666666666664</v>
      </c>
      <c r="AV16" s="57" t="s">
        <v>185</v>
      </c>
      <c r="AW16" s="58">
        <f t="shared" si="56"/>
        <v>0.47222222222222227</v>
      </c>
      <c r="AX16" s="86">
        <f t="shared" si="57"/>
        <v>1.3888888888888889E-3</v>
      </c>
      <c r="AY16" s="39">
        <f t="shared" ca="1" si="69"/>
        <v>1679.9999999999941</v>
      </c>
      <c r="AZ16" s="164" t="str">
        <f t="shared" ca="1" si="59"/>
        <v>-</v>
      </c>
      <c r="BA16" s="40"/>
      <c r="BB16" s="283"/>
      <c r="BC16" s="86"/>
      <c r="BD16" s="57" t="s">
        <v>191</v>
      </c>
      <c r="BE16" s="43">
        <f t="shared" si="60"/>
        <v>0.48707175925925927</v>
      </c>
      <c r="BF16" s="60">
        <f t="shared" si="61"/>
        <v>41443</v>
      </c>
      <c r="BG16" s="60" t="str">
        <f t="shared" si="62"/>
        <v>+</v>
      </c>
      <c r="BH16" s="56">
        <f t="shared" ca="1" si="66"/>
        <v>9.7222222222222224E-3</v>
      </c>
      <c r="BI16" s="57"/>
      <c r="BJ16" s="86">
        <f t="shared" ca="1" si="63"/>
        <v>9.7222222222222224E-3</v>
      </c>
      <c r="BK16" s="86">
        <f t="shared" si="68"/>
        <v>0</v>
      </c>
      <c r="BL16" s="39">
        <f t="shared" ca="1" si="64"/>
        <v>0</v>
      </c>
      <c r="BM16" s="164" t="str">
        <f t="shared" ca="1" si="65"/>
        <v xml:space="preserve"> </v>
      </c>
      <c r="BN16" s="40"/>
      <c r="BO16" s="356" t="e">
        <f t="shared" ca="1" si="67"/>
        <v>#VALUE!</v>
      </c>
    </row>
    <row r="17" spans="1:67" s="1" customFormat="1" ht="15" hidden="1" customHeight="1" x14ac:dyDescent="0.25">
      <c r="A17" s="50">
        <f>Старт.вед.!B17</f>
        <v>10</v>
      </c>
      <c r="B17" s="38" t="e">
        <f>VLOOKUP(A17,'Уч-ки СТ'!$B$8:$H$67,2,FALSE)</f>
        <v>#VALUE!</v>
      </c>
      <c r="C17" s="56">
        <f>VLOOKUP(A17,Старт.вед.!$B$8:$H$67,7,FALSE)</f>
        <v>0.38194444444444442</v>
      </c>
      <c r="D17" s="57"/>
      <c r="E17" s="86">
        <f t="shared" si="32"/>
        <v>0.38194444444444442</v>
      </c>
      <c r="F17">
        <f t="shared" si="33"/>
        <v>0</v>
      </c>
      <c r="G17" s="164" t="str">
        <f t="shared" si="34"/>
        <v xml:space="preserve"> </v>
      </c>
      <c r="H17" s="40"/>
      <c r="I17" s="56">
        <f>VLOOKUP(A17,Старт.вед.!$B$8:$I$67,8,FALSE)</f>
        <v>0.43055555555555558</v>
      </c>
      <c r="J17" s="57"/>
      <c r="K17" s="86">
        <f t="shared" si="35"/>
        <v>0.43055555555555558</v>
      </c>
      <c r="L17">
        <f t="shared" si="36"/>
        <v>0</v>
      </c>
      <c r="M17" s="164" t="str">
        <f t="shared" si="37"/>
        <v xml:space="preserve"> </v>
      </c>
      <c r="N17" s="40"/>
      <c r="O17" s="56">
        <f t="shared" ca="1" si="38"/>
        <v>0.43263888888888891</v>
      </c>
      <c r="P17" s="57" t="s">
        <v>178</v>
      </c>
      <c r="Q17" s="58">
        <f t="shared" si="39"/>
        <v>0.43333333333333335</v>
      </c>
      <c r="R17" s="77"/>
      <c r="S17" s="80">
        <v>30</v>
      </c>
      <c r="T17" s="78">
        <f t="shared" si="40"/>
        <v>30</v>
      </c>
      <c r="U17" s="42"/>
      <c r="V17" s="221"/>
      <c r="W17" s="57"/>
      <c r="X17" s="336"/>
      <c r="Y17" s="86">
        <v>6.9444444444444447E-4</v>
      </c>
      <c r="Z17" s="263">
        <v>103236</v>
      </c>
      <c r="AA17" s="263">
        <v>103236</v>
      </c>
      <c r="AB17" s="43">
        <f t="shared" si="41"/>
        <v>0.43930555555555556</v>
      </c>
      <c r="AC17" s="43">
        <f t="shared" si="42"/>
        <v>0.43930555555555556</v>
      </c>
      <c r="AD17" s="60">
        <f t="shared" ca="1" si="43"/>
        <v>37361</v>
      </c>
      <c r="AE17" s="165" t="str">
        <f t="shared" ca="1" si="44"/>
        <v>+</v>
      </c>
      <c r="AF17" s="263"/>
      <c r="AG17" s="263"/>
      <c r="AH17" s="43" t="e">
        <f t="shared" si="45"/>
        <v>#VALUE!</v>
      </c>
      <c r="AI17" s="43" t="e">
        <f t="shared" si="46"/>
        <v>#VALUE!</v>
      </c>
      <c r="AJ17" s="60" t="e">
        <f t="shared" ca="1" si="47"/>
        <v>#VALUE!</v>
      </c>
      <c r="AK17" s="165" t="e">
        <f t="shared" ca="1" si="48"/>
        <v>#VALUE!</v>
      </c>
      <c r="AL17" s="263">
        <v>110533</v>
      </c>
      <c r="AM17" s="263">
        <v>110533</v>
      </c>
      <c r="AN17" s="43" t="e">
        <f t="shared" si="49"/>
        <v>#VALUE!</v>
      </c>
      <c r="AO17" s="43" t="e">
        <f t="shared" si="50"/>
        <v>#VALUE!</v>
      </c>
      <c r="AP17" s="43" t="e">
        <f t="shared" si="51"/>
        <v>#VALUE!</v>
      </c>
      <c r="AQ17" s="43" t="e">
        <f t="shared" si="52"/>
        <v>#VALUE!</v>
      </c>
      <c r="AR17" s="60" t="e">
        <f t="shared" ca="1" si="53"/>
        <v>#VALUE!</v>
      </c>
      <c r="AS17" s="165" t="e">
        <f t="shared" ca="1" si="54"/>
        <v>#VALUE!</v>
      </c>
      <c r="AT17" s="42"/>
      <c r="AU17" s="56">
        <f t="shared" ca="1" si="55"/>
        <v>0.49236111111111114</v>
      </c>
      <c r="AV17" s="57" t="s">
        <v>184</v>
      </c>
      <c r="AW17" s="58">
        <f t="shared" si="56"/>
        <v>0.47013888888888888</v>
      </c>
      <c r="AX17" s="86">
        <f t="shared" si="57"/>
        <v>6.9444444444444447E-4</v>
      </c>
      <c r="AY17" s="39">
        <f t="shared" ca="1" si="69"/>
        <v>1920.0000000000025</v>
      </c>
      <c r="AZ17" s="164" t="str">
        <f t="shared" ca="1" si="59"/>
        <v>-</v>
      </c>
      <c r="BA17" s="40"/>
      <c r="BB17" s="283"/>
      <c r="BC17" s="86"/>
      <c r="BD17" s="57" t="s">
        <v>192</v>
      </c>
      <c r="BE17" s="43">
        <f t="shared" si="60"/>
        <v>0.48946759259259259</v>
      </c>
      <c r="BF17" s="60">
        <f t="shared" si="61"/>
        <v>41650</v>
      </c>
      <c r="BG17" s="60" t="str">
        <f t="shared" si="62"/>
        <v>+</v>
      </c>
      <c r="BH17" s="56">
        <f t="shared" ca="1" si="66"/>
        <v>9.7222222222222224E-3</v>
      </c>
      <c r="BI17" s="57" t="s">
        <v>197</v>
      </c>
      <c r="BJ17" s="86">
        <f t="shared" si="63"/>
        <v>0.51458333333333328</v>
      </c>
      <c r="BK17" s="86">
        <f t="shared" si="68"/>
        <v>0</v>
      </c>
      <c r="BL17" s="39">
        <f t="shared" ca="1" si="64"/>
        <v>7270</v>
      </c>
      <c r="BM17" s="164" t="str">
        <f t="shared" ca="1" si="65"/>
        <v>+</v>
      </c>
      <c r="BN17" s="40"/>
      <c r="BO17" s="356" t="e">
        <f t="shared" ca="1" si="67"/>
        <v>#VALUE!</v>
      </c>
    </row>
    <row r="18" spans="1:67" s="1" customFormat="1" ht="15" customHeight="1" x14ac:dyDescent="0.25">
      <c r="A18" s="50">
        <f>Старт.вед.!B18</f>
        <v>11</v>
      </c>
      <c r="B18" s="38" t="str">
        <f>VLOOKUP(A18,'Уч-ки СТ'!$B$8:$H$67,2,FALSE)</f>
        <v>ДЕМЕНТЬЕВ Петр</v>
      </c>
      <c r="C18" s="56">
        <f>VLOOKUP(A18,Старт.вед.!$B$8:$H$67,7,FALSE)</f>
        <v>0.38263888888888886</v>
      </c>
      <c r="D18" s="57"/>
      <c r="E18" s="86">
        <f t="shared" si="32"/>
        <v>0.38263888888888886</v>
      </c>
      <c r="F18">
        <f t="shared" si="33"/>
        <v>0</v>
      </c>
      <c r="G18" s="164" t="str">
        <f t="shared" si="34"/>
        <v xml:space="preserve"> </v>
      </c>
      <c r="H18" s="40"/>
      <c r="I18" s="56">
        <f>VLOOKUP(A18,Старт.вед.!$B$8:$I$67,8,FALSE)</f>
        <v>0.46319444444444446</v>
      </c>
      <c r="J18" s="57"/>
      <c r="K18" s="86">
        <f t="shared" si="35"/>
        <v>0.46319444444444446</v>
      </c>
      <c r="L18">
        <f t="shared" si="36"/>
        <v>0</v>
      </c>
      <c r="M18" s="164" t="str">
        <f t="shared" si="37"/>
        <v xml:space="preserve"> </v>
      </c>
      <c r="N18" s="40"/>
      <c r="O18" s="56">
        <f t="shared" ca="1" si="38"/>
        <v>0.46527777777777779</v>
      </c>
      <c r="P18" s="57" t="s">
        <v>283</v>
      </c>
      <c r="Q18" s="58">
        <f t="shared" si="39"/>
        <v>0.48194444444444445</v>
      </c>
      <c r="R18" s="77">
        <v>48</v>
      </c>
      <c r="S18" s="80"/>
      <c r="T18" s="78">
        <f t="shared" si="40"/>
        <v>48</v>
      </c>
      <c r="U18" s="42"/>
      <c r="V18" s="221"/>
      <c r="W18" s="57" t="s">
        <v>301</v>
      </c>
      <c r="X18" s="336">
        <v>0.49444444444444446</v>
      </c>
      <c r="Y18" s="86">
        <v>1.3888888888888889E-3</v>
      </c>
      <c r="Z18" s="263">
        <v>120210</v>
      </c>
      <c r="AA18" s="263">
        <v>120210</v>
      </c>
      <c r="AB18" s="43">
        <f t="shared" si="41"/>
        <v>7.0601851851851416E-3</v>
      </c>
      <c r="AC18" s="43">
        <f t="shared" si="42"/>
        <v>7.0601851851851416E-3</v>
      </c>
      <c r="AD18" s="60">
        <f t="shared" ca="1" si="43"/>
        <v>14.999999999996275</v>
      </c>
      <c r="AE18" s="165" t="str">
        <f t="shared" ca="1" si="44"/>
        <v>+</v>
      </c>
      <c r="AF18" s="263">
        <v>122328</v>
      </c>
      <c r="AG18" s="263">
        <v>122328</v>
      </c>
      <c r="AH18" s="43">
        <f t="shared" si="45"/>
        <v>1.4791666666666758E-2</v>
      </c>
      <c r="AI18" s="43">
        <f t="shared" si="46"/>
        <v>1.4791666666666758E-2</v>
      </c>
      <c r="AJ18" s="60">
        <f t="shared" ca="1" si="47"/>
        <v>44.999999999992049</v>
      </c>
      <c r="AK18" s="165" t="str">
        <f t="shared" ca="1" si="48"/>
        <v>-</v>
      </c>
      <c r="AL18" s="263">
        <v>123124</v>
      </c>
      <c r="AM18" s="263">
        <v>123124</v>
      </c>
      <c r="AN18" s="43">
        <f t="shared" si="49"/>
        <v>5.5092592592591583E-3</v>
      </c>
      <c r="AO18" s="43">
        <f t="shared" si="50"/>
        <v>5.5092592592591583E-3</v>
      </c>
      <c r="AP18" s="43">
        <f t="shared" si="51"/>
        <v>5.5092592592591583E-3</v>
      </c>
      <c r="AQ18" s="43">
        <f t="shared" si="52"/>
        <v>5.5092592592591583E-3</v>
      </c>
      <c r="AR18" s="60">
        <f t="shared" ca="1" si="53"/>
        <v>9.9999999999912461</v>
      </c>
      <c r="AS18" s="165" t="str">
        <f t="shared" ca="1" si="54"/>
        <v>+</v>
      </c>
      <c r="AT18" s="42"/>
      <c r="AU18" s="56">
        <f t="shared" ca="1" si="55"/>
        <v>0.54097222222222219</v>
      </c>
      <c r="AV18" s="57" t="s">
        <v>305</v>
      </c>
      <c r="AW18" s="58">
        <f t="shared" si="56"/>
        <v>0.54236111111111118</v>
      </c>
      <c r="AX18" s="86">
        <f t="shared" si="57"/>
        <v>1.3888888888888889E-3</v>
      </c>
      <c r="AY18" s="39">
        <f t="shared" ca="1" si="69"/>
        <v>1.5269036035547856E-12</v>
      </c>
      <c r="AZ18" s="164" t="str">
        <f t="shared" ca="1" si="59"/>
        <v>+</v>
      </c>
      <c r="BA18" s="40"/>
      <c r="BB18" s="283">
        <v>0.5444444444444444</v>
      </c>
      <c r="BC18" s="86"/>
      <c r="BD18" s="57" t="s">
        <v>312</v>
      </c>
      <c r="BE18" s="43">
        <f t="shared" si="60"/>
        <v>7.3379629629630738E-3</v>
      </c>
      <c r="BF18" s="60">
        <f t="shared" si="61"/>
        <v>0</v>
      </c>
      <c r="BG18" s="60" t="str">
        <f t="shared" si="62"/>
        <v>+</v>
      </c>
      <c r="BH18" s="56">
        <f t="shared" ca="1" si="66"/>
        <v>0.55416666666666659</v>
      </c>
      <c r="BI18" s="57"/>
      <c r="BJ18" s="86">
        <f t="shared" ca="1" si="63"/>
        <v>0.55416666666666659</v>
      </c>
      <c r="BK18" s="86">
        <f t="shared" si="68"/>
        <v>0</v>
      </c>
      <c r="BL18" s="39">
        <f t="shared" ca="1" si="64"/>
        <v>0</v>
      </c>
      <c r="BM18" s="164" t="str">
        <f t="shared" ca="1" si="65"/>
        <v xml:space="preserve"> </v>
      </c>
      <c r="BN18" s="40"/>
      <c r="BO18" s="356">
        <f t="shared" ca="1" si="67"/>
        <v>117.99999999998109</v>
      </c>
    </row>
    <row r="19" spans="1:67" s="1" customFormat="1" ht="15" customHeight="1" x14ac:dyDescent="0.25">
      <c r="A19" s="50">
        <f>Старт.вед.!B19</f>
        <v>12</v>
      </c>
      <c r="B19" s="38" t="str">
        <f>VLOOKUP(A19,'Уч-ки СТ'!$B$8:$H$67,2,FALSE)</f>
        <v>БУРЕ Надежда</v>
      </c>
      <c r="C19" s="56">
        <f>VLOOKUP(A19,Старт.вед.!$B$8:$H$67,7,FALSE)</f>
        <v>0.38333333333333336</v>
      </c>
      <c r="D19" s="57"/>
      <c r="E19" s="86">
        <f t="shared" si="32"/>
        <v>0.38333333333333336</v>
      </c>
      <c r="F19">
        <f t="shared" si="33"/>
        <v>0</v>
      </c>
      <c r="G19" s="164" t="str">
        <f t="shared" si="34"/>
        <v xml:space="preserve"> </v>
      </c>
      <c r="H19" s="40"/>
      <c r="I19" s="56">
        <f>VLOOKUP(A19,Старт.вед.!$B$8:$I$67,8,FALSE)</f>
        <v>0.46388888888888885</v>
      </c>
      <c r="J19" s="57"/>
      <c r="K19" s="86">
        <f t="shared" si="35"/>
        <v>0.46388888888888885</v>
      </c>
      <c r="L19">
        <f t="shared" si="36"/>
        <v>0</v>
      </c>
      <c r="M19" s="164" t="str">
        <f t="shared" si="37"/>
        <v xml:space="preserve"> </v>
      </c>
      <c r="N19" s="40"/>
      <c r="O19" s="56">
        <f t="shared" ca="1" si="38"/>
        <v>0.46597222222222218</v>
      </c>
      <c r="P19" s="57" t="s">
        <v>284</v>
      </c>
      <c r="Q19" s="58">
        <f t="shared" si="39"/>
        <v>0.4826388888888889</v>
      </c>
      <c r="R19" s="77">
        <v>62.3</v>
      </c>
      <c r="S19" s="80"/>
      <c r="T19" s="78">
        <f t="shared" si="40"/>
        <v>62.3</v>
      </c>
      <c r="U19" s="42"/>
      <c r="V19" s="221"/>
      <c r="W19" s="57" t="s">
        <v>303</v>
      </c>
      <c r="X19" s="336">
        <v>0.50416666666666665</v>
      </c>
      <c r="Y19" s="86">
        <v>6.9444444444444447E-4</v>
      </c>
      <c r="Z19" s="263">
        <v>121330</v>
      </c>
      <c r="AA19" s="263">
        <v>121330</v>
      </c>
      <c r="AB19" s="43">
        <f t="shared" si="41"/>
        <v>5.2083333333333703E-3</v>
      </c>
      <c r="AC19" s="43">
        <f t="shared" si="42"/>
        <v>5.2083333333333703E-3</v>
      </c>
      <c r="AD19" s="60">
        <f t="shared" ca="1" si="43"/>
        <v>144.99999999999676</v>
      </c>
      <c r="AE19" s="165" t="str">
        <f t="shared" ca="1" si="44"/>
        <v>-</v>
      </c>
      <c r="AF19" s="263">
        <v>123323</v>
      </c>
      <c r="AG19" s="263">
        <v>123324</v>
      </c>
      <c r="AH19" s="43">
        <f t="shared" si="45"/>
        <v>1.3807870370370345E-2</v>
      </c>
      <c r="AI19" s="43">
        <f t="shared" si="46"/>
        <v>1.3819444444444384E-2</v>
      </c>
      <c r="AJ19" s="60">
        <f t="shared" ca="1" si="47"/>
        <v>129.0000000000052</v>
      </c>
      <c r="AK19" s="165" t="str">
        <f t="shared" ca="1" si="48"/>
        <v>-</v>
      </c>
      <c r="AL19" s="263">
        <v>123812</v>
      </c>
      <c r="AM19" s="263">
        <v>123812</v>
      </c>
      <c r="AN19" s="43">
        <f t="shared" si="49"/>
        <v>3.3449074074074492E-3</v>
      </c>
      <c r="AO19" s="43">
        <f t="shared" si="50"/>
        <v>3.3333333333334103E-3</v>
      </c>
      <c r="AP19" s="43">
        <f t="shared" si="51"/>
        <v>3.3449074074074492E-3</v>
      </c>
      <c r="AQ19" s="43">
        <f t="shared" si="52"/>
        <v>3.3333333333334103E-3</v>
      </c>
      <c r="AR19" s="60">
        <f t="shared" ca="1" si="53"/>
        <v>176.99999999999642</v>
      </c>
      <c r="AS19" s="165" t="str">
        <f t="shared" ca="1" si="54"/>
        <v>-</v>
      </c>
      <c r="AT19" s="42"/>
      <c r="AU19" s="56">
        <f t="shared" ca="1" si="55"/>
        <v>0.54166666666666663</v>
      </c>
      <c r="AV19" s="57" t="s">
        <v>306</v>
      </c>
      <c r="AW19" s="58">
        <f t="shared" si="56"/>
        <v>0.54652777777777783</v>
      </c>
      <c r="AX19" s="86">
        <f t="shared" si="57"/>
        <v>6.9444444444444447E-4</v>
      </c>
      <c r="AY19" s="39">
        <f t="shared" ca="1" si="69"/>
        <v>60.00000000000135</v>
      </c>
      <c r="AZ19" s="164" t="str">
        <f t="shared" ca="1" si="59"/>
        <v>+</v>
      </c>
      <c r="BA19" s="40"/>
      <c r="BB19" s="283">
        <v>0.54861111111111105</v>
      </c>
      <c r="BC19" s="86"/>
      <c r="BD19" s="57" t="s">
        <v>313</v>
      </c>
      <c r="BE19" s="43">
        <f t="shared" si="60"/>
        <v>9.0162037037038179E-3</v>
      </c>
      <c r="BF19" s="60">
        <f t="shared" si="61"/>
        <v>139.00000000000992</v>
      </c>
      <c r="BG19" s="60" t="str">
        <f t="shared" si="62"/>
        <v>+</v>
      </c>
      <c r="BH19" s="56">
        <f t="shared" ca="1" si="66"/>
        <v>0.55833333333333324</v>
      </c>
      <c r="BI19" s="57" t="s">
        <v>315</v>
      </c>
      <c r="BJ19" s="86">
        <f t="shared" si="63"/>
        <v>0.55902777777777779</v>
      </c>
      <c r="BK19" s="86">
        <f t="shared" si="68"/>
        <v>0</v>
      </c>
      <c r="BL19" s="39">
        <f t="shared" ca="1" si="64"/>
        <v>10.000000000001563</v>
      </c>
      <c r="BM19" s="164" t="str">
        <f t="shared" ca="1" si="65"/>
        <v>+</v>
      </c>
      <c r="BN19" s="40"/>
      <c r="BO19" s="356">
        <f t="shared" ca="1" si="67"/>
        <v>722.30000000001121</v>
      </c>
    </row>
    <row r="20" spans="1:67" s="1" customFormat="1" ht="15" hidden="1" customHeight="1" x14ac:dyDescent="0.25">
      <c r="A20" s="50">
        <f>Старт.вед.!B20</f>
        <v>13</v>
      </c>
      <c r="B20" s="38" t="e">
        <f>VLOOKUP(A20,'Уч-ки СТ'!$B$8:$H$67,2,FALSE)</f>
        <v>#VALUE!</v>
      </c>
      <c r="C20" s="56">
        <f>VLOOKUP(A20,Старт.вед.!$B$8:$H$67,7,FALSE)</f>
        <v>0.3840277777777778</v>
      </c>
      <c r="D20" s="57"/>
      <c r="E20" s="86">
        <f t="shared" si="32"/>
        <v>0.3840277777777778</v>
      </c>
      <c r="F20">
        <f t="shared" si="33"/>
        <v>0</v>
      </c>
      <c r="G20" s="164" t="str">
        <f t="shared" si="34"/>
        <v xml:space="preserve"> </v>
      </c>
      <c r="H20" s="40"/>
      <c r="I20" s="56">
        <f>VLOOKUP(A20,Старт.вед.!$B$8:$I$67,8,FALSE)</f>
        <v>0.43124999999999997</v>
      </c>
      <c r="J20" s="57"/>
      <c r="K20" s="86">
        <f t="shared" si="35"/>
        <v>0.43124999999999997</v>
      </c>
      <c r="L20">
        <f t="shared" si="36"/>
        <v>0</v>
      </c>
      <c r="M20" s="164" t="str">
        <f t="shared" si="37"/>
        <v xml:space="preserve"> </v>
      </c>
      <c r="N20" s="40"/>
      <c r="O20" s="56">
        <f t="shared" ca="1" si="38"/>
        <v>0.43333333333333329</v>
      </c>
      <c r="P20" s="57" t="s">
        <v>179</v>
      </c>
      <c r="Q20" s="58">
        <f t="shared" si="39"/>
        <v>0.43402777777777773</v>
      </c>
      <c r="R20" s="77">
        <v>14.9</v>
      </c>
      <c r="S20" s="80"/>
      <c r="T20" s="78">
        <f t="shared" si="40"/>
        <v>14.9</v>
      </c>
      <c r="U20" s="42"/>
      <c r="V20" s="221"/>
      <c r="W20" s="57"/>
      <c r="X20" s="336">
        <v>0.4368055555555555</v>
      </c>
      <c r="Y20" s="86">
        <v>6.9444444444444447E-4</v>
      </c>
      <c r="Z20" s="263">
        <v>103426</v>
      </c>
      <c r="AA20" s="263">
        <v>103426</v>
      </c>
      <c r="AB20" s="43">
        <f t="shared" si="41"/>
        <v>3.7731481481481643E-3</v>
      </c>
      <c r="AC20" s="43">
        <f t="shared" si="42"/>
        <v>3.7731481481481643E-3</v>
      </c>
      <c r="AD20" s="60">
        <f t="shared" ca="1" si="43"/>
        <v>268.99999999999858</v>
      </c>
      <c r="AE20" s="165" t="str">
        <f t="shared" ca="1" si="44"/>
        <v>-</v>
      </c>
      <c r="AF20" s="263">
        <v>104817</v>
      </c>
      <c r="AG20" s="263">
        <v>104817</v>
      </c>
      <c r="AH20" s="43">
        <f t="shared" si="45"/>
        <v>9.6180555555556158E-3</v>
      </c>
      <c r="AI20" s="43">
        <f t="shared" si="46"/>
        <v>9.6180555555556158E-3</v>
      </c>
      <c r="AJ20" s="60">
        <f t="shared" ca="1" si="47"/>
        <v>491.99999999999471</v>
      </c>
      <c r="AK20" s="165" t="str">
        <f t="shared" ca="1" si="48"/>
        <v>-</v>
      </c>
      <c r="AL20" s="263">
        <v>110245</v>
      </c>
      <c r="AM20" s="263">
        <v>110245</v>
      </c>
      <c r="AN20" s="43">
        <f t="shared" si="49"/>
        <v>1.004629629629622E-2</v>
      </c>
      <c r="AO20" s="43">
        <f t="shared" si="50"/>
        <v>1.004629629629622E-2</v>
      </c>
      <c r="AP20" s="43">
        <f t="shared" si="51"/>
        <v>1.004629629629622E-2</v>
      </c>
      <c r="AQ20" s="43">
        <f t="shared" si="52"/>
        <v>1.004629629629622E-2</v>
      </c>
      <c r="AR20" s="60">
        <f t="shared" ca="1" si="53"/>
        <v>401.99999999999335</v>
      </c>
      <c r="AS20" s="165" t="str">
        <f t="shared" ca="1" si="54"/>
        <v>+</v>
      </c>
      <c r="AT20" s="42"/>
      <c r="AU20" s="56">
        <f t="shared" ca="1" si="55"/>
        <v>0.49305555555555552</v>
      </c>
      <c r="AV20" s="57" t="s">
        <v>187</v>
      </c>
      <c r="AW20" s="58">
        <f t="shared" si="56"/>
        <v>0.47569444444444442</v>
      </c>
      <c r="AX20" s="86">
        <f t="shared" si="57"/>
        <v>6.9444444444444447E-4</v>
      </c>
      <c r="AY20" s="39">
        <f t="shared" ca="1" si="69"/>
        <v>1499.9999999999995</v>
      </c>
      <c r="AZ20" s="164" t="str">
        <f t="shared" ca="1" si="59"/>
        <v>-</v>
      </c>
      <c r="BA20" s="40"/>
      <c r="BB20" s="283">
        <v>0.4826388888888889</v>
      </c>
      <c r="BC20" s="86"/>
      <c r="BD20" s="57" t="s">
        <v>193</v>
      </c>
      <c r="BE20" s="43">
        <f t="shared" si="60"/>
        <v>8.5763888888888973E-3</v>
      </c>
      <c r="BF20" s="60">
        <f t="shared" si="61"/>
        <v>101.00000000000077</v>
      </c>
      <c r="BG20" s="60" t="str">
        <f t="shared" si="62"/>
        <v>+</v>
      </c>
      <c r="BH20" s="56">
        <f t="shared" ca="1" si="66"/>
        <v>0.49236111111111114</v>
      </c>
      <c r="BI20" s="57"/>
      <c r="BJ20" s="86">
        <f t="shared" ca="1" si="63"/>
        <v>0.49236111111111114</v>
      </c>
      <c r="BK20" s="86">
        <f t="shared" si="68"/>
        <v>0</v>
      </c>
      <c r="BL20" s="39">
        <f t="shared" ca="1" si="64"/>
        <v>0</v>
      </c>
      <c r="BM20" s="164" t="str">
        <f t="shared" ca="1" si="65"/>
        <v xml:space="preserve"> </v>
      </c>
      <c r="BN20" s="40"/>
      <c r="BO20" s="356">
        <f t="shared" ca="1" si="67"/>
        <v>2778.8999999999869</v>
      </c>
    </row>
    <row r="21" spans="1:67" s="1" customFormat="1" ht="15" hidden="1" customHeight="1" x14ac:dyDescent="0.25">
      <c r="A21" s="50">
        <f>Старт.вед.!B21</f>
        <v>14</v>
      </c>
      <c r="B21" s="38" t="e">
        <f>VLOOKUP(A21,'Уч-ки СТ'!$B$8:$H$67,2,FALSE)</f>
        <v>#VALUE!</v>
      </c>
      <c r="C21" s="56">
        <f>VLOOKUP(A21,Старт.вед.!$B$8:$H$67,7,FALSE)</f>
        <v>0.38472222222222224</v>
      </c>
      <c r="D21" s="57"/>
      <c r="E21" s="86">
        <f t="shared" si="32"/>
        <v>0.38472222222222224</v>
      </c>
      <c r="F21">
        <f t="shared" si="33"/>
        <v>0</v>
      </c>
      <c r="G21" s="164" t="str">
        <f t="shared" si="34"/>
        <v xml:space="preserve"> </v>
      </c>
      <c r="H21" s="40"/>
      <c r="I21" s="56">
        <f>VLOOKUP(A21,Старт.вед.!$B$8:$I$67,8,FALSE)</f>
        <v>0.42638888888888893</v>
      </c>
      <c r="J21" s="57"/>
      <c r="K21" s="86">
        <f t="shared" si="35"/>
        <v>0.42638888888888893</v>
      </c>
      <c r="L21">
        <f t="shared" si="36"/>
        <v>0</v>
      </c>
      <c r="M21" s="164" t="str">
        <f t="shared" si="37"/>
        <v xml:space="preserve"> </v>
      </c>
      <c r="N21" s="40"/>
      <c r="O21" s="56">
        <f t="shared" ca="1" si="38"/>
        <v>0.42847222222222225</v>
      </c>
      <c r="P21" s="57"/>
      <c r="Q21" s="58">
        <f t="shared" ca="1" si="39"/>
        <v>0.42847222222222225</v>
      </c>
      <c r="R21" s="77"/>
      <c r="S21" s="80"/>
      <c r="T21" s="78">
        <f t="shared" si="40"/>
        <v>0</v>
      </c>
      <c r="U21" s="42"/>
      <c r="V21" s="221"/>
      <c r="W21" s="57"/>
      <c r="X21" s="278"/>
      <c r="Y21" s="86"/>
      <c r="Z21" s="263"/>
      <c r="AA21" s="263"/>
      <c r="AB21" s="43" t="e">
        <f t="shared" si="41"/>
        <v>#VALUE!</v>
      </c>
      <c r="AC21" s="43" t="e">
        <f t="shared" si="42"/>
        <v>#VALUE!</v>
      </c>
      <c r="AD21" s="60" t="e">
        <f t="shared" ca="1" si="43"/>
        <v>#VALUE!</v>
      </c>
      <c r="AE21" s="165" t="e">
        <f t="shared" ca="1" si="44"/>
        <v>#VALUE!</v>
      </c>
      <c r="AF21" s="263"/>
      <c r="AG21" s="263"/>
      <c r="AH21" s="43" t="e">
        <f t="shared" si="45"/>
        <v>#VALUE!</v>
      </c>
      <c r="AI21" s="43" t="e">
        <f t="shared" si="46"/>
        <v>#VALUE!</v>
      </c>
      <c r="AJ21" s="60" t="e">
        <f t="shared" ca="1" si="47"/>
        <v>#VALUE!</v>
      </c>
      <c r="AK21" s="165" t="e">
        <f t="shared" ca="1" si="48"/>
        <v>#VALUE!</v>
      </c>
      <c r="AL21" s="263"/>
      <c r="AM21" s="263"/>
      <c r="AN21" s="43" t="e">
        <f t="shared" si="49"/>
        <v>#VALUE!</v>
      </c>
      <c r="AO21" s="43" t="e">
        <f t="shared" si="50"/>
        <v>#VALUE!</v>
      </c>
      <c r="AP21" s="43" t="e">
        <f t="shared" si="51"/>
        <v>#VALUE!</v>
      </c>
      <c r="AQ21" s="43" t="e">
        <f t="shared" si="52"/>
        <v>#VALUE!</v>
      </c>
      <c r="AR21" s="60" t="e">
        <f t="shared" ca="1" si="53"/>
        <v>#VALUE!</v>
      </c>
      <c r="AS21" s="165" t="e">
        <f t="shared" ca="1" si="54"/>
        <v>#VALUE!</v>
      </c>
      <c r="AT21" s="42"/>
      <c r="AU21" s="56">
        <f t="shared" ca="1" si="55"/>
        <v>0.48750000000000004</v>
      </c>
      <c r="AV21" s="57"/>
      <c r="AW21" s="58">
        <f t="shared" ca="1" si="56"/>
        <v>0.48750000000000004</v>
      </c>
      <c r="AX21" s="86">
        <f t="shared" si="57"/>
        <v>0</v>
      </c>
      <c r="AY21" s="39">
        <f t="shared" ca="1" si="69"/>
        <v>0</v>
      </c>
      <c r="AZ21" s="164" t="str">
        <f t="shared" ca="1" si="59"/>
        <v xml:space="preserve"> </v>
      </c>
      <c r="BA21" s="40"/>
      <c r="BB21" s="283"/>
      <c r="BC21" s="86"/>
      <c r="BD21" s="57"/>
      <c r="BE21" s="43" t="e">
        <f t="shared" si="60"/>
        <v>#VALUE!</v>
      </c>
      <c r="BF21" s="60" t="e">
        <f t="shared" si="61"/>
        <v>#VALUE!</v>
      </c>
      <c r="BG21" s="60" t="e">
        <f t="shared" si="62"/>
        <v>#VALUE!</v>
      </c>
      <c r="BH21" s="56">
        <f t="shared" ca="1" si="66"/>
        <v>9.7222222222222224E-3</v>
      </c>
      <c r="BI21" s="57"/>
      <c r="BJ21" s="86">
        <f t="shared" ca="1" si="63"/>
        <v>9.7222222222222224E-3</v>
      </c>
      <c r="BK21" s="86">
        <f t="shared" si="68"/>
        <v>0</v>
      </c>
      <c r="BL21" s="39">
        <f t="shared" ca="1" si="64"/>
        <v>0</v>
      </c>
      <c r="BM21" s="164" t="str">
        <f t="shared" ca="1" si="65"/>
        <v xml:space="preserve"> </v>
      </c>
      <c r="BN21" s="40"/>
      <c r="BO21" s="356" t="e">
        <f t="shared" ca="1" si="67"/>
        <v>#VALUE!</v>
      </c>
    </row>
    <row r="22" spans="1:67" s="1" customFormat="1" ht="15" customHeight="1" x14ac:dyDescent="0.25">
      <c r="A22" s="50">
        <f>Старт.вед.!B22</f>
        <v>15</v>
      </c>
      <c r="B22" s="38" t="str">
        <f>VLOOKUP(A22,'Уч-ки СТ'!$B$8:$H$67,2,FALSE)</f>
        <v>МАХОТИН Владислав</v>
      </c>
      <c r="C22" s="56">
        <f>VLOOKUP(A22,Старт.вед.!$B$8:$H$67,7,FALSE)</f>
        <v>0.38541666666666669</v>
      </c>
      <c r="D22" s="57"/>
      <c r="E22" s="86">
        <f t="shared" si="32"/>
        <v>0.38541666666666669</v>
      </c>
      <c r="F22">
        <f t="shared" si="33"/>
        <v>0</v>
      </c>
      <c r="G22" s="164" t="str">
        <f t="shared" si="34"/>
        <v xml:space="preserve"> </v>
      </c>
      <c r="H22" s="40"/>
      <c r="I22" s="56">
        <f>VLOOKUP(A22,Старт.вед.!$B$8:$I$67,8,FALSE)</f>
        <v>0.46458333333333335</v>
      </c>
      <c r="J22" s="57"/>
      <c r="K22" s="86">
        <f t="shared" si="35"/>
        <v>0.46458333333333335</v>
      </c>
      <c r="L22">
        <f t="shared" si="36"/>
        <v>0</v>
      </c>
      <c r="M22" s="164" t="str">
        <f t="shared" si="37"/>
        <v xml:space="preserve"> </v>
      </c>
      <c r="N22" s="40"/>
      <c r="O22" s="56">
        <f t="shared" ca="1" si="38"/>
        <v>0.46666666666666667</v>
      </c>
      <c r="P22" s="57" t="s">
        <v>285</v>
      </c>
      <c r="Q22" s="58">
        <f t="shared" si="39"/>
        <v>0.48402777777777778</v>
      </c>
      <c r="R22" s="77">
        <v>40.6</v>
      </c>
      <c r="S22" s="80"/>
      <c r="T22" s="78">
        <f t="shared" si="40"/>
        <v>40.6</v>
      </c>
      <c r="U22" s="42"/>
      <c r="V22" s="221"/>
      <c r="W22" s="57" t="s">
        <v>302</v>
      </c>
      <c r="X22" s="336">
        <v>0.49722222222222223</v>
      </c>
      <c r="Y22" s="86">
        <v>6.9444444444444447E-4</v>
      </c>
      <c r="Z22" s="263">
        <v>120343</v>
      </c>
      <c r="AA22" s="263">
        <v>120343</v>
      </c>
      <c r="AB22" s="43">
        <f t="shared" si="41"/>
        <v>5.3587962962963198E-3</v>
      </c>
      <c r="AC22" s="43">
        <f t="shared" si="42"/>
        <v>5.3587962962963198E-3</v>
      </c>
      <c r="AD22" s="60">
        <f t="shared" ca="1" si="43"/>
        <v>131.99999999999793</v>
      </c>
      <c r="AE22" s="165" t="str">
        <f t="shared" ca="1" si="44"/>
        <v>-</v>
      </c>
      <c r="AF22" s="263">
        <v>122220</v>
      </c>
      <c r="AG22" s="263">
        <v>122220</v>
      </c>
      <c r="AH22" s="43">
        <f t="shared" si="45"/>
        <v>1.2928240740740726E-2</v>
      </c>
      <c r="AI22" s="43">
        <f t="shared" si="46"/>
        <v>1.2928240740740726E-2</v>
      </c>
      <c r="AJ22" s="60">
        <f t="shared" ca="1" si="47"/>
        <v>206.00000000000125</v>
      </c>
      <c r="AK22" s="165" t="str">
        <f t="shared" ca="1" si="48"/>
        <v>-</v>
      </c>
      <c r="AL22" s="263">
        <v>122945</v>
      </c>
      <c r="AM22" s="263">
        <v>122945</v>
      </c>
      <c r="AN22" s="43">
        <f t="shared" si="49"/>
        <v>5.1504629629629539E-3</v>
      </c>
      <c r="AO22" s="43">
        <f t="shared" si="50"/>
        <v>5.1504629629629539E-3</v>
      </c>
      <c r="AP22" s="43">
        <f t="shared" si="51"/>
        <v>5.1504629629629539E-3</v>
      </c>
      <c r="AQ22" s="43">
        <f t="shared" si="52"/>
        <v>5.1504629629629539E-3</v>
      </c>
      <c r="AR22" s="60">
        <f t="shared" ca="1" si="53"/>
        <v>21.00000000000081</v>
      </c>
      <c r="AS22" s="165" t="str">
        <f t="shared" ca="1" si="54"/>
        <v>-</v>
      </c>
      <c r="AT22" s="42"/>
      <c r="AU22" s="56">
        <f t="shared" ca="1" si="55"/>
        <v>0.54305555555555551</v>
      </c>
      <c r="AV22" s="57"/>
      <c r="AW22" s="58">
        <f t="shared" ca="1" si="56"/>
        <v>0.54305555555555551</v>
      </c>
      <c r="AX22" s="86">
        <f t="shared" si="57"/>
        <v>6.9444444444444447E-4</v>
      </c>
      <c r="AY22" s="39">
        <f t="shared" ca="1" si="69"/>
        <v>0</v>
      </c>
      <c r="AZ22" s="164" t="str">
        <f t="shared" ca="1" si="59"/>
        <v xml:space="preserve"> </v>
      </c>
      <c r="BA22" s="40"/>
      <c r="BB22" s="283">
        <v>0.54583333333333328</v>
      </c>
      <c r="BC22" s="86"/>
      <c r="BD22" s="57" t="s">
        <v>314</v>
      </c>
      <c r="BE22" s="43">
        <f t="shared" si="60"/>
        <v>9.9189814814815147E-3</v>
      </c>
      <c r="BF22" s="60">
        <f t="shared" si="61"/>
        <v>217.00000000000293</v>
      </c>
      <c r="BG22" s="60" t="str">
        <f t="shared" si="62"/>
        <v>+</v>
      </c>
      <c r="BH22" s="56">
        <f t="shared" ca="1" si="66"/>
        <v>0.55555555555555547</v>
      </c>
      <c r="BI22" s="57" t="s">
        <v>316</v>
      </c>
      <c r="BJ22" s="86">
        <f t="shared" si="63"/>
        <v>0.55694444444444446</v>
      </c>
      <c r="BK22" s="86">
        <f t="shared" si="68"/>
        <v>0</v>
      </c>
      <c r="BL22" s="39">
        <f t="shared" ca="1" si="64"/>
        <v>20.000000000001528</v>
      </c>
      <c r="BM22" s="164" t="str">
        <f t="shared" ca="1" si="65"/>
        <v>+</v>
      </c>
      <c r="BN22" s="40"/>
      <c r="BO22" s="356">
        <f t="shared" ca="1" si="67"/>
        <v>636.60000000000434</v>
      </c>
    </row>
    <row r="23" spans="1:67" s="1" customFormat="1" ht="15" hidden="1" customHeight="1" x14ac:dyDescent="0.25">
      <c r="A23" s="50">
        <f>Старт.вед.!B23</f>
        <v>16</v>
      </c>
      <c r="B23" s="38" t="e">
        <f>VLOOKUP(A23,'Уч-ки СТ'!$B$8:$H$67,2,FALSE)</f>
        <v>#VALUE!</v>
      </c>
      <c r="C23" s="56">
        <f>VLOOKUP(A23,Старт.вед.!$B$8:$H$67,7,FALSE)</f>
        <v>0.38611111111111113</v>
      </c>
      <c r="D23" s="57"/>
      <c r="E23" s="86">
        <f t="shared" si="32"/>
        <v>0.38611111111111113</v>
      </c>
      <c r="F23">
        <f t="shared" si="33"/>
        <v>0</v>
      </c>
      <c r="G23" s="164" t="str">
        <f t="shared" si="34"/>
        <v xml:space="preserve"> </v>
      </c>
      <c r="H23" s="40"/>
      <c r="I23" s="56">
        <f>VLOOKUP(A23,Старт.вед.!$B$8:$I$67,8,FALSE)</f>
        <v>0.43194444444444446</v>
      </c>
      <c r="J23" s="57"/>
      <c r="K23" s="86">
        <f t="shared" si="35"/>
        <v>0.43194444444444446</v>
      </c>
      <c r="L23">
        <f t="shared" si="36"/>
        <v>0</v>
      </c>
      <c r="M23" s="164" t="str">
        <f t="shared" si="37"/>
        <v xml:space="preserve"> </v>
      </c>
      <c r="N23" s="40"/>
      <c r="O23" s="56">
        <f t="shared" ca="1" si="38"/>
        <v>0.43402777777777779</v>
      </c>
      <c r="P23" s="57" t="s">
        <v>180</v>
      </c>
      <c r="Q23" s="58">
        <f t="shared" si="39"/>
        <v>0.43541666666666662</v>
      </c>
      <c r="R23" s="77">
        <v>36.6</v>
      </c>
      <c r="S23" s="80"/>
      <c r="T23" s="78">
        <f t="shared" si="40"/>
        <v>36.6</v>
      </c>
      <c r="U23" s="42"/>
      <c r="V23" s="221"/>
      <c r="W23" s="57"/>
      <c r="X23" s="336">
        <v>0.4381944444444445</v>
      </c>
      <c r="Y23" s="86">
        <v>6.9444444444444447E-4</v>
      </c>
      <c r="Z23" s="263">
        <v>103703</v>
      </c>
      <c r="AA23" s="263">
        <v>103703</v>
      </c>
      <c r="AB23" s="43">
        <f t="shared" si="41"/>
        <v>4.201388888888824E-3</v>
      </c>
      <c r="AC23" s="43">
        <f t="shared" si="42"/>
        <v>4.201388888888824E-3</v>
      </c>
      <c r="AD23" s="60">
        <f t="shared" ca="1" si="43"/>
        <v>232.00000000000557</v>
      </c>
      <c r="AE23" s="165" t="str">
        <f t="shared" ca="1" si="44"/>
        <v>-</v>
      </c>
      <c r="AF23" s="263">
        <v>105345</v>
      </c>
      <c r="AG23" s="263">
        <v>105345</v>
      </c>
      <c r="AH23" s="43">
        <f t="shared" si="45"/>
        <v>1.1597222222222259E-2</v>
      </c>
      <c r="AI23" s="43">
        <f t="shared" si="46"/>
        <v>1.1597222222222259E-2</v>
      </c>
      <c r="AJ23" s="60">
        <f t="shared" ca="1" si="47"/>
        <v>320.99999999999682</v>
      </c>
      <c r="AK23" s="165" t="str">
        <f t="shared" ca="1" si="48"/>
        <v>-</v>
      </c>
      <c r="AL23" s="263">
        <v>111135</v>
      </c>
      <c r="AM23" s="263">
        <v>111135</v>
      </c>
      <c r="AN23" s="43">
        <f t="shared" si="49"/>
        <v>1.2384259259259289E-2</v>
      </c>
      <c r="AO23" s="43">
        <f t="shared" si="50"/>
        <v>1.2384259259259289E-2</v>
      </c>
      <c r="AP23" s="43">
        <f t="shared" si="51"/>
        <v>1.2384259259259289E-2</v>
      </c>
      <c r="AQ23" s="43">
        <f t="shared" si="52"/>
        <v>1.2384259259259289E-2</v>
      </c>
      <c r="AR23" s="60">
        <f t="shared" ca="1" si="53"/>
        <v>604.0000000000025</v>
      </c>
      <c r="AS23" s="165" t="str">
        <f t="shared" ca="1" si="54"/>
        <v>+</v>
      </c>
      <c r="AT23" s="42"/>
      <c r="AU23" s="56">
        <f t="shared" ca="1" si="55"/>
        <v>0.49444444444444441</v>
      </c>
      <c r="AV23" s="57" t="s">
        <v>188</v>
      </c>
      <c r="AW23" s="58">
        <f t="shared" si="56"/>
        <v>0.47638888888888892</v>
      </c>
      <c r="AX23" s="86">
        <f t="shared" si="57"/>
        <v>6.9444444444444447E-4</v>
      </c>
      <c r="AY23" s="39">
        <f t="shared" ca="1" si="69"/>
        <v>1559.9999999999945</v>
      </c>
      <c r="AZ23" s="164" t="str">
        <f t="shared" ca="1" si="59"/>
        <v>-</v>
      </c>
      <c r="BA23" s="40"/>
      <c r="BB23" s="283">
        <v>0.48402777777777778</v>
      </c>
      <c r="BC23" s="86"/>
      <c r="BD23" s="57" t="s">
        <v>194</v>
      </c>
      <c r="BE23" s="43">
        <f t="shared" si="60"/>
        <v>8.9120370370370239E-3</v>
      </c>
      <c r="BF23" s="60">
        <f t="shared" si="61"/>
        <v>129.99999999999892</v>
      </c>
      <c r="BG23" s="60" t="str">
        <f t="shared" si="62"/>
        <v>+</v>
      </c>
      <c r="BH23" s="56">
        <f t="shared" ca="1" si="66"/>
        <v>0.49375000000000002</v>
      </c>
      <c r="BI23" s="57" t="s">
        <v>198</v>
      </c>
      <c r="BJ23" s="86">
        <f t="shared" si="63"/>
        <v>0.52222222222222225</v>
      </c>
      <c r="BK23" s="86">
        <f t="shared" si="68"/>
        <v>0</v>
      </c>
      <c r="BL23" s="39">
        <f t="shared" ca="1" si="64"/>
        <v>410.00000000000011</v>
      </c>
      <c r="BM23" s="164" t="str">
        <f t="shared" ca="1" si="65"/>
        <v>+</v>
      </c>
      <c r="BN23" s="40"/>
      <c r="BO23" s="356" t="e">
        <f ca="1">BL23+#REF!+#REF!+BF23+AY23+AR23+AJ23+AD23+T23</f>
        <v>#REF!</v>
      </c>
    </row>
    <row r="24" spans="1:67" s="1" customFormat="1" ht="15" hidden="1" customHeight="1" x14ac:dyDescent="0.25">
      <c r="A24" s="50">
        <f>Старт.вед.!B24</f>
        <v>17</v>
      </c>
      <c r="B24" s="38" t="e">
        <f>VLOOKUP(A24,'Уч-ки СТ'!$B$8:$H$67,2,FALSE)</f>
        <v>#VALUE!</v>
      </c>
      <c r="C24" s="56">
        <f>VLOOKUP(A24,Старт.вед.!$B$8:$H$67,7,FALSE)</f>
        <v>0.38680555555555557</v>
      </c>
      <c r="D24" s="57"/>
      <c r="E24" s="86">
        <f t="shared" si="32"/>
        <v>0.38680555555555557</v>
      </c>
      <c r="F24">
        <f t="shared" si="33"/>
        <v>0</v>
      </c>
      <c r="G24" s="164" t="str">
        <f t="shared" si="34"/>
        <v xml:space="preserve"> </v>
      </c>
      <c r="H24" s="40"/>
      <c r="I24" s="56">
        <f>VLOOKUP(A24,Старт.вед.!$B$8:$I$67,8,FALSE)</f>
        <v>0.42847222222222225</v>
      </c>
      <c r="J24" s="57"/>
      <c r="K24" s="86">
        <f t="shared" si="35"/>
        <v>0.42847222222222225</v>
      </c>
      <c r="L24">
        <f t="shared" si="36"/>
        <v>0</v>
      </c>
      <c r="M24" s="164" t="str">
        <f t="shared" si="37"/>
        <v xml:space="preserve"> </v>
      </c>
      <c r="N24" s="40"/>
      <c r="O24" s="56">
        <f t="shared" ca="1" si="38"/>
        <v>0.43055555555555558</v>
      </c>
      <c r="P24" s="57"/>
      <c r="Q24" s="58">
        <f t="shared" ca="1" si="39"/>
        <v>0.43055555555555558</v>
      </c>
      <c r="R24" s="77"/>
      <c r="S24" s="80"/>
      <c r="T24" s="78">
        <f t="shared" si="40"/>
        <v>0</v>
      </c>
      <c r="U24" s="42"/>
      <c r="V24" s="221"/>
      <c r="W24" s="57"/>
      <c r="X24" s="278"/>
      <c r="Y24" s="86"/>
      <c r="Z24" s="263"/>
      <c r="AA24" s="263"/>
      <c r="AB24" s="43" t="e">
        <f t="shared" si="41"/>
        <v>#VALUE!</v>
      </c>
      <c r="AC24" s="43" t="e">
        <f t="shared" si="42"/>
        <v>#VALUE!</v>
      </c>
      <c r="AD24" s="60" t="e">
        <f t="shared" ca="1" si="43"/>
        <v>#VALUE!</v>
      </c>
      <c r="AE24" s="165" t="e">
        <f t="shared" ca="1" si="44"/>
        <v>#VALUE!</v>
      </c>
      <c r="AF24" s="263"/>
      <c r="AG24" s="263"/>
      <c r="AH24" s="43" t="e">
        <f t="shared" si="45"/>
        <v>#VALUE!</v>
      </c>
      <c r="AI24" s="43" t="e">
        <f t="shared" si="46"/>
        <v>#VALUE!</v>
      </c>
      <c r="AJ24" s="60" t="e">
        <f t="shared" ca="1" si="47"/>
        <v>#VALUE!</v>
      </c>
      <c r="AK24" s="165" t="e">
        <f t="shared" ca="1" si="48"/>
        <v>#VALUE!</v>
      </c>
      <c r="AL24" s="263"/>
      <c r="AM24" s="263"/>
      <c r="AN24" s="43" t="e">
        <f t="shared" si="49"/>
        <v>#VALUE!</v>
      </c>
      <c r="AO24" s="43" t="e">
        <f t="shared" si="50"/>
        <v>#VALUE!</v>
      </c>
      <c r="AP24" s="43" t="e">
        <f t="shared" si="51"/>
        <v>#VALUE!</v>
      </c>
      <c r="AQ24" s="43" t="e">
        <f t="shared" si="52"/>
        <v>#VALUE!</v>
      </c>
      <c r="AR24" s="60" t="e">
        <f t="shared" ca="1" si="53"/>
        <v>#VALUE!</v>
      </c>
      <c r="AS24" s="165" t="e">
        <f t="shared" ca="1" si="54"/>
        <v>#VALUE!</v>
      </c>
      <c r="AT24" s="42"/>
      <c r="AU24" s="56">
        <f t="shared" ca="1" si="55"/>
        <v>0.48958333333333337</v>
      </c>
      <c r="AV24" s="57"/>
      <c r="AW24" s="58">
        <f t="shared" ca="1" si="56"/>
        <v>0.48958333333333337</v>
      </c>
      <c r="AX24" s="86">
        <f t="shared" si="57"/>
        <v>0</v>
      </c>
      <c r="AY24" s="39">
        <f t="shared" ca="1" si="69"/>
        <v>0</v>
      </c>
      <c r="AZ24" s="164" t="str">
        <f t="shared" ca="1" si="59"/>
        <v xml:space="preserve"> </v>
      </c>
      <c r="BA24" s="40"/>
      <c r="BB24" s="283"/>
      <c r="BC24" s="86"/>
      <c r="BD24" s="57"/>
      <c r="BE24" s="43" t="e">
        <f t="shared" si="60"/>
        <v>#VALUE!</v>
      </c>
      <c r="BF24" s="60" t="e">
        <f t="shared" si="61"/>
        <v>#VALUE!</v>
      </c>
      <c r="BG24" s="60" t="e">
        <f t="shared" si="62"/>
        <v>#VALUE!</v>
      </c>
      <c r="BH24" s="56">
        <f t="shared" ca="1" si="66"/>
        <v>9.7222222222222224E-3</v>
      </c>
      <c r="BI24" s="57"/>
      <c r="BJ24" s="86">
        <f t="shared" ca="1" si="63"/>
        <v>9.7222222222222224E-3</v>
      </c>
      <c r="BK24" s="86">
        <f t="shared" si="68"/>
        <v>0</v>
      </c>
      <c r="BL24" s="39">
        <f t="shared" ca="1" si="64"/>
        <v>0</v>
      </c>
      <c r="BM24" s="164" t="str">
        <f t="shared" ca="1" si="65"/>
        <v xml:space="preserve"> </v>
      </c>
      <c r="BN24" s="40"/>
      <c r="BO24" s="356" t="e">
        <f ca="1">BL24+#REF!+#REF!+BF24+AY24+AR24+AJ24+AD24+T24</f>
        <v>#REF!</v>
      </c>
    </row>
    <row r="25" spans="1:67" s="1" customFormat="1" ht="15" hidden="1" customHeight="1" x14ac:dyDescent="0.25">
      <c r="A25" s="50">
        <f>Старт.вед.!B25</f>
        <v>18</v>
      </c>
      <c r="B25" s="38" t="e">
        <f>VLOOKUP(A25,'Уч-ки СТ'!$B$8:$H$67,2,FALSE)</f>
        <v>#VALUE!</v>
      </c>
      <c r="C25" s="56">
        <f>VLOOKUP(A25,Старт.вед.!$B$8:$H$67,7,FALSE)</f>
        <v>0.38750000000000001</v>
      </c>
      <c r="D25" s="57"/>
      <c r="E25" s="86">
        <f t="shared" si="32"/>
        <v>0.38750000000000001</v>
      </c>
      <c r="F25">
        <f t="shared" si="33"/>
        <v>0</v>
      </c>
      <c r="G25" s="164" t="str">
        <f t="shared" si="34"/>
        <v xml:space="preserve"> </v>
      </c>
      <c r="H25" s="40"/>
      <c r="I25" s="56">
        <f>VLOOKUP(A25,Старт.вед.!$B$8:$I$67,8,FALSE)</f>
        <v>0.4291666666666667</v>
      </c>
      <c r="J25" s="57"/>
      <c r="K25" s="86">
        <f t="shared" si="35"/>
        <v>0.4291666666666667</v>
      </c>
      <c r="L25">
        <f t="shared" si="36"/>
        <v>0</v>
      </c>
      <c r="M25" s="164" t="str">
        <f t="shared" si="37"/>
        <v xml:space="preserve"> </v>
      </c>
      <c r="N25" s="40"/>
      <c r="O25" s="56">
        <f t="shared" ca="1" si="38"/>
        <v>0.43125000000000002</v>
      </c>
      <c r="P25" s="57"/>
      <c r="Q25" s="58">
        <f t="shared" ca="1" si="39"/>
        <v>0.43125000000000002</v>
      </c>
      <c r="R25" s="77"/>
      <c r="S25" s="80"/>
      <c r="T25" s="78">
        <f t="shared" si="40"/>
        <v>0</v>
      </c>
      <c r="U25" s="42"/>
      <c r="V25" s="221"/>
      <c r="W25" s="57"/>
      <c r="X25" s="278"/>
      <c r="Y25" s="86"/>
      <c r="Z25" s="263"/>
      <c r="AA25" s="263"/>
      <c r="AB25" s="43" t="e">
        <f t="shared" si="41"/>
        <v>#VALUE!</v>
      </c>
      <c r="AC25" s="43" t="e">
        <f t="shared" si="42"/>
        <v>#VALUE!</v>
      </c>
      <c r="AD25" s="60" t="e">
        <f t="shared" ca="1" si="43"/>
        <v>#VALUE!</v>
      </c>
      <c r="AE25" s="165" t="e">
        <f t="shared" ca="1" si="44"/>
        <v>#VALUE!</v>
      </c>
      <c r="AF25" s="263"/>
      <c r="AG25" s="263"/>
      <c r="AH25" s="43" t="e">
        <f t="shared" si="45"/>
        <v>#VALUE!</v>
      </c>
      <c r="AI25" s="43" t="e">
        <f t="shared" si="46"/>
        <v>#VALUE!</v>
      </c>
      <c r="AJ25" s="60" t="e">
        <f t="shared" ca="1" si="47"/>
        <v>#VALUE!</v>
      </c>
      <c r="AK25" s="165" t="e">
        <f t="shared" ca="1" si="48"/>
        <v>#VALUE!</v>
      </c>
      <c r="AL25" s="263"/>
      <c r="AM25" s="263"/>
      <c r="AN25" s="43" t="e">
        <f t="shared" si="49"/>
        <v>#VALUE!</v>
      </c>
      <c r="AO25" s="43" t="e">
        <f t="shared" si="50"/>
        <v>#VALUE!</v>
      </c>
      <c r="AP25" s="43" t="e">
        <f t="shared" si="51"/>
        <v>#VALUE!</v>
      </c>
      <c r="AQ25" s="43" t="e">
        <f t="shared" si="52"/>
        <v>#VALUE!</v>
      </c>
      <c r="AR25" s="60" t="e">
        <f t="shared" ca="1" si="53"/>
        <v>#VALUE!</v>
      </c>
      <c r="AS25" s="165" t="e">
        <f t="shared" ca="1" si="54"/>
        <v>#VALUE!</v>
      </c>
      <c r="AT25" s="42"/>
      <c r="AU25" s="56">
        <f t="shared" ca="1" si="55"/>
        <v>0.49027777777777781</v>
      </c>
      <c r="AV25" s="57"/>
      <c r="AW25" s="58">
        <f t="shared" ca="1" si="56"/>
        <v>0.49027777777777781</v>
      </c>
      <c r="AX25" s="86">
        <f t="shared" si="57"/>
        <v>0</v>
      </c>
      <c r="AY25"/>
      <c r="AZ25" s="164" t="str">
        <f t="shared" ca="1" si="59"/>
        <v xml:space="preserve"> </v>
      </c>
      <c r="BA25" s="40"/>
      <c r="BB25" s="283"/>
      <c r="BC25" s="86"/>
      <c r="BD25" s="57"/>
      <c r="BE25" s="43" t="e">
        <f t="shared" si="60"/>
        <v>#VALUE!</v>
      </c>
      <c r="BF25" s="60" t="e">
        <f t="shared" si="61"/>
        <v>#VALUE!</v>
      </c>
      <c r="BG25" s="60" t="e">
        <f t="shared" si="62"/>
        <v>#VALUE!</v>
      </c>
      <c r="BH25" s="56">
        <f t="shared" ca="1" si="66"/>
        <v>9.7222222222222224E-3</v>
      </c>
      <c r="BI25" s="57"/>
      <c r="BJ25" s="86">
        <f t="shared" ca="1" si="63"/>
        <v>9.7222222222222224E-3</v>
      </c>
      <c r="BK25" s="86">
        <f t="shared" si="68"/>
        <v>0</v>
      </c>
      <c r="BL25" s="39">
        <f t="shared" ca="1" si="64"/>
        <v>0</v>
      </c>
      <c r="BM25" s="164" t="str">
        <f t="shared" ca="1" si="65"/>
        <v xml:space="preserve"> </v>
      </c>
      <c r="BN25" s="40"/>
      <c r="BO25" s="356" t="e">
        <f ca="1">BL25+#REF!+#REF!+BF25+AY25+AR25+AJ25+AD25+T25</f>
        <v>#REF!</v>
      </c>
    </row>
    <row r="26" spans="1:67" s="1" customFormat="1" ht="15" hidden="1" customHeight="1" x14ac:dyDescent="0.25">
      <c r="A26" s="50">
        <f>Старт.вед.!B26</f>
        <v>19</v>
      </c>
      <c r="B26" s="38" t="e">
        <f>VLOOKUP(A26,'Уч-ки СТ'!$B$8:$H$67,2,FALSE)</f>
        <v>#VALUE!</v>
      </c>
      <c r="C26" s="56">
        <f>VLOOKUP(A26,Старт.вед.!$B$8:$H$67,7,FALSE)</f>
        <v>0.38819444444444445</v>
      </c>
      <c r="D26" s="57"/>
      <c r="E26" s="86">
        <f t="shared" si="32"/>
        <v>0.38819444444444445</v>
      </c>
      <c r="F26">
        <f t="shared" si="33"/>
        <v>0</v>
      </c>
      <c r="G26" s="164" t="str">
        <f t="shared" si="34"/>
        <v xml:space="preserve"> </v>
      </c>
      <c r="H26" s="40"/>
      <c r="I26" s="56">
        <f>VLOOKUP(A26,Старт.вед.!$B$8:$I$67,8,FALSE)</f>
        <v>0.43263888888888885</v>
      </c>
      <c r="J26" s="57"/>
      <c r="K26" s="86">
        <f t="shared" si="35"/>
        <v>0.43263888888888885</v>
      </c>
      <c r="L26">
        <f t="shared" si="36"/>
        <v>0</v>
      </c>
      <c r="M26" s="164" t="str">
        <f t="shared" si="37"/>
        <v xml:space="preserve"> </v>
      </c>
      <c r="N26" s="40"/>
      <c r="O26" s="56">
        <f t="shared" ca="1" si="38"/>
        <v>0.43472222222222218</v>
      </c>
      <c r="P26" s="57" t="s">
        <v>181</v>
      </c>
      <c r="Q26" s="58">
        <f t="shared" si="39"/>
        <v>0.43611111111111112</v>
      </c>
      <c r="R26" s="77">
        <v>20.5</v>
      </c>
      <c r="S26" s="80"/>
      <c r="T26" s="78">
        <f t="shared" si="40"/>
        <v>20.5</v>
      </c>
      <c r="U26" s="42"/>
      <c r="V26" s="221"/>
      <c r="W26" s="57"/>
      <c r="X26" s="336">
        <v>0.43888888888888888</v>
      </c>
      <c r="Y26" s="86">
        <v>6.9444444444444447E-4</v>
      </c>
      <c r="Z26" s="263">
        <v>103739</v>
      </c>
      <c r="AA26" s="263">
        <v>103739</v>
      </c>
      <c r="AB26" s="43">
        <f t="shared" si="41"/>
        <v>3.9236111111111138E-3</v>
      </c>
      <c r="AC26" s="43">
        <f t="shared" si="42"/>
        <v>3.9236111111111138E-3</v>
      </c>
      <c r="AD26" s="60">
        <f t="shared" ca="1" si="43"/>
        <v>255.99999999999972</v>
      </c>
      <c r="AE26" s="165" t="str">
        <f t="shared" ca="1" si="44"/>
        <v>-</v>
      </c>
      <c r="AF26" s="263">
        <v>105459</v>
      </c>
      <c r="AG26" s="263">
        <v>105459</v>
      </c>
      <c r="AH26" s="43">
        <f t="shared" si="45"/>
        <v>1.2037037037037068E-2</v>
      </c>
      <c r="AI26" s="43">
        <f t="shared" si="46"/>
        <v>1.2037037037037068E-2</v>
      </c>
      <c r="AJ26" s="60">
        <f t="shared" ca="1" si="47"/>
        <v>282.99999999999727</v>
      </c>
      <c r="AK26" s="165" t="str">
        <f t="shared" ca="1" si="48"/>
        <v>-</v>
      </c>
      <c r="AL26" s="263">
        <v>111158</v>
      </c>
      <c r="AM26" s="263">
        <v>111158</v>
      </c>
      <c r="AN26" s="43">
        <f t="shared" si="49"/>
        <v>1.1793981481481419E-2</v>
      </c>
      <c r="AO26" s="43">
        <f t="shared" si="50"/>
        <v>1.1793981481481419E-2</v>
      </c>
      <c r="AP26" s="43">
        <f t="shared" si="51"/>
        <v>1.1793981481481419E-2</v>
      </c>
      <c r="AQ26" s="43">
        <f t="shared" si="52"/>
        <v>1.1793981481481419E-2</v>
      </c>
      <c r="AR26" s="60">
        <f t="shared" ca="1" si="53"/>
        <v>552.99999999999454</v>
      </c>
      <c r="AS26" s="165" t="str">
        <f t="shared" ca="1" si="54"/>
        <v>+</v>
      </c>
      <c r="AT26" s="42"/>
      <c r="AU26" s="56">
        <f t="shared" ca="1" si="55"/>
        <v>0.49513888888888891</v>
      </c>
      <c r="AV26" s="57" t="s">
        <v>188</v>
      </c>
      <c r="AW26" s="58">
        <f t="shared" si="56"/>
        <v>0.47638888888888892</v>
      </c>
      <c r="AX26" s="86">
        <f t="shared" si="57"/>
        <v>6.9444444444444447E-4</v>
      </c>
      <c r="AY26" s="39">
        <f t="shared" ca="1" si="69"/>
        <v>1619.9999999999991</v>
      </c>
      <c r="AZ26" s="164" t="str">
        <f t="shared" ca="1" si="59"/>
        <v>-</v>
      </c>
      <c r="BA26" s="40"/>
      <c r="BB26" s="283">
        <v>0.48472222222222222</v>
      </c>
      <c r="BC26" s="86"/>
      <c r="BD26" s="57" t="s">
        <v>195</v>
      </c>
      <c r="BE26" s="43">
        <f t="shared" si="60"/>
        <v>9.4097222222222499E-3</v>
      </c>
      <c r="BF26" s="60">
        <f t="shared" si="61"/>
        <v>173.00000000000244</v>
      </c>
      <c r="BG26" s="60" t="str">
        <f t="shared" si="62"/>
        <v>+</v>
      </c>
      <c r="BH26" s="56">
        <f t="shared" ca="1" si="66"/>
        <v>0.49444444444444446</v>
      </c>
      <c r="BI26" s="57"/>
      <c r="BJ26" s="86">
        <f t="shared" ca="1" si="63"/>
        <v>0.49444444444444446</v>
      </c>
      <c r="BK26" s="86">
        <f t="shared" si="68"/>
        <v>0</v>
      </c>
      <c r="BL26" s="39">
        <f t="shared" ca="1" si="64"/>
        <v>0</v>
      </c>
      <c r="BM26" s="164" t="str">
        <f t="shared" ca="1" si="65"/>
        <v xml:space="preserve"> </v>
      </c>
      <c r="BN26" s="40"/>
      <c r="BO26" s="356" t="e">
        <f ca="1">BL26+#REF!+#REF!+BF26+AY26+AR26+AJ26+AD26+T26</f>
        <v>#REF!</v>
      </c>
    </row>
    <row r="27" spans="1:67" s="1" customFormat="1" ht="15" hidden="1" customHeight="1" x14ac:dyDescent="0.25">
      <c r="A27" s="50">
        <f>Старт.вед.!B27</f>
        <v>20</v>
      </c>
      <c r="B27" s="38" t="e">
        <f>VLOOKUP(A27,'Уч-ки СТ'!$B$8:$H$67,2,FALSE)</f>
        <v>#VALUE!</v>
      </c>
      <c r="C27" s="56">
        <f>VLOOKUP(A27,Старт.вед.!$B$8:$H$67,7,FALSE)</f>
        <v>0.3888888888888889</v>
      </c>
      <c r="D27" s="57"/>
      <c r="E27" s="86">
        <f t="shared" si="32"/>
        <v>0.3888888888888889</v>
      </c>
      <c r="F27">
        <f t="shared" si="33"/>
        <v>0</v>
      </c>
      <c r="G27" s="164" t="str">
        <f t="shared" si="34"/>
        <v xml:space="preserve"> </v>
      </c>
      <c r="H27" s="40"/>
      <c r="I27" s="56">
        <f>VLOOKUP(A27,Старт.вед.!$B$8:$I$67,8,FALSE)</f>
        <v>0.43055555555555558</v>
      </c>
      <c r="J27" s="57"/>
      <c r="K27" s="86">
        <f t="shared" si="35"/>
        <v>0.43055555555555558</v>
      </c>
      <c r="L27">
        <f t="shared" si="36"/>
        <v>0</v>
      </c>
      <c r="M27" s="164" t="str">
        <f t="shared" si="37"/>
        <v xml:space="preserve"> </v>
      </c>
      <c r="N27" s="40"/>
      <c r="O27" s="56">
        <f t="shared" ca="1" si="38"/>
        <v>0.43263888888888891</v>
      </c>
      <c r="P27" s="57"/>
      <c r="Q27" s="58">
        <f t="shared" ca="1" si="39"/>
        <v>0.43263888888888891</v>
      </c>
      <c r="R27" s="77"/>
      <c r="S27" s="80"/>
      <c r="T27" s="78">
        <f t="shared" si="40"/>
        <v>0</v>
      </c>
      <c r="U27" s="42"/>
      <c r="V27" s="221"/>
      <c r="W27" s="57"/>
      <c r="X27" s="278"/>
      <c r="Y27" s="86"/>
      <c r="Z27" s="263"/>
      <c r="AA27" s="263"/>
      <c r="AB27" s="43" t="e">
        <f t="shared" si="41"/>
        <v>#VALUE!</v>
      </c>
      <c r="AC27" s="43" t="e">
        <f t="shared" si="42"/>
        <v>#VALUE!</v>
      </c>
      <c r="AD27" s="60" t="e">
        <f t="shared" ca="1" si="43"/>
        <v>#VALUE!</v>
      </c>
      <c r="AE27" s="165" t="e">
        <f t="shared" ca="1" si="44"/>
        <v>#VALUE!</v>
      </c>
      <c r="AF27" s="263"/>
      <c r="AG27" s="263"/>
      <c r="AH27" s="43" t="e">
        <f t="shared" si="45"/>
        <v>#VALUE!</v>
      </c>
      <c r="AI27" s="43" t="e">
        <f t="shared" si="46"/>
        <v>#VALUE!</v>
      </c>
      <c r="AJ27" s="60" t="e">
        <f t="shared" ca="1" si="47"/>
        <v>#VALUE!</v>
      </c>
      <c r="AK27" s="165" t="e">
        <f t="shared" ca="1" si="48"/>
        <v>#VALUE!</v>
      </c>
      <c r="AL27" s="263"/>
      <c r="AM27" s="263"/>
      <c r="AN27" s="43" t="e">
        <f t="shared" si="49"/>
        <v>#VALUE!</v>
      </c>
      <c r="AO27" s="43" t="e">
        <f t="shared" si="50"/>
        <v>#VALUE!</v>
      </c>
      <c r="AP27" s="43" t="e">
        <f t="shared" si="51"/>
        <v>#VALUE!</v>
      </c>
      <c r="AQ27" s="43" t="e">
        <f t="shared" si="52"/>
        <v>#VALUE!</v>
      </c>
      <c r="AR27" s="60" t="e">
        <f t="shared" ca="1" si="53"/>
        <v>#VALUE!</v>
      </c>
      <c r="AS27" s="165" t="e">
        <f t="shared" ca="1" si="54"/>
        <v>#VALUE!</v>
      </c>
      <c r="AT27" s="42"/>
      <c r="AU27" s="56">
        <f t="shared" ca="1" si="55"/>
        <v>0.4916666666666667</v>
      </c>
      <c r="AV27" s="57"/>
      <c r="AW27" s="58">
        <f t="shared" ca="1" si="56"/>
        <v>0.4916666666666667</v>
      </c>
      <c r="AX27" s="86">
        <f t="shared" si="57"/>
        <v>0</v>
      </c>
      <c r="AY27" s="39">
        <f t="shared" ca="1" si="69"/>
        <v>0</v>
      </c>
      <c r="AZ27" s="164" t="str">
        <f t="shared" ca="1" si="59"/>
        <v xml:space="preserve"> </v>
      </c>
      <c r="BA27" s="40"/>
      <c r="BB27" s="283"/>
      <c r="BC27" s="86"/>
      <c r="BD27" s="57"/>
      <c r="BE27" s="43" t="e">
        <f t="shared" si="60"/>
        <v>#VALUE!</v>
      </c>
      <c r="BF27" s="60" t="e">
        <f t="shared" si="61"/>
        <v>#VALUE!</v>
      </c>
      <c r="BG27" s="60" t="e">
        <f t="shared" si="62"/>
        <v>#VALUE!</v>
      </c>
      <c r="BH27" s="56">
        <f t="shared" ca="1" si="66"/>
        <v>9.7222222222222224E-3</v>
      </c>
      <c r="BI27" s="57"/>
      <c r="BJ27" s="86">
        <f t="shared" ca="1" si="63"/>
        <v>9.7222222222222224E-3</v>
      </c>
      <c r="BK27" s="86">
        <f t="shared" si="68"/>
        <v>0</v>
      </c>
      <c r="BL27" s="39">
        <f t="shared" ca="1" si="64"/>
        <v>0</v>
      </c>
      <c r="BM27" s="164" t="str">
        <f t="shared" ca="1" si="65"/>
        <v xml:space="preserve"> </v>
      </c>
      <c r="BN27" s="40"/>
      <c r="BO27" s="356" t="e">
        <f ca="1">BL27+#REF!+#REF!+BF27+AY27+AR27+AJ27+AD27+T27</f>
        <v>#REF!</v>
      </c>
    </row>
    <row r="28" spans="1:67" s="1" customFormat="1" ht="15" hidden="1" customHeight="1" x14ac:dyDescent="0.25">
      <c r="A28" s="50">
        <f>Старт.вед.!B28</f>
        <v>21</v>
      </c>
      <c r="B28" s="38" t="e">
        <f>VLOOKUP(A28,'Уч-ки СТ'!$B$8:$H$67,2,FALSE)</f>
        <v>#VALUE!</v>
      </c>
      <c r="C28" s="56">
        <f>VLOOKUP(A28,Старт.вед.!$B$8:$H$67,7,FALSE)</f>
        <v>0.38958333333333334</v>
      </c>
      <c r="D28" s="57"/>
      <c r="E28" s="86">
        <f t="shared" si="32"/>
        <v>0.38958333333333334</v>
      </c>
      <c r="F28">
        <f t="shared" si="33"/>
        <v>0</v>
      </c>
      <c r="G28" s="164" t="str">
        <f t="shared" si="34"/>
        <v xml:space="preserve"> </v>
      </c>
      <c r="H28" s="40"/>
      <c r="I28" s="56">
        <f>VLOOKUP(A28,Старт.вед.!$B$8:$I$67,8,FALSE)</f>
        <v>0.43125000000000002</v>
      </c>
      <c r="J28" s="57"/>
      <c r="K28" s="86">
        <f t="shared" si="35"/>
        <v>0.43125000000000002</v>
      </c>
      <c r="L28">
        <f t="shared" si="36"/>
        <v>0</v>
      </c>
      <c r="M28" s="164" t="str">
        <f t="shared" si="37"/>
        <v xml:space="preserve"> </v>
      </c>
      <c r="N28" s="40"/>
      <c r="O28" s="56">
        <f t="shared" ca="1" si="38"/>
        <v>0.43333333333333335</v>
      </c>
      <c r="P28" s="57"/>
      <c r="Q28" s="58">
        <f t="shared" ca="1" si="39"/>
        <v>0.43333333333333335</v>
      </c>
      <c r="R28" s="77"/>
      <c r="S28" s="80"/>
      <c r="T28" s="78">
        <f t="shared" si="40"/>
        <v>0</v>
      </c>
      <c r="U28" s="42"/>
      <c r="V28" s="221"/>
      <c r="W28" s="57"/>
      <c r="X28" s="278"/>
      <c r="Y28" s="86"/>
      <c r="Z28" s="263"/>
      <c r="AA28" s="263"/>
      <c r="AB28" s="43" t="e">
        <f t="shared" si="41"/>
        <v>#VALUE!</v>
      </c>
      <c r="AC28" s="43" t="e">
        <f t="shared" si="42"/>
        <v>#VALUE!</v>
      </c>
      <c r="AD28" s="60" t="e">
        <f t="shared" ca="1" si="43"/>
        <v>#VALUE!</v>
      </c>
      <c r="AE28" s="165" t="e">
        <f t="shared" ca="1" si="44"/>
        <v>#VALUE!</v>
      </c>
      <c r="AF28" s="263"/>
      <c r="AG28" s="263"/>
      <c r="AH28" s="43" t="e">
        <f t="shared" si="45"/>
        <v>#VALUE!</v>
      </c>
      <c r="AI28" s="43" t="e">
        <f t="shared" si="46"/>
        <v>#VALUE!</v>
      </c>
      <c r="AJ28" s="60" t="e">
        <f t="shared" ca="1" si="47"/>
        <v>#VALUE!</v>
      </c>
      <c r="AK28" s="165" t="e">
        <f t="shared" ca="1" si="48"/>
        <v>#VALUE!</v>
      </c>
      <c r="AL28" s="263"/>
      <c r="AM28" s="263"/>
      <c r="AN28" s="43" t="e">
        <f t="shared" si="49"/>
        <v>#VALUE!</v>
      </c>
      <c r="AO28" s="43" t="e">
        <f t="shared" si="50"/>
        <v>#VALUE!</v>
      </c>
      <c r="AP28" s="43" t="e">
        <f t="shared" si="51"/>
        <v>#VALUE!</v>
      </c>
      <c r="AQ28" s="43" t="e">
        <f t="shared" si="52"/>
        <v>#VALUE!</v>
      </c>
      <c r="AR28" s="60" t="e">
        <f t="shared" ca="1" si="53"/>
        <v>#VALUE!</v>
      </c>
      <c r="AS28" s="165" t="e">
        <f t="shared" ca="1" si="54"/>
        <v>#VALUE!</v>
      </c>
      <c r="AT28" s="42"/>
      <c r="AU28" s="56">
        <f t="shared" ca="1" si="55"/>
        <v>0.49236111111111114</v>
      </c>
      <c r="AV28" s="57"/>
      <c r="AW28" s="58">
        <f t="shared" ca="1" si="56"/>
        <v>0.49236111111111114</v>
      </c>
      <c r="AX28" s="86">
        <f t="shared" si="57"/>
        <v>0</v>
      </c>
      <c r="AY28" s="39">
        <f t="shared" ca="1" si="69"/>
        <v>0</v>
      </c>
      <c r="AZ28" s="164" t="str">
        <f t="shared" ca="1" si="59"/>
        <v xml:space="preserve"> </v>
      </c>
      <c r="BA28" s="40"/>
      <c r="BB28" s="283"/>
      <c r="BC28" s="86"/>
      <c r="BD28" s="57"/>
      <c r="BE28" s="43" t="e">
        <f t="shared" si="60"/>
        <v>#VALUE!</v>
      </c>
      <c r="BF28" s="60" t="e">
        <f t="shared" si="61"/>
        <v>#VALUE!</v>
      </c>
      <c r="BG28" s="60" t="e">
        <f t="shared" si="62"/>
        <v>#VALUE!</v>
      </c>
      <c r="BH28" s="56">
        <f t="shared" ca="1" si="66"/>
        <v>9.7222222222222224E-3</v>
      </c>
      <c r="BI28" s="57"/>
      <c r="BJ28" s="86">
        <f t="shared" ca="1" si="63"/>
        <v>9.7222222222222224E-3</v>
      </c>
      <c r="BK28" s="86">
        <f t="shared" si="68"/>
        <v>0</v>
      </c>
      <c r="BL28" s="39">
        <f t="shared" ca="1" si="64"/>
        <v>0</v>
      </c>
      <c r="BM28" s="164" t="str">
        <f t="shared" ca="1" si="65"/>
        <v xml:space="preserve"> </v>
      </c>
      <c r="BN28" s="40"/>
      <c r="BO28" s="356" t="e">
        <f ca="1">BL28+#REF!+#REF!+BF28+AY28+AR28+AJ28+AD28+T28</f>
        <v>#REF!</v>
      </c>
    </row>
    <row r="29" spans="1:67" s="367" customFormat="1" ht="15" customHeight="1" x14ac:dyDescent="0.25">
      <c r="A29" s="399">
        <f>Старт.вед.!B29</f>
        <v>22</v>
      </c>
      <c r="B29" s="400" t="str">
        <f>VLOOKUP(A29,'Уч-ки СТ'!$B$8:$H$67,2,FALSE)</f>
        <v>ПЕТУХОВ Роман</v>
      </c>
      <c r="C29" s="401">
        <f>VLOOKUP(A29,Старт.вед.!$B$8:$H$67,7,FALSE)</f>
        <v>0.39027777777777778</v>
      </c>
      <c r="D29" s="240"/>
      <c r="E29" s="402">
        <f t="shared" si="32"/>
        <v>0.39027777777777778</v>
      </c>
      <c r="F29" s="22">
        <f t="shared" si="33"/>
        <v>0</v>
      </c>
      <c r="G29" s="403" t="str">
        <f t="shared" si="34"/>
        <v xml:space="preserve"> </v>
      </c>
      <c r="H29" s="404"/>
      <c r="I29" s="401">
        <f>VLOOKUP(A29,Старт.вед.!$B$8:$I$67,8,FALSE)</f>
        <v>0.46527777777777773</v>
      </c>
      <c r="J29" s="240"/>
      <c r="K29" s="402">
        <f t="shared" si="35"/>
        <v>0.46527777777777773</v>
      </c>
      <c r="L29" s="22">
        <f t="shared" si="36"/>
        <v>0</v>
      </c>
      <c r="M29" s="403" t="str">
        <f t="shared" si="37"/>
        <v xml:space="preserve"> </v>
      </c>
      <c r="N29" s="404"/>
      <c r="O29" s="401">
        <f t="shared" ca="1" si="38"/>
        <v>0.46736111111111106</v>
      </c>
      <c r="P29" s="240"/>
      <c r="Q29" s="405">
        <f t="shared" ca="1" si="39"/>
        <v>0.46736111111111106</v>
      </c>
      <c r="R29" s="406"/>
      <c r="S29" s="407"/>
      <c r="T29" s="406">
        <f t="shared" si="40"/>
        <v>0</v>
      </c>
      <c r="U29" s="408"/>
      <c r="V29" s="409"/>
      <c r="W29" s="240"/>
      <c r="X29" s="410"/>
      <c r="Y29" s="402"/>
      <c r="Z29" s="411"/>
      <c r="AA29" s="411"/>
      <c r="AB29" s="412" t="e">
        <f t="shared" si="41"/>
        <v>#VALUE!</v>
      </c>
      <c r="AC29" s="412" t="e">
        <f t="shared" si="42"/>
        <v>#VALUE!</v>
      </c>
      <c r="AD29" s="413" t="e">
        <f t="shared" ca="1" si="43"/>
        <v>#VALUE!</v>
      </c>
      <c r="AE29" s="195" t="e">
        <f t="shared" ca="1" si="44"/>
        <v>#VALUE!</v>
      </c>
      <c r="AF29" s="411"/>
      <c r="AG29" s="411"/>
      <c r="AH29" s="412" t="e">
        <f t="shared" si="45"/>
        <v>#VALUE!</v>
      </c>
      <c r="AI29" s="412" t="e">
        <f t="shared" si="46"/>
        <v>#VALUE!</v>
      </c>
      <c r="AJ29" s="413" t="e">
        <f t="shared" ca="1" si="47"/>
        <v>#VALUE!</v>
      </c>
      <c r="AK29" s="195" t="e">
        <f t="shared" ca="1" si="48"/>
        <v>#VALUE!</v>
      </c>
      <c r="AL29" s="411"/>
      <c r="AM29" s="411"/>
      <c r="AN29" s="412" t="e">
        <f t="shared" si="49"/>
        <v>#VALUE!</v>
      </c>
      <c r="AO29" s="412" t="e">
        <f t="shared" si="50"/>
        <v>#VALUE!</v>
      </c>
      <c r="AP29" s="412" t="e">
        <f t="shared" si="51"/>
        <v>#VALUE!</v>
      </c>
      <c r="AQ29" s="412" t="e">
        <f t="shared" si="52"/>
        <v>#VALUE!</v>
      </c>
      <c r="AR29" s="413" t="e">
        <f t="shared" ca="1" si="53"/>
        <v>#VALUE!</v>
      </c>
      <c r="AS29" s="195" t="e">
        <f t="shared" ca="1" si="54"/>
        <v>#VALUE!</v>
      </c>
      <c r="AT29" s="408"/>
      <c r="AU29" s="401">
        <f t="shared" ca="1" si="55"/>
        <v>0.5263888888888888</v>
      </c>
      <c r="AV29" s="240"/>
      <c r="AW29" s="405">
        <f t="shared" ca="1" si="56"/>
        <v>0.5263888888888888</v>
      </c>
      <c r="AX29" s="402">
        <f t="shared" si="57"/>
        <v>0</v>
      </c>
      <c r="AY29" s="22"/>
      <c r="AZ29" s="403" t="str">
        <f t="shared" ca="1" si="59"/>
        <v xml:space="preserve"> </v>
      </c>
      <c r="BA29" s="404"/>
      <c r="BB29" s="414"/>
      <c r="BC29" s="402"/>
      <c r="BD29" s="240"/>
      <c r="BE29" s="412" t="e">
        <f t="shared" si="60"/>
        <v>#VALUE!</v>
      </c>
      <c r="BF29" s="413" t="e">
        <f t="shared" si="61"/>
        <v>#VALUE!</v>
      </c>
      <c r="BG29" s="413" t="e">
        <f t="shared" si="62"/>
        <v>#VALUE!</v>
      </c>
      <c r="BH29" s="401">
        <f t="shared" ca="1" si="66"/>
        <v>9.7222222222222224E-3</v>
      </c>
      <c r="BI29" s="240"/>
      <c r="BJ29" s="402">
        <f t="shared" ca="1" si="63"/>
        <v>9.7222222222222224E-3</v>
      </c>
      <c r="BK29" s="402">
        <f t="shared" si="68"/>
        <v>0</v>
      </c>
      <c r="BL29" s="415">
        <f t="shared" ca="1" si="64"/>
        <v>0</v>
      </c>
      <c r="BM29" s="403" t="str">
        <f t="shared" ca="1" si="65"/>
        <v xml:space="preserve"> </v>
      </c>
      <c r="BN29" s="404"/>
      <c r="BO29" s="46" t="s">
        <v>122</v>
      </c>
    </row>
    <row r="30" spans="1:67" s="367" customFormat="1" ht="15" customHeight="1" x14ac:dyDescent="0.25">
      <c r="A30" s="399">
        <f>Старт.вед.!B30</f>
        <v>23</v>
      </c>
      <c r="B30" s="400" t="str">
        <f>VLOOKUP(A30,'Уч-ки СТ'!$B$8:$H$67,2,FALSE)</f>
        <v>БАЖАНОВ Виктор</v>
      </c>
      <c r="C30" s="401">
        <f>VLOOKUP(A30,Старт.вед.!$B$8:$H$67,7,FALSE)</f>
        <v>0.39097222222222222</v>
      </c>
      <c r="D30" s="240"/>
      <c r="E30" s="402">
        <f t="shared" si="32"/>
        <v>0.39097222222222222</v>
      </c>
      <c r="F30" s="22">
        <f t="shared" si="33"/>
        <v>0</v>
      </c>
      <c r="G30" s="403" t="str">
        <f t="shared" si="34"/>
        <v xml:space="preserve"> </v>
      </c>
      <c r="H30" s="404"/>
      <c r="I30" s="401">
        <f>VLOOKUP(A30,Старт.вед.!$B$8:$I$67,8,FALSE)</f>
        <v>0.46597222222222223</v>
      </c>
      <c r="J30" s="240"/>
      <c r="K30" s="402">
        <f t="shared" si="35"/>
        <v>0.46597222222222223</v>
      </c>
      <c r="L30" s="22">
        <f t="shared" si="36"/>
        <v>0</v>
      </c>
      <c r="M30" s="403" t="str">
        <f t="shared" si="37"/>
        <v xml:space="preserve"> </v>
      </c>
      <c r="N30" s="404"/>
      <c r="O30" s="401">
        <f t="shared" ca="1" si="38"/>
        <v>0.46805555555555556</v>
      </c>
      <c r="P30" s="240"/>
      <c r="Q30" s="405">
        <f t="shared" ca="1" si="39"/>
        <v>0.46805555555555556</v>
      </c>
      <c r="R30" s="406"/>
      <c r="S30" s="407"/>
      <c r="T30" s="406">
        <f t="shared" si="40"/>
        <v>0</v>
      </c>
      <c r="U30" s="408"/>
      <c r="V30" s="409"/>
      <c r="W30" s="240"/>
      <c r="X30" s="410"/>
      <c r="Y30" s="402"/>
      <c r="Z30" s="411"/>
      <c r="AA30" s="411"/>
      <c r="AB30" s="412" t="e">
        <f t="shared" si="41"/>
        <v>#VALUE!</v>
      </c>
      <c r="AC30" s="412" t="e">
        <f t="shared" si="42"/>
        <v>#VALUE!</v>
      </c>
      <c r="AD30" s="413" t="e">
        <f t="shared" ca="1" si="43"/>
        <v>#VALUE!</v>
      </c>
      <c r="AE30" s="195" t="e">
        <f t="shared" ca="1" si="44"/>
        <v>#VALUE!</v>
      </c>
      <c r="AF30" s="411"/>
      <c r="AG30" s="411"/>
      <c r="AH30" s="412" t="e">
        <f t="shared" si="45"/>
        <v>#VALUE!</v>
      </c>
      <c r="AI30" s="412" t="e">
        <f t="shared" si="46"/>
        <v>#VALUE!</v>
      </c>
      <c r="AJ30" s="413" t="e">
        <f t="shared" ca="1" si="47"/>
        <v>#VALUE!</v>
      </c>
      <c r="AK30" s="195" t="e">
        <f t="shared" ca="1" si="48"/>
        <v>#VALUE!</v>
      </c>
      <c r="AL30" s="411"/>
      <c r="AM30" s="411"/>
      <c r="AN30" s="412" t="e">
        <f t="shared" si="49"/>
        <v>#VALUE!</v>
      </c>
      <c r="AO30" s="412" t="e">
        <f t="shared" si="50"/>
        <v>#VALUE!</v>
      </c>
      <c r="AP30" s="412" t="e">
        <f t="shared" si="51"/>
        <v>#VALUE!</v>
      </c>
      <c r="AQ30" s="412" t="e">
        <f t="shared" si="52"/>
        <v>#VALUE!</v>
      </c>
      <c r="AR30" s="413" t="e">
        <f t="shared" ca="1" si="53"/>
        <v>#VALUE!</v>
      </c>
      <c r="AS30" s="195" t="e">
        <f t="shared" ca="1" si="54"/>
        <v>#VALUE!</v>
      </c>
      <c r="AT30" s="408"/>
      <c r="AU30" s="401">
        <f t="shared" ca="1" si="55"/>
        <v>0.52708333333333335</v>
      </c>
      <c r="AV30" s="240"/>
      <c r="AW30" s="405">
        <f t="shared" ca="1" si="56"/>
        <v>0.52708333333333335</v>
      </c>
      <c r="AX30" s="402">
        <f t="shared" si="57"/>
        <v>0</v>
      </c>
      <c r="AY30" s="415">
        <f t="shared" ca="1" si="69"/>
        <v>0</v>
      </c>
      <c r="AZ30" s="403" t="str">
        <f t="shared" ca="1" si="59"/>
        <v xml:space="preserve"> </v>
      </c>
      <c r="BA30" s="404"/>
      <c r="BB30" s="414"/>
      <c r="BC30" s="402"/>
      <c r="BD30" s="240"/>
      <c r="BE30" s="412" t="e">
        <f t="shared" si="60"/>
        <v>#VALUE!</v>
      </c>
      <c r="BF30" s="413" t="e">
        <f t="shared" si="61"/>
        <v>#VALUE!</v>
      </c>
      <c r="BG30" s="413" t="e">
        <f t="shared" si="62"/>
        <v>#VALUE!</v>
      </c>
      <c r="BH30" s="401">
        <f t="shared" ca="1" si="66"/>
        <v>9.7222222222222224E-3</v>
      </c>
      <c r="BI30" s="240"/>
      <c r="BJ30" s="402">
        <f t="shared" ca="1" si="63"/>
        <v>9.7222222222222224E-3</v>
      </c>
      <c r="BK30" s="402">
        <f t="shared" si="68"/>
        <v>0</v>
      </c>
      <c r="BL30" s="415">
        <f t="shared" ca="1" si="64"/>
        <v>0</v>
      </c>
      <c r="BM30" s="403" t="str">
        <f t="shared" ca="1" si="65"/>
        <v xml:space="preserve"> </v>
      </c>
      <c r="BN30" s="404"/>
      <c r="BO30" s="46" t="s">
        <v>122</v>
      </c>
    </row>
    <row r="31" spans="1:67" s="1" customFormat="1" ht="15" hidden="1" customHeight="1" x14ac:dyDescent="0.25">
      <c r="A31" s="50">
        <f>Старт.вед.!B31</f>
        <v>24</v>
      </c>
      <c r="B31" s="38" t="e">
        <f>VLOOKUP(A31,'Уч-ки СТ'!$B$8:$H$67,2,FALSE)</f>
        <v>#VALUE!</v>
      </c>
      <c r="C31" s="56">
        <f>VLOOKUP(A31,Старт.вед.!$B$8:$H$67,7,FALSE)</f>
        <v>0.39166666666666666</v>
      </c>
      <c r="D31" s="57"/>
      <c r="E31" s="86">
        <f t="shared" si="32"/>
        <v>0.39166666666666666</v>
      </c>
      <c r="F31">
        <f t="shared" si="33"/>
        <v>0</v>
      </c>
      <c r="G31" s="164" t="str">
        <f t="shared" si="34"/>
        <v xml:space="preserve"> </v>
      </c>
      <c r="H31" s="40"/>
      <c r="I31" s="56">
        <f>VLOOKUP(A31,Старт.вед.!$B$8:$I$67,8,FALSE)</f>
        <v>0.43333333333333335</v>
      </c>
      <c r="J31" s="57"/>
      <c r="K31" s="86">
        <f t="shared" si="35"/>
        <v>0.43333333333333335</v>
      </c>
      <c r="L31">
        <f t="shared" si="36"/>
        <v>0</v>
      </c>
      <c r="M31" s="164" t="str">
        <f t="shared" si="37"/>
        <v xml:space="preserve"> </v>
      </c>
      <c r="N31" s="40"/>
      <c r="O31" s="56">
        <f t="shared" ca="1" si="38"/>
        <v>0.43541666666666667</v>
      </c>
      <c r="P31" s="57"/>
      <c r="Q31" s="58">
        <f t="shared" ca="1" si="39"/>
        <v>0.43541666666666667</v>
      </c>
      <c r="R31" s="77"/>
      <c r="S31" s="80"/>
      <c r="T31" s="78">
        <f t="shared" si="40"/>
        <v>0</v>
      </c>
      <c r="U31" s="42"/>
      <c r="V31" s="221"/>
      <c r="W31" s="57"/>
      <c r="X31" s="278"/>
      <c r="Y31" s="86"/>
      <c r="Z31" s="263"/>
      <c r="AA31" s="263"/>
      <c r="AB31" s="43" t="e">
        <f t="shared" si="41"/>
        <v>#VALUE!</v>
      </c>
      <c r="AC31" s="43" t="e">
        <f t="shared" si="42"/>
        <v>#VALUE!</v>
      </c>
      <c r="AD31" s="60" t="e">
        <f t="shared" ca="1" si="43"/>
        <v>#VALUE!</v>
      </c>
      <c r="AE31" s="165" t="e">
        <f t="shared" ca="1" si="44"/>
        <v>#VALUE!</v>
      </c>
      <c r="AF31" s="263"/>
      <c r="AG31" s="263"/>
      <c r="AH31" s="43" t="e">
        <f t="shared" si="45"/>
        <v>#VALUE!</v>
      </c>
      <c r="AI31" s="43" t="e">
        <f t="shared" si="46"/>
        <v>#VALUE!</v>
      </c>
      <c r="AJ31" s="60" t="e">
        <f t="shared" ca="1" si="47"/>
        <v>#VALUE!</v>
      </c>
      <c r="AK31" s="165" t="e">
        <f t="shared" ca="1" si="48"/>
        <v>#VALUE!</v>
      </c>
      <c r="AL31" s="263"/>
      <c r="AM31" s="263"/>
      <c r="AN31" s="43" t="e">
        <f t="shared" si="49"/>
        <v>#VALUE!</v>
      </c>
      <c r="AO31" s="43" t="e">
        <f t="shared" si="50"/>
        <v>#VALUE!</v>
      </c>
      <c r="AP31" s="43" t="e">
        <f t="shared" si="51"/>
        <v>#VALUE!</v>
      </c>
      <c r="AQ31" s="43" t="e">
        <f t="shared" si="52"/>
        <v>#VALUE!</v>
      </c>
      <c r="AR31" s="60" t="e">
        <f t="shared" ca="1" si="53"/>
        <v>#VALUE!</v>
      </c>
      <c r="AS31" s="165" t="e">
        <f t="shared" ca="1" si="54"/>
        <v>#VALUE!</v>
      </c>
      <c r="AT31" s="42"/>
      <c r="AU31" s="56">
        <f t="shared" ca="1" si="55"/>
        <v>0.49444444444444446</v>
      </c>
      <c r="AV31" s="57"/>
      <c r="AW31" s="58">
        <f t="shared" ca="1" si="56"/>
        <v>0.49444444444444446</v>
      </c>
      <c r="AX31" s="86">
        <f t="shared" si="57"/>
        <v>0</v>
      </c>
      <c r="AY31" s="39">
        <f t="shared" ca="1" si="69"/>
        <v>0</v>
      </c>
      <c r="AZ31" s="164" t="str">
        <f t="shared" ca="1" si="59"/>
        <v xml:space="preserve"> </v>
      </c>
      <c r="BA31" s="40"/>
      <c r="BB31" s="283"/>
      <c r="BC31" s="86"/>
      <c r="BD31" s="57"/>
      <c r="BE31" s="43" t="e">
        <f t="shared" si="60"/>
        <v>#VALUE!</v>
      </c>
      <c r="BF31" s="60" t="e">
        <f t="shared" si="61"/>
        <v>#VALUE!</v>
      </c>
      <c r="BG31" s="60" t="e">
        <f t="shared" si="62"/>
        <v>#VALUE!</v>
      </c>
      <c r="BH31" s="56">
        <f t="shared" ref="BH31:BH38" ca="1" si="70">AW31+OFFSET(BH31,6-ROW(BH31),)</f>
        <v>0.50416666666666665</v>
      </c>
      <c r="BI31" s="57"/>
      <c r="BJ31" s="86">
        <f t="shared" ca="1" si="63"/>
        <v>0.50416666666666665</v>
      </c>
      <c r="BK31" s="86">
        <f t="shared" si="68"/>
        <v>0</v>
      </c>
      <c r="BL31" s="39">
        <f t="shared" ref="BL31:BL38" ca="1" si="71">IF(BJ31=BH31,0,IF((BJ31-BH31)&lt;0,ABS(BJ31-BH31)*1440*0,IF((BJ31-BH31-BK31)&lt;=0,0,ABS(BJ31-BH31-BK31)*1440*10)))</f>
        <v>0</v>
      </c>
      <c r="BM31" s="164" t="str">
        <f t="shared" ca="1" si="65"/>
        <v xml:space="preserve"> </v>
      </c>
      <c r="BN31" s="40"/>
      <c r="BO31" s="356" t="e">
        <f ca="1">BL31+#REF!+#REF!+BF31+AY31+AR31+AJ31+AD31+T31</f>
        <v>#REF!</v>
      </c>
    </row>
    <row r="32" spans="1:67" s="1" customFormat="1" ht="15" hidden="1" customHeight="1" x14ac:dyDescent="0.25">
      <c r="A32" s="50">
        <f>Старт.вед.!B32</f>
        <v>25</v>
      </c>
      <c r="B32" s="38" t="e">
        <f>VLOOKUP(A32,'Уч-ки СТ'!$B$8:$H$67,2,FALSE)</f>
        <v>#VALUE!</v>
      </c>
      <c r="C32" s="56">
        <f>VLOOKUP(A32,Старт.вед.!$B$8:$H$67,7,FALSE)</f>
        <v>0.3923611111111111</v>
      </c>
      <c r="D32" s="57"/>
      <c r="E32" s="86">
        <f t="shared" si="32"/>
        <v>0.3923611111111111</v>
      </c>
      <c r="F32">
        <f t="shared" si="33"/>
        <v>0</v>
      </c>
      <c r="G32" s="164" t="str">
        <f t="shared" si="34"/>
        <v xml:space="preserve"> </v>
      </c>
      <c r="H32" s="40"/>
      <c r="I32" s="56">
        <f>VLOOKUP(A32,Старт.вед.!$B$8:$I$67,8,FALSE)</f>
        <v>0.43333333333333335</v>
      </c>
      <c r="J32" s="57"/>
      <c r="K32" s="86">
        <f t="shared" si="35"/>
        <v>0.43333333333333335</v>
      </c>
      <c r="L32">
        <f t="shared" si="36"/>
        <v>0</v>
      </c>
      <c r="M32" s="164" t="str">
        <f t="shared" si="37"/>
        <v xml:space="preserve"> </v>
      </c>
      <c r="N32" s="40"/>
      <c r="O32" s="56">
        <f t="shared" ca="1" si="38"/>
        <v>0.43541666666666667</v>
      </c>
      <c r="P32" s="57" t="s">
        <v>182</v>
      </c>
      <c r="Q32" s="58">
        <f t="shared" si="39"/>
        <v>0.4368055555555555</v>
      </c>
      <c r="R32" s="77">
        <v>17.7</v>
      </c>
      <c r="S32" s="80"/>
      <c r="T32" s="78">
        <f t="shared" si="40"/>
        <v>17.7</v>
      </c>
      <c r="U32" s="42"/>
      <c r="V32" s="221"/>
      <c r="W32" s="57"/>
      <c r="X32" s="336">
        <v>0.43958333333333338</v>
      </c>
      <c r="Y32" s="86">
        <v>1.3888888888888889E-3</v>
      </c>
      <c r="Z32" s="263">
        <v>103741</v>
      </c>
      <c r="AA32" s="263">
        <v>103741</v>
      </c>
      <c r="AB32" s="43">
        <f t="shared" si="41"/>
        <v>3.2523148148147496E-3</v>
      </c>
      <c r="AC32" s="43">
        <f t="shared" si="42"/>
        <v>3.2523148148147496E-3</v>
      </c>
      <c r="AD32" s="60">
        <f t="shared" ca="1" si="43"/>
        <v>314.00000000000557</v>
      </c>
      <c r="AE32" s="165" t="str">
        <f t="shared" ca="1" si="44"/>
        <v>-</v>
      </c>
      <c r="AF32" s="263">
        <v>105747</v>
      </c>
      <c r="AG32" s="263">
        <v>105747</v>
      </c>
      <c r="AH32" s="43">
        <f t="shared" si="45"/>
        <v>1.395833333333335E-2</v>
      </c>
      <c r="AI32" s="43">
        <f t="shared" si="46"/>
        <v>1.395833333333335E-2</v>
      </c>
      <c r="AJ32" s="60">
        <f t="shared" ca="1" si="47"/>
        <v>116.99999999999851</v>
      </c>
      <c r="AK32" s="165" t="str">
        <f t="shared" ca="1" si="48"/>
        <v>-</v>
      </c>
      <c r="AL32" s="263">
        <v>111150</v>
      </c>
      <c r="AM32" s="263">
        <v>111150</v>
      </c>
      <c r="AN32" s="43">
        <f t="shared" si="49"/>
        <v>9.7569444444444708E-3</v>
      </c>
      <c r="AO32" s="43">
        <f t="shared" si="50"/>
        <v>9.7569444444444708E-3</v>
      </c>
      <c r="AP32" s="43">
        <f t="shared" si="51"/>
        <v>9.7569444444444708E-3</v>
      </c>
      <c r="AQ32" s="43">
        <f t="shared" si="52"/>
        <v>9.7569444444444708E-3</v>
      </c>
      <c r="AR32" s="60">
        <f t="shared" ca="1" si="53"/>
        <v>377.00000000000222</v>
      </c>
      <c r="AS32" s="165" t="str">
        <f t="shared" ca="1" si="54"/>
        <v>+</v>
      </c>
      <c r="AT32" s="42"/>
      <c r="AU32" s="56">
        <f t="shared" ca="1" si="55"/>
        <v>0.49583333333333329</v>
      </c>
      <c r="AV32" s="57" t="s">
        <v>186</v>
      </c>
      <c r="AW32" s="58">
        <f>IF(ISBLANK(AV32),AU32,TIME(LEFT(AV32,2),RIGHT(AV32,2),0))</f>
        <v>0.47500000000000003</v>
      </c>
      <c r="AX32" s="86">
        <f t="shared" si="57"/>
        <v>1.3888888888888889E-3</v>
      </c>
      <c r="AY32" s="39">
        <f t="shared" ca="1" si="69"/>
        <v>1799.9999999999936</v>
      </c>
      <c r="AZ32" s="164" t="str">
        <f t="shared" ca="1" si="59"/>
        <v>-</v>
      </c>
      <c r="BA32" s="40"/>
      <c r="BB32" s="283">
        <v>0.48125000000000001</v>
      </c>
      <c r="BC32" s="86"/>
      <c r="BD32" s="57" t="s">
        <v>196</v>
      </c>
      <c r="BE32" s="43">
        <f t="shared" si="60"/>
        <v>8.0439814814814437E-3</v>
      </c>
      <c r="BF32" s="60">
        <f t="shared" si="61"/>
        <v>54.999999999996781</v>
      </c>
      <c r="BG32" s="60" t="str">
        <f t="shared" si="62"/>
        <v>+</v>
      </c>
      <c r="BH32" s="56">
        <f t="shared" ca="1" si="70"/>
        <v>0.48472222222222228</v>
      </c>
      <c r="BI32" s="57"/>
      <c r="BJ32" s="86">
        <f t="shared" ca="1" si="63"/>
        <v>0.48472222222222228</v>
      </c>
      <c r="BK32" s="86">
        <f t="shared" si="68"/>
        <v>0</v>
      </c>
      <c r="BL32" s="39">
        <f t="shared" ca="1" si="71"/>
        <v>0</v>
      </c>
      <c r="BM32" s="164" t="str">
        <f t="shared" ca="1" si="65"/>
        <v xml:space="preserve"> </v>
      </c>
      <c r="BN32" s="40"/>
      <c r="BO32" s="356" t="e">
        <f ca="1">BL32+#REF!+#REF!+BF32+AY32+AR32+AJ32+AD32+T32</f>
        <v>#REF!</v>
      </c>
    </row>
    <row r="33" spans="1:67" s="1" customFormat="1" ht="15" hidden="1" customHeight="1" x14ac:dyDescent="0.25">
      <c r="A33" s="50">
        <f>Старт.вед.!B33</f>
        <v>26</v>
      </c>
      <c r="B33" s="38" t="e">
        <f>VLOOKUP(A33,'Уч-ки СТ'!$B$8:$H$67,2,FALSE)</f>
        <v>#VALUE!</v>
      </c>
      <c r="C33" s="56">
        <f>VLOOKUP(A33,Старт.вед.!$B$8:$H$67,7,FALSE)</f>
        <v>0.39305555555555555</v>
      </c>
      <c r="D33" s="57"/>
      <c r="E33" s="86">
        <f t="shared" si="32"/>
        <v>0.39305555555555555</v>
      </c>
      <c r="F33">
        <f t="shared" si="33"/>
        <v>0</v>
      </c>
      <c r="G33" s="164" t="str">
        <f t="shared" si="34"/>
        <v xml:space="preserve"> </v>
      </c>
      <c r="H33" s="40"/>
      <c r="I33" s="56">
        <f>VLOOKUP(A33,Старт.вед.!$B$8:$I$67,8,FALSE)</f>
        <v>0.43472222222222223</v>
      </c>
      <c r="J33" s="57"/>
      <c r="K33" s="86">
        <f t="shared" si="35"/>
        <v>0.43472222222222223</v>
      </c>
      <c r="L33">
        <f t="shared" si="36"/>
        <v>0</v>
      </c>
      <c r="M33" s="164" t="str">
        <f t="shared" si="37"/>
        <v xml:space="preserve"> </v>
      </c>
      <c r="N33" s="40"/>
      <c r="O33" s="56">
        <f t="shared" ca="1" si="38"/>
        <v>0.43680555555555556</v>
      </c>
      <c r="P33" s="57"/>
      <c r="Q33" s="58">
        <f t="shared" ca="1" si="39"/>
        <v>0.43680555555555556</v>
      </c>
      <c r="R33" s="77"/>
      <c r="S33" s="80"/>
      <c r="T33" s="78">
        <f t="shared" si="40"/>
        <v>0</v>
      </c>
      <c r="U33" s="42"/>
      <c r="V33" s="221"/>
      <c r="W33" s="57"/>
      <c r="X33" s="278"/>
      <c r="Y33" s="86"/>
      <c r="Z33" s="263"/>
      <c r="AA33" s="263"/>
      <c r="AB33" s="43">
        <f t="shared" ref="AB33:AB38" si="72">Z33-X33</f>
        <v>0</v>
      </c>
      <c r="AC33" s="43" t="e">
        <f t="shared" si="42"/>
        <v>#VALUE!</v>
      </c>
      <c r="AD33" s="60" t="e">
        <f t="shared" ca="1" si="43"/>
        <v>#VALUE!</v>
      </c>
      <c r="AE33" s="165" t="e">
        <f t="shared" ca="1" si="44"/>
        <v>#VALUE!</v>
      </c>
      <c r="AF33" s="263"/>
      <c r="AG33" s="263"/>
      <c r="AH33" s="43">
        <f t="shared" ref="AH33:AH38" si="73">AF33-Z33</f>
        <v>0</v>
      </c>
      <c r="AI33" s="43">
        <f t="shared" ref="AI33:AI38" si="74">AG33-AA33</f>
        <v>0</v>
      </c>
      <c r="AJ33" s="60">
        <f t="shared" ca="1" si="47"/>
        <v>1323</v>
      </c>
      <c r="AK33" s="165" t="str">
        <f t="shared" ca="1" si="48"/>
        <v>-</v>
      </c>
      <c r="AL33" s="263"/>
      <c r="AM33" s="263"/>
      <c r="AN33" s="43" t="e">
        <f t="shared" si="49"/>
        <v>#VALUE!</v>
      </c>
      <c r="AO33" s="201">
        <f t="shared" ref="AO33:AO38" si="75">AL33-AG33</f>
        <v>0</v>
      </c>
      <c r="AP33" s="201">
        <f t="shared" ref="AP33:AP38" si="76">AM33-AF33</f>
        <v>0</v>
      </c>
      <c r="AQ33" s="201">
        <f t="shared" ref="AQ33:AQ38" si="77">AM33-AG33</f>
        <v>0</v>
      </c>
      <c r="AR33" s="60" t="e">
        <f t="shared" ca="1" si="53"/>
        <v>#VALUE!</v>
      </c>
      <c r="AS33" s="165" t="e">
        <f t="shared" ca="1" si="54"/>
        <v>#VALUE!</v>
      </c>
      <c r="AT33" s="42"/>
      <c r="AU33" s="56">
        <f t="shared" ca="1" si="55"/>
        <v>0.49583333333333335</v>
      </c>
      <c r="AV33" s="57"/>
      <c r="AW33" s="58">
        <f t="shared" ca="1" si="56"/>
        <v>0.49583333333333335</v>
      </c>
      <c r="AX33" s="86">
        <f t="shared" si="57"/>
        <v>0</v>
      </c>
      <c r="AY33" s="39">
        <f t="shared" ca="1" si="69"/>
        <v>0</v>
      </c>
      <c r="AZ33" s="164" t="str">
        <f t="shared" ca="1" si="59"/>
        <v xml:space="preserve"> </v>
      </c>
      <c r="BA33" s="40"/>
      <c r="BB33" s="283"/>
      <c r="BC33" s="86"/>
      <c r="BD33" s="57"/>
      <c r="BE33" s="43" t="e">
        <f t="shared" si="60"/>
        <v>#VALUE!</v>
      </c>
      <c r="BF33" s="60" t="e">
        <f t="shared" ref="BF33:BF38" si="78">IF((BE33-$BD$6)&lt;0,180,IF((BE33-$BE$6)&lt;0,0,ABS($BE$6-BE33)*1440*60))</f>
        <v>#VALUE!</v>
      </c>
      <c r="BG33" s="60" t="e">
        <f t="shared" si="62"/>
        <v>#VALUE!</v>
      </c>
      <c r="BH33" s="56">
        <f t="shared" ca="1" si="70"/>
        <v>0.50555555555555554</v>
      </c>
      <c r="BI33" s="57"/>
      <c r="BJ33" s="86">
        <f t="shared" ca="1" si="63"/>
        <v>0.50555555555555554</v>
      </c>
      <c r="BK33" s="86">
        <f t="shared" si="68"/>
        <v>0</v>
      </c>
      <c r="BL33" s="39">
        <f t="shared" ca="1" si="71"/>
        <v>0</v>
      </c>
      <c r="BM33" s="164" t="str">
        <f t="shared" ca="1" si="65"/>
        <v xml:space="preserve"> </v>
      </c>
      <c r="BN33" s="40"/>
      <c r="BO33" s="175" t="e">
        <f ca="1">F33+L33+T33+AD33+AJ33+AR33+AY33+BE33+BF33+#REF!+#REF!+#REF!+BL33</f>
        <v>#VALUE!</v>
      </c>
    </row>
    <row r="34" spans="1:67" s="1" customFormat="1" ht="15" hidden="1" customHeight="1" x14ac:dyDescent="0.25">
      <c r="A34" s="50">
        <f>Старт.вед.!B34</f>
        <v>27</v>
      </c>
      <c r="B34" s="38" t="e">
        <f>VLOOKUP(A34,'Уч-ки СТ'!$B$8:$H$67,2,FALSE)</f>
        <v>#VALUE!</v>
      </c>
      <c r="C34" s="56">
        <f>VLOOKUP(A34,Старт.вед.!$B$8:$H$67,7,FALSE)</f>
        <v>0.39374999999999999</v>
      </c>
      <c r="D34" s="57"/>
      <c r="E34" s="86">
        <f t="shared" si="32"/>
        <v>0.39374999999999999</v>
      </c>
      <c r="F34">
        <f t="shared" si="33"/>
        <v>0</v>
      </c>
      <c r="G34" s="164" t="str">
        <f t="shared" si="34"/>
        <v xml:space="preserve"> </v>
      </c>
      <c r="H34" s="40"/>
      <c r="I34" s="56">
        <f>VLOOKUP(A34,Старт.вед.!$B$8:$I$67,8,FALSE)</f>
        <v>0.43541666666666667</v>
      </c>
      <c r="J34" s="57"/>
      <c r="K34" s="86">
        <f t="shared" si="35"/>
        <v>0.43541666666666667</v>
      </c>
      <c r="L34">
        <f t="shared" si="36"/>
        <v>0</v>
      </c>
      <c r="M34" s="164" t="str">
        <f t="shared" si="37"/>
        <v xml:space="preserve"> </v>
      </c>
      <c r="N34" s="40"/>
      <c r="O34" s="56">
        <f t="shared" ca="1" si="38"/>
        <v>0.4375</v>
      </c>
      <c r="P34" s="57"/>
      <c r="Q34" s="58">
        <f t="shared" ca="1" si="39"/>
        <v>0.4375</v>
      </c>
      <c r="R34" s="77"/>
      <c r="S34" s="80"/>
      <c r="T34" s="78">
        <f t="shared" si="40"/>
        <v>0</v>
      </c>
      <c r="U34" s="42"/>
      <c r="V34" s="221"/>
      <c r="W34" s="57"/>
      <c r="X34" s="278"/>
      <c r="Y34" s="86"/>
      <c r="Z34" s="263"/>
      <c r="AA34" s="263"/>
      <c r="AB34" s="43">
        <f t="shared" si="72"/>
        <v>0</v>
      </c>
      <c r="AC34" s="43" t="e">
        <f t="shared" si="42"/>
        <v>#VALUE!</v>
      </c>
      <c r="AD34" s="60" t="e">
        <f t="shared" ca="1" si="43"/>
        <v>#VALUE!</v>
      </c>
      <c r="AE34" s="165" t="e">
        <f t="shared" ca="1" si="44"/>
        <v>#VALUE!</v>
      </c>
      <c r="AF34" s="263"/>
      <c r="AG34" s="263"/>
      <c r="AH34" s="43">
        <f t="shared" si="73"/>
        <v>0</v>
      </c>
      <c r="AI34" s="43">
        <f t="shared" si="74"/>
        <v>0</v>
      </c>
      <c r="AJ34" s="60">
        <f t="shared" ca="1" si="47"/>
        <v>1323</v>
      </c>
      <c r="AK34" s="165" t="str">
        <f t="shared" ca="1" si="48"/>
        <v>-</v>
      </c>
      <c r="AL34" s="263"/>
      <c r="AM34" s="263"/>
      <c r="AN34" s="43" t="e">
        <f t="shared" si="49"/>
        <v>#VALUE!</v>
      </c>
      <c r="AO34" s="201">
        <f t="shared" si="75"/>
        <v>0</v>
      </c>
      <c r="AP34" s="201">
        <f t="shared" si="76"/>
        <v>0</v>
      </c>
      <c r="AQ34" s="201">
        <f t="shared" si="77"/>
        <v>0</v>
      </c>
      <c r="AR34" s="60" t="e">
        <f t="shared" ca="1" si="53"/>
        <v>#VALUE!</v>
      </c>
      <c r="AS34" s="165" t="e">
        <f t="shared" ca="1" si="54"/>
        <v>#VALUE!</v>
      </c>
      <c r="AT34" s="42"/>
      <c r="AU34" s="56">
        <f t="shared" ca="1" si="55"/>
        <v>0.49652777777777779</v>
      </c>
      <c r="AV34" s="57"/>
      <c r="AW34" s="58">
        <f t="shared" ca="1" si="56"/>
        <v>0.49652777777777779</v>
      </c>
      <c r="AX34" s="86">
        <f t="shared" si="57"/>
        <v>0</v>
      </c>
      <c r="AY34" s="39">
        <f t="shared" ca="1" si="69"/>
        <v>0</v>
      </c>
      <c r="AZ34" s="164" t="str">
        <f t="shared" ca="1" si="59"/>
        <v xml:space="preserve"> </v>
      </c>
      <c r="BA34" s="40"/>
      <c r="BB34" s="283"/>
      <c r="BC34" s="86"/>
      <c r="BD34" s="57"/>
      <c r="BE34" s="43" t="e">
        <f t="shared" si="60"/>
        <v>#VALUE!</v>
      </c>
      <c r="BF34" s="60" t="e">
        <f t="shared" si="78"/>
        <v>#VALUE!</v>
      </c>
      <c r="BG34" s="60" t="e">
        <f t="shared" si="62"/>
        <v>#VALUE!</v>
      </c>
      <c r="BH34" s="56">
        <f t="shared" ca="1" si="70"/>
        <v>0.50624999999999998</v>
      </c>
      <c r="BI34" s="57"/>
      <c r="BJ34" s="86">
        <f t="shared" ca="1" si="63"/>
        <v>0.50624999999999998</v>
      </c>
      <c r="BK34" s="86">
        <f t="shared" si="68"/>
        <v>0</v>
      </c>
      <c r="BL34" s="39">
        <f t="shared" ca="1" si="71"/>
        <v>0</v>
      </c>
      <c r="BM34" s="164" t="str">
        <f t="shared" ca="1" si="65"/>
        <v xml:space="preserve"> </v>
      </c>
      <c r="BN34" s="40"/>
      <c r="BO34" s="175" t="e">
        <f ca="1">F34+L34+T34+AD34+AJ34+AR34+AY34+BE34+BF34+#REF!+#REF!+#REF!+BL34</f>
        <v>#VALUE!</v>
      </c>
    </row>
    <row r="35" spans="1:67" s="1" customFormat="1" ht="15" hidden="1" customHeight="1" x14ac:dyDescent="0.25">
      <c r="A35" s="50">
        <f>Старт.вед.!B35</f>
        <v>29</v>
      </c>
      <c r="B35" s="38" t="e">
        <f>VLOOKUP(A35,'Уч-ки СТ'!$B$8:$H$67,2,FALSE)</f>
        <v>#VALUE!</v>
      </c>
      <c r="C35" s="56">
        <f>VLOOKUP(A35,Старт.вед.!$B$8:$H$67,7,FALSE)</f>
        <v>0.39513888888888887</v>
      </c>
      <c r="D35" s="57"/>
      <c r="E35" s="86">
        <f t="shared" si="32"/>
        <v>0.39513888888888887</v>
      </c>
      <c r="F35">
        <f t="shared" si="33"/>
        <v>0</v>
      </c>
      <c r="G35" s="164" t="str">
        <f t="shared" si="34"/>
        <v xml:space="preserve"> </v>
      </c>
      <c r="H35" s="40"/>
      <c r="I35" s="56">
        <f>VLOOKUP(A35,Старт.вед.!$B$8:$I$67,8,FALSE)</f>
        <v>0.43680555555555556</v>
      </c>
      <c r="J35" s="57"/>
      <c r="K35" s="86">
        <f t="shared" si="35"/>
        <v>0.43680555555555556</v>
      </c>
      <c r="L35">
        <f t="shared" si="36"/>
        <v>0</v>
      </c>
      <c r="M35" s="164" t="str">
        <f t="shared" si="37"/>
        <v xml:space="preserve"> </v>
      </c>
      <c r="N35" s="40"/>
      <c r="O35" s="56">
        <f t="shared" ca="1" si="38"/>
        <v>0.43888888888888888</v>
      </c>
      <c r="P35" s="57"/>
      <c r="Q35" s="58">
        <f t="shared" ca="1" si="39"/>
        <v>0.43888888888888888</v>
      </c>
      <c r="R35" s="77"/>
      <c r="S35" s="80"/>
      <c r="T35" s="78">
        <f t="shared" si="40"/>
        <v>0</v>
      </c>
      <c r="U35" s="42"/>
      <c r="V35" s="221"/>
      <c r="W35" s="57"/>
      <c r="X35" s="278"/>
      <c r="Y35" s="86"/>
      <c r="Z35" s="263"/>
      <c r="AA35" s="263"/>
      <c r="AB35" s="43">
        <f t="shared" si="72"/>
        <v>0</v>
      </c>
      <c r="AC35" s="43" t="e">
        <f t="shared" si="42"/>
        <v>#VALUE!</v>
      </c>
      <c r="AD35" s="60" t="e">
        <f t="shared" ca="1" si="43"/>
        <v>#VALUE!</v>
      </c>
      <c r="AE35" s="165" t="e">
        <f t="shared" ca="1" si="44"/>
        <v>#VALUE!</v>
      </c>
      <c r="AF35" s="263"/>
      <c r="AG35" s="263"/>
      <c r="AH35" s="43">
        <f t="shared" si="73"/>
        <v>0</v>
      </c>
      <c r="AI35" s="43">
        <f t="shared" si="74"/>
        <v>0</v>
      </c>
      <c r="AJ35" s="60">
        <f t="shared" ca="1" si="47"/>
        <v>1323</v>
      </c>
      <c r="AK35" s="165" t="str">
        <f t="shared" ca="1" si="48"/>
        <v>-</v>
      </c>
      <c r="AL35" s="263"/>
      <c r="AM35" s="263"/>
      <c r="AN35" s="43" t="e">
        <f t="shared" si="49"/>
        <v>#VALUE!</v>
      </c>
      <c r="AO35" s="201">
        <f t="shared" si="75"/>
        <v>0</v>
      </c>
      <c r="AP35" s="201">
        <f t="shared" si="76"/>
        <v>0</v>
      </c>
      <c r="AQ35" s="201">
        <f t="shared" si="77"/>
        <v>0</v>
      </c>
      <c r="AR35" s="60" t="e">
        <f t="shared" ca="1" si="53"/>
        <v>#VALUE!</v>
      </c>
      <c r="AS35" s="165" t="e">
        <f t="shared" ca="1" si="54"/>
        <v>#VALUE!</v>
      </c>
      <c r="AT35" s="42"/>
      <c r="AU35" s="56">
        <f t="shared" ca="1" si="55"/>
        <v>0.49791666666666667</v>
      </c>
      <c r="AV35" s="57"/>
      <c r="AW35" s="58">
        <f t="shared" ca="1" si="56"/>
        <v>0.49791666666666667</v>
      </c>
      <c r="AX35" s="86">
        <f t="shared" si="57"/>
        <v>0</v>
      </c>
      <c r="AY35" s="39">
        <f t="shared" ca="1" si="69"/>
        <v>0</v>
      </c>
      <c r="AZ35" s="164" t="str">
        <f t="shared" ca="1" si="59"/>
        <v xml:space="preserve"> </v>
      </c>
      <c r="BA35" s="40"/>
      <c r="BB35" s="283"/>
      <c r="BC35" s="86"/>
      <c r="BD35" s="57"/>
      <c r="BE35" s="43" t="e">
        <f t="shared" si="60"/>
        <v>#VALUE!</v>
      </c>
      <c r="BF35" s="60" t="e">
        <f t="shared" si="78"/>
        <v>#VALUE!</v>
      </c>
      <c r="BG35" s="60" t="e">
        <f t="shared" si="62"/>
        <v>#VALUE!</v>
      </c>
      <c r="BH35" s="56">
        <f t="shared" ca="1" si="70"/>
        <v>0.50763888888888886</v>
      </c>
      <c r="BI35" s="57"/>
      <c r="BJ35" s="86">
        <f t="shared" ca="1" si="63"/>
        <v>0.50763888888888886</v>
      </c>
      <c r="BK35" s="86">
        <f t="shared" si="68"/>
        <v>0</v>
      </c>
      <c r="BL35" s="39">
        <f t="shared" ca="1" si="71"/>
        <v>0</v>
      </c>
      <c r="BM35" s="164" t="str">
        <f t="shared" ca="1" si="65"/>
        <v xml:space="preserve"> </v>
      </c>
      <c r="BN35" s="40"/>
      <c r="BO35" s="175" t="e">
        <f ca="1">F35+L35+T35+AD35+AJ35+AR35+AY35+BE35+BF35+#REF!+#REF!+#REF!+BL35</f>
        <v>#VALUE!</v>
      </c>
    </row>
    <row r="36" spans="1:67" s="1" customFormat="1" ht="15" hidden="1" customHeight="1" x14ac:dyDescent="0.25">
      <c r="A36" s="50">
        <f>Старт.вед.!B36</f>
        <v>30</v>
      </c>
      <c r="B36" s="38" t="e">
        <f>VLOOKUP(A36,'Уч-ки СТ'!$B$8:$H$67,2,FALSE)</f>
        <v>#VALUE!</v>
      </c>
      <c r="C36" s="56">
        <f>VLOOKUP(A36,Старт.вед.!$B$8:$H$67,7,FALSE)</f>
        <v>0.39583333333333331</v>
      </c>
      <c r="D36" s="57"/>
      <c r="E36" s="86">
        <f t="shared" si="32"/>
        <v>0.39583333333333331</v>
      </c>
      <c r="F36">
        <f t="shared" si="33"/>
        <v>0</v>
      </c>
      <c r="G36" s="164" t="str">
        <f t="shared" si="34"/>
        <v xml:space="preserve"> </v>
      </c>
      <c r="H36" s="40"/>
      <c r="I36" s="56">
        <f>VLOOKUP(A36,Старт.вед.!$B$8:$I$67,8,FALSE)</f>
        <v>0.4375</v>
      </c>
      <c r="J36" s="57"/>
      <c r="K36" s="86">
        <f t="shared" si="35"/>
        <v>0.4375</v>
      </c>
      <c r="L36">
        <f t="shared" si="36"/>
        <v>0</v>
      </c>
      <c r="M36" s="164" t="str">
        <f t="shared" si="37"/>
        <v xml:space="preserve"> </v>
      </c>
      <c r="N36" s="40"/>
      <c r="O36" s="56">
        <f t="shared" ca="1" si="38"/>
        <v>0.43958333333333333</v>
      </c>
      <c r="P36" s="57"/>
      <c r="Q36" s="58">
        <f t="shared" ca="1" si="39"/>
        <v>0.43958333333333333</v>
      </c>
      <c r="R36" s="77"/>
      <c r="S36" s="80"/>
      <c r="T36" s="78">
        <f t="shared" si="40"/>
        <v>0</v>
      </c>
      <c r="U36" s="42"/>
      <c r="V36" s="221"/>
      <c r="W36" s="57"/>
      <c r="X36" s="278"/>
      <c r="Y36" s="86"/>
      <c r="Z36" s="263"/>
      <c r="AA36" s="263"/>
      <c r="AB36" s="43">
        <f t="shared" si="72"/>
        <v>0</v>
      </c>
      <c r="AC36" s="43" t="e">
        <f t="shared" si="42"/>
        <v>#VALUE!</v>
      </c>
      <c r="AD36" s="60" t="e">
        <f t="shared" ca="1" si="43"/>
        <v>#VALUE!</v>
      </c>
      <c r="AE36" s="165" t="e">
        <f t="shared" ca="1" si="44"/>
        <v>#VALUE!</v>
      </c>
      <c r="AF36" s="263"/>
      <c r="AG36" s="263"/>
      <c r="AH36" s="43">
        <f t="shared" si="73"/>
        <v>0</v>
      </c>
      <c r="AI36" s="43">
        <f t="shared" si="74"/>
        <v>0</v>
      </c>
      <c r="AJ36" s="60">
        <f t="shared" ca="1" si="47"/>
        <v>1323</v>
      </c>
      <c r="AK36" s="165" t="str">
        <f t="shared" ca="1" si="48"/>
        <v>-</v>
      </c>
      <c r="AL36" s="263"/>
      <c r="AM36" s="263"/>
      <c r="AN36" s="43" t="e">
        <f t="shared" si="49"/>
        <v>#VALUE!</v>
      </c>
      <c r="AO36" s="201">
        <f t="shared" si="75"/>
        <v>0</v>
      </c>
      <c r="AP36" s="201">
        <f t="shared" si="76"/>
        <v>0</v>
      </c>
      <c r="AQ36" s="201">
        <f t="shared" si="77"/>
        <v>0</v>
      </c>
      <c r="AR36" s="60" t="e">
        <f t="shared" ca="1" si="53"/>
        <v>#VALUE!</v>
      </c>
      <c r="AS36" s="165" t="e">
        <f t="shared" ca="1" si="54"/>
        <v>#VALUE!</v>
      </c>
      <c r="AT36" s="42"/>
      <c r="AU36" s="56">
        <f t="shared" ca="1" si="55"/>
        <v>0.49861111111111112</v>
      </c>
      <c r="AV36" s="57"/>
      <c r="AW36" s="58">
        <f t="shared" ca="1" si="56"/>
        <v>0.49861111111111112</v>
      </c>
      <c r="AX36" s="86">
        <f t="shared" si="57"/>
        <v>0</v>
      </c>
      <c r="AY36" s="39">
        <f t="shared" ca="1" si="69"/>
        <v>0</v>
      </c>
      <c r="AZ36" s="164" t="str">
        <f t="shared" ca="1" si="59"/>
        <v xml:space="preserve"> </v>
      </c>
      <c r="BA36" s="40"/>
      <c r="BB36" s="283"/>
      <c r="BC36" s="86"/>
      <c r="BD36" s="57"/>
      <c r="BE36" s="43" t="e">
        <f t="shared" si="60"/>
        <v>#VALUE!</v>
      </c>
      <c r="BF36" s="60" t="e">
        <f t="shared" si="78"/>
        <v>#VALUE!</v>
      </c>
      <c r="BG36" s="60" t="e">
        <f t="shared" si="62"/>
        <v>#VALUE!</v>
      </c>
      <c r="BH36" s="56">
        <f t="shared" ca="1" si="70"/>
        <v>0.5083333333333333</v>
      </c>
      <c r="BI36" s="57"/>
      <c r="BJ36" s="86">
        <f t="shared" ca="1" si="63"/>
        <v>0.5083333333333333</v>
      </c>
      <c r="BK36" s="86">
        <f t="shared" si="68"/>
        <v>0</v>
      </c>
      <c r="BL36" s="39">
        <f t="shared" ca="1" si="71"/>
        <v>0</v>
      </c>
      <c r="BM36" s="164" t="str">
        <f t="shared" ca="1" si="65"/>
        <v xml:space="preserve"> </v>
      </c>
      <c r="BN36" s="40"/>
      <c r="BO36" s="175" t="e">
        <f ca="1">F36+L36+T36+AD36+AJ36+AR36+AY36+BE36+BF36+#REF!+#REF!+#REF!+BL36</f>
        <v>#VALUE!</v>
      </c>
    </row>
    <row r="37" spans="1:67" s="1" customFormat="1" ht="15" hidden="1" customHeight="1" x14ac:dyDescent="0.25">
      <c r="A37" s="50">
        <f>Старт.вед.!B37</f>
        <v>32</v>
      </c>
      <c r="B37" s="38" t="e">
        <f>VLOOKUP(A37,'Уч-ки СТ'!$B$8:$H$67,2,FALSE)</f>
        <v>#VALUE!</v>
      </c>
      <c r="C37" s="56">
        <f>VLOOKUP(A37,Старт.вед.!$B$8:$H$67,7,FALSE)</f>
        <v>0.43888888888888888</v>
      </c>
      <c r="D37" s="57"/>
      <c r="E37" s="86">
        <f t="shared" si="32"/>
        <v>0.43888888888888888</v>
      </c>
      <c r="F37">
        <f t="shared" si="33"/>
        <v>0</v>
      </c>
      <c r="G37" s="164" t="str">
        <f t="shared" si="34"/>
        <v xml:space="preserve"> </v>
      </c>
      <c r="H37" s="40"/>
      <c r="I37" s="56">
        <f>VLOOKUP(A37,Старт.вед.!$B$8:$I$67,8,FALSE)</f>
        <v>0.48055555555555557</v>
      </c>
      <c r="J37" s="57"/>
      <c r="K37" s="86">
        <f t="shared" si="35"/>
        <v>0.48055555555555557</v>
      </c>
      <c r="L37">
        <f t="shared" si="36"/>
        <v>0</v>
      </c>
      <c r="M37" s="164" t="str">
        <f t="shared" si="37"/>
        <v xml:space="preserve"> </v>
      </c>
      <c r="N37" s="40"/>
      <c r="O37" s="56">
        <f t="shared" ca="1" si="38"/>
        <v>0.4826388888888889</v>
      </c>
      <c r="P37" s="57"/>
      <c r="Q37" s="58">
        <f t="shared" ca="1" si="39"/>
        <v>0.4826388888888889</v>
      </c>
      <c r="R37" s="77"/>
      <c r="S37" s="80"/>
      <c r="T37" s="78">
        <f t="shared" si="40"/>
        <v>0</v>
      </c>
      <c r="U37" s="42"/>
      <c r="V37" s="221"/>
      <c r="W37" s="57"/>
      <c r="X37" s="278"/>
      <c r="Y37" s="86"/>
      <c r="Z37" s="263"/>
      <c r="AA37" s="263"/>
      <c r="AB37" s="43">
        <f t="shared" si="72"/>
        <v>0</v>
      </c>
      <c r="AC37" s="43" t="e">
        <f t="shared" si="42"/>
        <v>#VALUE!</v>
      </c>
      <c r="AD37" s="60" t="e">
        <f t="shared" ca="1" si="43"/>
        <v>#VALUE!</v>
      </c>
      <c r="AE37" s="165" t="e">
        <f t="shared" ca="1" si="44"/>
        <v>#VALUE!</v>
      </c>
      <c r="AF37" s="263"/>
      <c r="AG37" s="263"/>
      <c r="AH37" s="43">
        <f t="shared" si="73"/>
        <v>0</v>
      </c>
      <c r="AI37" s="43">
        <f t="shared" si="74"/>
        <v>0</v>
      </c>
      <c r="AJ37" s="60">
        <f t="shared" ca="1" si="47"/>
        <v>1323</v>
      </c>
      <c r="AK37" s="165" t="str">
        <f t="shared" ca="1" si="48"/>
        <v>-</v>
      </c>
      <c r="AL37" s="263"/>
      <c r="AM37" s="263"/>
      <c r="AN37" s="43" t="e">
        <f t="shared" si="49"/>
        <v>#VALUE!</v>
      </c>
      <c r="AO37" s="201">
        <f t="shared" si="75"/>
        <v>0</v>
      </c>
      <c r="AP37" s="201">
        <f t="shared" si="76"/>
        <v>0</v>
      </c>
      <c r="AQ37" s="201">
        <f t="shared" si="77"/>
        <v>0</v>
      </c>
      <c r="AR37" s="60" t="e">
        <f t="shared" ca="1" si="53"/>
        <v>#VALUE!</v>
      </c>
      <c r="AS37" s="165" t="e">
        <f t="shared" ca="1" si="54"/>
        <v>#VALUE!</v>
      </c>
      <c r="AT37" s="42"/>
      <c r="AU37" s="56">
        <f t="shared" ca="1" si="55"/>
        <v>0.54166666666666663</v>
      </c>
      <c r="AV37" s="57"/>
      <c r="AW37" s="58">
        <f t="shared" ca="1" si="56"/>
        <v>0.54166666666666663</v>
      </c>
      <c r="AX37" s="86">
        <f t="shared" si="57"/>
        <v>0</v>
      </c>
      <c r="AY37" s="39">
        <f t="shared" ca="1" si="69"/>
        <v>0</v>
      </c>
      <c r="AZ37" s="164" t="str">
        <f t="shared" ca="1" si="59"/>
        <v xml:space="preserve"> </v>
      </c>
      <c r="BA37" s="40"/>
      <c r="BB37" s="283"/>
      <c r="BC37" s="86"/>
      <c r="BD37" s="57"/>
      <c r="BE37" s="43" t="e">
        <f t="shared" si="60"/>
        <v>#VALUE!</v>
      </c>
      <c r="BF37" s="60" t="e">
        <f t="shared" si="78"/>
        <v>#VALUE!</v>
      </c>
      <c r="BG37" s="60" t="e">
        <f t="shared" si="62"/>
        <v>#VALUE!</v>
      </c>
      <c r="BH37" s="56">
        <f t="shared" ca="1" si="70"/>
        <v>0.55138888888888882</v>
      </c>
      <c r="BI37" s="57"/>
      <c r="BJ37" s="86">
        <f t="shared" ca="1" si="63"/>
        <v>0.55138888888888882</v>
      </c>
      <c r="BK37" s="86">
        <f t="shared" si="68"/>
        <v>0</v>
      </c>
      <c r="BL37" s="39">
        <f t="shared" ca="1" si="71"/>
        <v>0</v>
      </c>
      <c r="BM37" s="164" t="str">
        <f t="shared" ca="1" si="65"/>
        <v xml:space="preserve"> </v>
      </c>
      <c r="BN37" s="40"/>
      <c r="BO37" s="175" t="e">
        <f ca="1">F37+L37+T37+AD37+AJ37+AR37+AY37+BE37+BF37+#REF!+#REF!+#REF!+BL37</f>
        <v>#VALUE!</v>
      </c>
    </row>
    <row r="38" spans="1:67" s="1" customFormat="1" ht="15" hidden="1" customHeight="1" x14ac:dyDescent="0.25">
      <c r="A38" s="50">
        <f>Старт.вед.!B38</f>
        <v>0</v>
      </c>
      <c r="B38" s="38" t="e">
        <f>VLOOKUP(A38,'Уч-ки СТ'!$B$8:$H$67,2,FALSE)</f>
        <v>#VALUE!</v>
      </c>
      <c r="C38" s="56">
        <f>VLOOKUP(A38,Старт.вед.!$B$8:$H$67,7,FALSE)</f>
        <v>0.41666666666666669</v>
      </c>
      <c r="D38" s="57"/>
      <c r="E38" s="86">
        <f t="shared" si="32"/>
        <v>0.41666666666666669</v>
      </c>
      <c r="F38">
        <f t="shared" si="33"/>
        <v>0</v>
      </c>
      <c r="G38" s="164" t="str">
        <f t="shared" si="34"/>
        <v xml:space="preserve"> </v>
      </c>
      <c r="H38" s="40"/>
      <c r="I38" s="56">
        <f>VLOOKUP(A38,Старт.вед.!$B$8:$I$67,8,FALSE)</f>
        <v>0.45833333333333337</v>
      </c>
      <c r="J38" s="57"/>
      <c r="K38" s="86">
        <f t="shared" si="35"/>
        <v>0.45833333333333337</v>
      </c>
      <c r="L38">
        <f t="shared" si="36"/>
        <v>0</v>
      </c>
      <c r="M38" s="164" t="str">
        <f t="shared" si="37"/>
        <v xml:space="preserve"> </v>
      </c>
      <c r="N38" s="40"/>
      <c r="O38" s="56">
        <f t="shared" ca="1" si="38"/>
        <v>0.4604166666666667</v>
      </c>
      <c r="P38" s="57"/>
      <c r="Q38" s="58">
        <f t="shared" ca="1" si="39"/>
        <v>0.4604166666666667</v>
      </c>
      <c r="R38" s="77"/>
      <c r="S38" s="80"/>
      <c r="T38" s="78">
        <f t="shared" si="40"/>
        <v>0</v>
      </c>
      <c r="U38" s="42"/>
      <c r="V38" s="221"/>
      <c r="W38" s="57"/>
      <c r="X38" s="278"/>
      <c r="Y38" s="86"/>
      <c r="Z38" s="263"/>
      <c r="AA38" s="263"/>
      <c r="AB38" s="43">
        <f t="shared" si="72"/>
        <v>0</v>
      </c>
      <c r="AC38" s="43" t="e">
        <f t="shared" si="42"/>
        <v>#VALUE!</v>
      </c>
      <c r="AD38" s="60" t="e">
        <f t="shared" ca="1" si="43"/>
        <v>#VALUE!</v>
      </c>
      <c r="AE38" s="165" t="e">
        <f t="shared" ca="1" si="44"/>
        <v>#VALUE!</v>
      </c>
      <c r="AF38" s="263"/>
      <c r="AG38" s="263"/>
      <c r="AH38" s="43">
        <f t="shared" si="73"/>
        <v>0</v>
      </c>
      <c r="AI38" s="43">
        <f t="shared" si="74"/>
        <v>0</v>
      </c>
      <c r="AJ38" s="60">
        <f t="shared" ca="1" si="47"/>
        <v>1323</v>
      </c>
      <c r="AK38" s="165" t="str">
        <f t="shared" ca="1" si="48"/>
        <v>-</v>
      </c>
      <c r="AL38" s="263"/>
      <c r="AM38" s="263"/>
      <c r="AN38" s="43" t="e">
        <f t="shared" si="49"/>
        <v>#VALUE!</v>
      </c>
      <c r="AO38" s="201">
        <f t="shared" si="75"/>
        <v>0</v>
      </c>
      <c r="AP38" s="201">
        <f t="shared" si="76"/>
        <v>0</v>
      </c>
      <c r="AQ38" s="201">
        <f t="shared" si="77"/>
        <v>0</v>
      </c>
      <c r="AR38" s="60" t="e">
        <f t="shared" ca="1" si="53"/>
        <v>#VALUE!</v>
      </c>
      <c r="AS38" s="165" t="e">
        <f t="shared" ca="1" si="54"/>
        <v>#VALUE!</v>
      </c>
      <c r="AT38" s="42"/>
      <c r="AU38" s="56">
        <f t="shared" ca="1" si="55"/>
        <v>0.51944444444444449</v>
      </c>
      <c r="AV38" s="57"/>
      <c r="AW38" s="58">
        <f t="shared" ca="1" si="56"/>
        <v>0.51944444444444449</v>
      </c>
      <c r="AX38" s="86">
        <f t="shared" si="57"/>
        <v>0</v>
      </c>
      <c r="AY38" s="39">
        <f t="shared" ca="1" si="69"/>
        <v>0</v>
      </c>
      <c r="AZ38" s="164" t="str">
        <f t="shared" ca="1" si="59"/>
        <v xml:space="preserve"> </v>
      </c>
      <c r="BA38" s="40"/>
      <c r="BB38" s="283"/>
      <c r="BC38" s="86"/>
      <c r="BD38" s="57"/>
      <c r="BE38" s="43" t="e">
        <f t="shared" si="60"/>
        <v>#VALUE!</v>
      </c>
      <c r="BF38" s="60" t="e">
        <f t="shared" si="78"/>
        <v>#VALUE!</v>
      </c>
      <c r="BG38" s="60" t="e">
        <f t="shared" si="62"/>
        <v>#VALUE!</v>
      </c>
      <c r="BH38" s="56">
        <f t="shared" ca="1" si="70"/>
        <v>0.52916666666666667</v>
      </c>
      <c r="BI38" s="57"/>
      <c r="BJ38" s="86">
        <f t="shared" ca="1" si="63"/>
        <v>0.52916666666666667</v>
      </c>
      <c r="BK38" s="86">
        <f t="shared" si="68"/>
        <v>0</v>
      </c>
      <c r="BL38" s="39">
        <f t="shared" ca="1" si="71"/>
        <v>0</v>
      </c>
      <c r="BM38" s="164" t="str">
        <f t="shared" ca="1" si="65"/>
        <v xml:space="preserve"> </v>
      </c>
      <c r="BN38" s="40"/>
      <c r="BO38"/>
    </row>
    <row r="39" spans="1:67" s="1" customFormat="1" ht="15" hidden="1" customHeight="1" x14ac:dyDescent="0.2">
      <c r="A39" s="50"/>
      <c r="B39" s="38"/>
      <c r="C39" s="56"/>
      <c r="D39" s="57"/>
      <c r="E39" s="86"/>
      <c r="F39">
        <f t="shared" si="33"/>
        <v>0</v>
      </c>
      <c r="G39" s="164"/>
      <c r="H39" s="40"/>
      <c r="I39" s="56"/>
      <c r="J39" s="57"/>
      <c r="K39" s="86"/>
      <c r="L39">
        <f t="shared" si="36"/>
        <v>0</v>
      </c>
      <c r="M39" s="164"/>
      <c r="N39" s="40"/>
      <c r="O39" s="56"/>
      <c r="P39" s="57"/>
      <c r="Q39" s="58"/>
      <c r="R39" s="77"/>
      <c r="S39" s="80"/>
      <c r="T39" s="78"/>
      <c r="U39" s="42"/>
      <c r="V39" s="221"/>
      <c r="W39" s="57"/>
      <c r="X39" s="279"/>
      <c r="Y39" s="86"/>
      <c r="Z39" s="57"/>
      <c r="AA39" s="57"/>
      <c r="AB39" s="43"/>
      <c r="AC39" s="43" t="e">
        <f t="shared" si="42"/>
        <v>#VALUE!</v>
      </c>
      <c r="AD39" s="60"/>
      <c r="AE39" s="165"/>
      <c r="AF39" s="57"/>
      <c r="AG39" s="57"/>
      <c r="AH39" s="43"/>
      <c r="AI39" s="43"/>
      <c r="AJ39" s="60"/>
      <c r="AK39" s="165"/>
      <c r="AL39" s="57"/>
      <c r="AM39" s="57"/>
      <c r="AN39" s="43" t="e">
        <f t="shared" si="49"/>
        <v>#VALUE!</v>
      </c>
      <c r="AO39" s="201"/>
      <c r="AP39" s="201"/>
      <c r="AQ39" s="201"/>
      <c r="AR39" s="60"/>
      <c r="AS39" s="165"/>
      <c r="AT39" s="42"/>
      <c r="AU39" s="56"/>
      <c r="AV39" s="57"/>
      <c r="AW39" s="284"/>
      <c r="AX39" s="86"/>
      <c r="AY39" s="39"/>
      <c r="AZ39" s="164"/>
      <c r="BA39" s="40"/>
      <c r="BB39" s="284"/>
      <c r="BC39" s="86"/>
      <c r="BD39" s="57"/>
      <c r="BE39" s="43" t="e">
        <f>TIME(LEFT(BD39,2),MID(BD39,3,2),RIGHT(BD39,2))-#REF!</f>
        <v>#VALUE!</v>
      </c>
      <c r="BF39" s="60" t="e">
        <f t="shared" ref="BF39:BF67" si="79">IF((BE39-$Q$6)&lt;0,180,IF((BE39-$R$6)&lt;0,0,ABS($R$6-BE39)*1440*60))</f>
        <v>#VALUE!</v>
      </c>
      <c r="BG39" s="60" t="e">
        <f t="shared" ref="BG39:BG67" si="80">IF((BE39-$Q$6)&lt;0,"-",IF((BE39-$R$6)&lt;0,"","+"))</f>
        <v>#VALUE!</v>
      </c>
      <c r="BH39" s="56"/>
      <c r="BI39" s="57"/>
      <c r="BJ39" s="86"/>
      <c r="BK39" s="86"/>
      <c r="BL39" s="39"/>
      <c r="BM39" s="164"/>
      <c r="BN39" s="40"/>
      <c r="BO39" s="175"/>
    </row>
    <row r="40" spans="1:67" s="1" customFormat="1" ht="15" hidden="1" customHeight="1" x14ac:dyDescent="0.2">
      <c r="A40" s="50"/>
      <c r="B40" s="38"/>
      <c r="C40" s="56"/>
      <c r="D40" s="57"/>
      <c r="E40" s="86"/>
      <c r="F40">
        <f t="shared" si="33"/>
        <v>0</v>
      </c>
      <c r="G40" s="164"/>
      <c r="H40" s="40"/>
      <c r="I40" s="56"/>
      <c r="J40" s="57"/>
      <c r="K40" s="86"/>
      <c r="L40">
        <f t="shared" si="36"/>
        <v>0</v>
      </c>
      <c r="M40" s="164"/>
      <c r="N40" s="40"/>
      <c r="O40" s="56"/>
      <c r="P40" s="57"/>
      <c r="Q40" s="58"/>
      <c r="R40" s="77"/>
      <c r="S40" s="80"/>
      <c r="T40" s="78"/>
      <c r="U40" s="42"/>
      <c r="V40" s="221"/>
      <c r="W40" s="57"/>
      <c r="X40" s="279"/>
      <c r="Y40" s="86"/>
      <c r="Z40" s="57"/>
      <c r="AA40" s="57"/>
      <c r="AB40" s="43"/>
      <c r="AC40" s="43" t="e">
        <f t="shared" si="42"/>
        <v>#VALUE!</v>
      </c>
      <c r="AD40" s="60"/>
      <c r="AE40" s="165"/>
      <c r="AF40" s="57"/>
      <c r="AG40" s="57"/>
      <c r="AH40" s="43"/>
      <c r="AI40" s="43"/>
      <c r="AJ40" s="60"/>
      <c r="AK40" s="165"/>
      <c r="AL40" s="57"/>
      <c r="AM40" s="57"/>
      <c r="AN40" s="43" t="e">
        <f t="shared" si="49"/>
        <v>#VALUE!</v>
      </c>
      <c r="AO40" s="201"/>
      <c r="AP40" s="201"/>
      <c r="AQ40" s="201"/>
      <c r="AR40" s="60"/>
      <c r="AS40" s="165"/>
      <c r="AT40" s="42"/>
      <c r="AU40" s="56"/>
      <c r="AV40" s="57"/>
      <c r="AW40" s="284"/>
      <c r="AX40" s="86"/>
      <c r="AY40" s="39"/>
      <c r="AZ40" s="164"/>
      <c r="BA40" s="40"/>
      <c r="BB40" s="284"/>
      <c r="BC40" s="86"/>
      <c r="BD40" s="57"/>
      <c r="BE40" s="43" t="e">
        <f>TIME(LEFT(BD40,2),MID(BD40,3,2),RIGHT(BD40,2))-#REF!</f>
        <v>#VALUE!</v>
      </c>
      <c r="BF40" s="60" t="e">
        <f t="shared" si="79"/>
        <v>#VALUE!</v>
      </c>
      <c r="BG40" s="60" t="e">
        <f t="shared" si="80"/>
        <v>#VALUE!</v>
      </c>
      <c r="BH40" s="56"/>
      <c r="BI40" s="57"/>
      <c r="BJ40" s="86"/>
      <c r="BK40" s="86"/>
      <c r="BL40" s="39"/>
      <c r="BM40" s="164"/>
      <c r="BN40" s="40"/>
      <c r="BO40" s="175"/>
    </row>
    <row r="41" spans="1:67" s="1" customFormat="1" ht="15" hidden="1" customHeight="1" x14ac:dyDescent="0.2">
      <c r="A41" s="50"/>
      <c r="B41" s="38"/>
      <c r="C41" s="56"/>
      <c r="D41" s="57"/>
      <c r="E41" s="86"/>
      <c r="F41">
        <f t="shared" si="33"/>
        <v>0</v>
      </c>
      <c r="G41" s="164"/>
      <c r="H41" s="40"/>
      <c r="I41" s="56"/>
      <c r="J41" s="57"/>
      <c r="K41" s="86"/>
      <c r="L41">
        <f t="shared" si="36"/>
        <v>0</v>
      </c>
      <c r="M41" s="164"/>
      <c r="N41" s="40"/>
      <c r="O41" s="56"/>
      <c r="P41" s="57"/>
      <c r="Q41" s="58"/>
      <c r="R41" s="77"/>
      <c r="S41" s="80"/>
      <c r="T41" s="78"/>
      <c r="U41" s="42"/>
      <c r="V41" s="221"/>
      <c r="W41" s="57"/>
      <c r="X41" s="279"/>
      <c r="Y41" s="86"/>
      <c r="Z41" s="57"/>
      <c r="AA41" s="57"/>
      <c r="AB41" s="43"/>
      <c r="AC41" s="43" t="e">
        <f t="shared" si="42"/>
        <v>#VALUE!</v>
      </c>
      <c r="AD41" s="60"/>
      <c r="AE41" s="165"/>
      <c r="AF41" s="57"/>
      <c r="AG41" s="57"/>
      <c r="AH41" s="43"/>
      <c r="AI41" s="43"/>
      <c r="AJ41" s="60"/>
      <c r="AK41" s="165"/>
      <c r="AL41" s="57"/>
      <c r="AM41" s="57"/>
      <c r="AN41" s="43" t="e">
        <f t="shared" si="49"/>
        <v>#VALUE!</v>
      </c>
      <c r="AO41" s="201"/>
      <c r="AP41" s="201"/>
      <c r="AQ41" s="201"/>
      <c r="AR41" s="60"/>
      <c r="AS41" s="165"/>
      <c r="AT41" s="42"/>
      <c r="AU41" s="56"/>
      <c r="AV41" s="57"/>
      <c r="AW41" s="284"/>
      <c r="AX41" s="86"/>
      <c r="AY41" s="39"/>
      <c r="AZ41" s="164"/>
      <c r="BA41" s="40"/>
      <c r="BB41" s="284"/>
      <c r="BC41" s="86"/>
      <c r="BD41" s="57"/>
      <c r="BE41" s="43" t="e">
        <f>TIME(LEFT(BD41,2),MID(BD41,3,2),RIGHT(BD41,2))-#REF!</f>
        <v>#VALUE!</v>
      </c>
      <c r="BF41" s="60" t="e">
        <f t="shared" si="79"/>
        <v>#VALUE!</v>
      </c>
      <c r="BG41" s="60" t="e">
        <f t="shared" si="80"/>
        <v>#VALUE!</v>
      </c>
      <c r="BH41" s="56"/>
      <c r="BI41" s="57"/>
      <c r="BJ41" s="86"/>
      <c r="BK41" s="86"/>
      <c r="BL41" s="39"/>
      <c r="BM41" s="164"/>
      <c r="BN41" s="40"/>
      <c r="BO41" s="175"/>
    </row>
    <row r="42" spans="1:67" s="1" customFormat="1" ht="15" hidden="1" customHeight="1" x14ac:dyDescent="0.2">
      <c r="A42" s="50"/>
      <c r="B42" s="38"/>
      <c r="C42" s="56"/>
      <c r="D42" s="57"/>
      <c r="E42" s="86"/>
      <c r="F42">
        <f t="shared" si="33"/>
        <v>0</v>
      </c>
      <c r="G42" s="164"/>
      <c r="H42" s="40"/>
      <c r="I42" s="56"/>
      <c r="J42" s="57"/>
      <c r="K42" s="86"/>
      <c r="L42">
        <f t="shared" si="36"/>
        <v>0</v>
      </c>
      <c r="M42" s="164"/>
      <c r="N42" s="40"/>
      <c r="O42" s="56"/>
      <c r="P42" s="57"/>
      <c r="Q42" s="58"/>
      <c r="R42" s="77"/>
      <c r="S42" s="80"/>
      <c r="T42" s="78"/>
      <c r="U42" s="42"/>
      <c r="V42" s="221"/>
      <c r="W42" s="57"/>
      <c r="X42" s="279"/>
      <c r="Y42" s="86"/>
      <c r="Z42" s="57"/>
      <c r="AA42" s="57"/>
      <c r="AB42" s="43"/>
      <c r="AC42" s="43" t="e">
        <f t="shared" si="42"/>
        <v>#VALUE!</v>
      </c>
      <c r="AD42" s="60"/>
      <c r="AE42" s="165"/>
      <c r="AF42" s="57"/>
      <c r="AG42" s="57"/>
      <c r="AH42" s="43"/>
      <c r="AI42" s="43"/>
      <c r="AJ42" s="60"/>
      <c r="AK42" s="165"/>
      <c r="AL42" s="57"/>
      <c r="AM42" s="57"/>
      <c r="AN42" s="43" t="e">
        <f t="shared" si="49"/>
        <v>#VALUE!</v>
      </c>
      <c r="AO42" s="201"/>
      <c r="AP42" s="201"/>
      <c r="AQ42" s="201"/>
      <c r="AR42" s="60"/>
      <c r="AS42" s="165"/>
      <c r="AT42" s="42"/>
      <c r="AU42" s="56"/>
      <c r="AV42" s="57"/>
      <c r="AW42" s="284"/>
      <c r="AX42" s="86"/>
      <c r="AY42" s="39"/>
      <c r="AZ42" s="164"/>
      <c r="BA42" s="40"/>
      <c r="BB42" s="284"/>
      <c r="BC42" s="86"/>
      <c r="BD42" s="57"/>
      <c r="BE42" s="43" t="e">
        <f>TIME(LEFT(BD42,2),MID(BD42,3,2),RIGHT(BD42,2))-#REF!</f>
        <v>#VALUE!</v>
      </c>
      <c r="BF42" s="60" t="e">
        <f t="shared" si="79"/>
        <v>#VALUE!</v>
      </c>
      <c r="BG42" s="60" t="e">
        <f t="shared" si="80"/>
        <v>#VALUE!</v>
      </c>
      <c r="BH42" s="56"/>
      <c r="BI42" s="57"/>
      <c r="BJ42" s="86"/>
      <c r="BK42" s="86"/>
      <c r="BL42" s="39"/>
      <c r="BM42" s="164"/>
      <c r="BN42" s="40"/>
      <c r="BO42" s="175"/>
    </row>
    <row r="43" spans="1:67" s="1" customFormat="1" ht="15" hidden="1" customHeight="1" x14ac:dyDescent="0.2">
      <c r="A43" s="50"/>
      <c r="B43" s="38"/>
      <c r="C43" s="56"/>
      <c r="D43" s="57"/>
      <c r="E43" s="86"/>
      <c r="F43">
        <f t="shared" si="33"/>
        <v>0</v>
      </c>
      <c r="G43" s="164"/>
      <c r="H43" s="40"/>
      <c r="I43" s="56"/>
      <c r="J43" s="57"/>
      <c r="K43" s="86"/>
      <c r="L43">
        <f t="shared" si="36"/>
        <v>0</v>
      </c>
      <c r="M43" s="164"/>
      <c r="N43" s="40"/>
      <c r="O43" s="56"/>
      <c r="P43" s="57"/>
      <c r="Q43" s="58"/>
      <c r="R43" s="77"/>
      <c r="S43" s="80"/>
      <c r="T43" s="78"/>
      <c r="U43" s="42"/>
      <c r="V43" s="221"/>
      <c r="W43" s="57"/>
      <c r="X43" s="279"/>
      <c r="Y43" s="86"/>
      <c r="Z43" s="57"/>
      <c r="AA43" s="57"/>
      <c r="AB43" s="43"/>
      <c r="AC43" s="43" t="e">
        <f t="shared" si="42"/>
        <v>#VALUE!</v>
      </c>
      <c r="AD43" s="60"/>
      <c r="AE43" s="165"/>
      <c r="AF43" s="57"/>
      <c r="AG43" s="57"/>
      <c r="AH43" s="43"/>
      <c r="AI43" s="43"/>
      <c r="AJ43" s="60"/>
      <c r="AK43" s="165"/>
      <c r="AL43" s="57"/>
      <c r="AM43" s="57"/>
      <c r="AN43" s="43" t="e">
        <f t="shared" si="49"/>
        <v>#VALUE!</v>
      </c>
      <c r="AO43" s="201"/>
      <c r="AP43" s="201"/>
      <c r="AQ43" s="201"/>
      <c r="AR43" s="60"/>
      <c r="AS43" s="165"/>
      <c r="AT43" s="42"/>
      <c r="AU43" s="56"/>
      <c r="AV43" s="57"/>
      <c r="AW43" s="284"/>
      <c r="AX43" s="86"/>
      <c r="AY43" s="39"/>
      <c r="AZ43" s="164"/>
      <c r="BA43" s="40"/>
      <c r="BB43" s="284"/>
      <c r="BC43" s="86"/>
      <c r="BD43" s="57"/>
      <c r="BE43" s="43" t="e">
        <f>TIME(LEFT(BD43,2),MID(BD43,3,2),RIGHT(BD43,2))-#REF!</f>
        <v>#VALUE!</v>
      </c>
      <c r="BF43" s="60" t="e">
        <f t="shared" si="79"/>
        <v>#VALUE!</v>
      </c>
      <c r="BG43" s="60" t="e">
        <f t="shared" si="80"/>
        <v>#VALUE!</v>
      </c>
      <c r="BH43" s="56"/>
      <c r="BI43" s="57"/>
      <c r="BJ43" s="86"/>
      <c r="BK43" s="86"/>
      <c r="BL43" s="39"/>
      <c r="BM43" s="164"/>
      <c r="BN43" s="40"/>
      <c r="BO43" s="175"/>
    </row>
    <row r="44" spans="1:67" s="1" customFormat="1" ht="15" hidden="1" customHeight="1" x14ac:dyDescent="0.2">
      <c r="A44" s="50"/>
      <c r="B44" s="38"/>
      <c r="C44" s="56"/>
      <c r="D44" s="57"/>
      <c r="E44" s="86"/>
      <c r="F44">
        <f t="shared" si="33"/>
        <v>0</v>
      </c>
      <c r="G44" s="164"/>
      <c r="H44" s="40"/>
      <c r="I44" s="56"/>
      <c r="J44" s="57"/>
      <c r="K44" s="86"/>
      <c r="L44">
        <f t="shared" si="36"/>
        <v>0</v>
      </c>
      <c r="M44" s="164"/>
      <c r="N44" s="40"/>
      <c r="O44" s="56"/>
      <c r="P44" s="57"/>
      <c r="Q44" s="58"/>
      <c r="R44" s="77"/>
      <c r="S44" s="80"/>
      <c r="T44" s="78"/>
      <c r="U44" s="42"/>
      <c r="V44" s="221"/>
      <c r="W44" s="57"/>
      <c r="X44" s="279"/>
      <c r="Y44" s="86"/>
      <c r="Z44" s="57"/>
      <c r="AA44" s="57"/>
      <c r="AB44" s="43"/>
      <c r="AC44" s="43" t="e">
        <f t="shared" si="42"/>
        <v>#VALUE!</v>
      </c>
      <c r="AD44" s="60"/>
      <c r="AE44" s="165"/>
      <c r="AF44" s="57"/>
      <c r="AG44" s="57"/>
      <c r="AH44" s="43"/>
      <c r="AI44" s="43"/>
      <c r="AJ44" s="60"/>
      <c r="AK44" s="165"/>
      <c r="AL44" s="57"/>
      <c r="AM44" s="57"/>
      <c r="AN44" s="43" t="e">
        <f t="shared" si="49"/>
        <v>#VALUE!</v>
      </c>
      <c r="AO44" s="201"/>
      <c r="AP44" s="201"/>
      <c r="AQ44" s="201"/>
      <c r="AR44" s="60"/>
      <c r="AS44" s="165"/>
      <c r="AT44" s="42"/>
      <c r="AU44" s="56"/>
      <c r="AV44" s="57"/>
      <c r="AW44" s="284"/>
      <c r="AX44" s="86"/>
      <c r="AY44" s="39"/>
      <c r="AZ44" s="164"/>
      <c r="BA44" s="40"/>
      <c r="BB44" s="284"/>
      <c r="BC44" s="86"/>
      <c r="BD44" s="57"/>
      <c r="BE44" s="43" t="e">
        <f>TIME(LEFT(BD44,2),MID(BD44,3,2),RIGHT(BD44,2))-#REF!</f>
        <v>#VALUE!</v>
      </c>
      <c r="BF44" s="60" t="e">
        <f t="shared" si="79"/>
        <v>#VALUE!</v>
      </c>
      <c r="BG44" s="60" t="e">
        <f t="shared" si="80"/>
        <v>#VALUE!</v>
      </c>
      <c r="BH44" s="56"/>
      <c r="BI44" s="57"/>
      <c r="BJ44" s="86"/>
      <c r="BK44" s="86"/>
      <c r="BL44" s="39"/>
      <c r="BM44" s="164"/>
      <c r="BN44" s="40"/>
      <c r="BO44" s="175"/>
    </row>
    <row r="45" spans="1:67" s="1" customFormat="1" ht="15" hidden="1" customHeight="1" x14ac:dyDescent="0.2">
      <c r="A45" s="50"/>
      <c r="B45" s="38"/>
      <c r="C45" s="56"/>
      <c r="D45" s="57"/>
      <c r="E45" s="86"/>
      <c r="F45">
        <f t="shared" si="33"/>
        <v>0</v>
      </c>
      <c r="G45" s="164"/>
      <c r="H45" s="40"/>
      <c r="I45" s="56"/>
      <c r="J45" s="57"/>
      <c r="K45" s="86"/>
      <c r="L45">
        <f t="shared" si="36"/>
        <v>0</v>
      </c>
      <c r="M45" s="164"/>
      <c r="N45" s="40"/>
      <c r="O45" s="56"/>
      <c r="P45" s="57"/>
      <c r="Q45" s="58"/>
      <c r="R45" s="77"/>
      <c r="S45" s="80"/>
      <c r="T45" s="78"/>
      <c r="U45" s="42"/>
      <c r="V45" s="221"/>
      <c r="W45" s="57"/>
      <c r="X45" s="279"/>
      <c r="Y45" s="86"/>
      <c r="Z45" s="57"/>
      <c r="AA45" s="57"/>
      <c r="AB45" s="43"/>
      <c r="AC45" s="43" t="e">
        <f t="shared" si="42"/>
        <v>#VALUE!</v>
      </c>
      <c r="AD45" s="60"/>
      <c r="AE45" s="165"/>
      <c r="AF45" s="57"/>
      <c r="AG45" s="57"/>
      <c r="AH45" s="43"/>
      <c r="AI45" s="43"/>
      <c r="AJ45" s="60"/>
      <c r="AK45" s="165"/>
      <c r="AL45" s="57"/>
      <c r="AM45" s="57"/>
      <c r="AN45" s="43" t="e">
        <f t="shared" si="49"/>
        <v>#VALUE!</v>
      </c>
      <c r="AO45" s="201"/>
      <c r="AP45" s="201"/>
      <c r="AQ45" s="201"/>
      <c r="AR45" s="60"/>
      <c r="AS45" s="165"/>
      <c r="AT45" s="42"/>
      <c r="AU45" s="56"/>
      <c r="AV45" s="57"/>
      <c r="AW45" s="284"/>
      <c r="AX45" s="86"/>
      <c r="AY45" s="39"/>
      <c r="AZ45" s="164"/>
      <c r="BA45" s="40"/>
      <c r="BB45" s="284"/>
      <c r="BC45" s="86"/>
      <c r="BD45" s="57"/>
      <c r="BE45" s="43" t="e">
        <f>TIME(LEFT(BD45,2),MID(BD45,3,2),RIGHT(BD45,2))-#REF!</f>
        <v>#VALUE!</v>
      </c>
      <c r="BF45" s="60" t="e">
        <f t="shared" si="79"/>
        <v>#VALUE!</v>
      </c>
      <c r="BG45" s="60" t="e">
        <f t="shared" si="80"/>
        <v>#VALUE!</v>
      </c>
      <c r="BH45" s="56"/>
      <c r="BI45" s="57"/>
      <c r="BJ45" s="86"/>
      <c r="BK45" s="86"/>
      <c r="BL45" s="39"/>
      <c r="BM45" s="164"/>
      <c r="BN45" s="40"/>
      <c r="BO45" s="175"/>
    </row>
    <row r="46" spans="1:67" s="1" customFormat="1" ht="15" hidden="1" customHeight="1" x14ac:dyDescent="0.2">
      <c r="A46" s="50"/>
      <c r="B46" s="38"/>
      <c r="C46" s="56"/>
      <c r="D46" s="57"/>
      <c r="E46" s="86"/>
      <c r="F46">
        <f t="shared" si="33"/>
        <v>0</v>
      </c>
      <c r="G46" s="164"/>
      <c r="H46" s="40"/>
      <c r="I46" s="56"/>
      <c r="J46" s="57"/>
      <c r="K46" s="86"/>
      <c r="L46">
        <f t="shared" si="36"/>
        <v>0</v>
      </c>
      <c r="M46" s="164"/>
      <c r="N46" s="40"/>
      <c r="O46" s="56"/>
      <c r="P46" s="57"/>
      <c r="Q46" s="58"/>
      <c r="R46" s="77"/>
      <c r="S46" s="80"/>
      <c r="T46" s="78"/>
      <c r="U46" s="42"/>
      <c r="V46" s="221"/>
      <c r="W46" s="57"/>
      <c r="X46" s="279"/>
      <c r="Y46" s="86"/>
      <c r="Z46" s="57"/>
      <c r="AA46" s="57"/>
      <c r="AB46" s="43"/>
      <c r="AC46" s="43" t="e">
        <f t="shared" si="42"/>
        <v>#VALUE!</v>
      </c>
      <c r="AD46" s="60"/>
      <c r="AE46" s="165"/>
      <c r="AF46" s="57"/>
      <c r="AG46" s="57"/>
      <c r="AH46" s="43"/>
      <c r="AI46" s="43"/>
      <c r="AJ46" s="60"/>
      <c r="AK46" s="165"/>
      <c r="AL46" s="57"/>
      <c r="AM46" s="57"/>
      <c r="AN46" s="43" t="e">
        <f t="shared" si="49"/>
        <v>#VALUE!</v>
      </c>
      <c r="AO46" s="201"/>
      <c r="AP46" s="201"/>
      <c r="AQ46" s="201"/>
      <c r="AR46" s="60"/>
      <c r="AS46" s="165"/>
      <c r="AT46" s="42"/>
      <c r="AU46" s="56"/>
      <c r="AV46" s="57"/>
      <c r="AW46" s="284"/>
      <c r="AX46" s="86"/>
      <c r="AY46" s="39"/>
      <c r="AZ46" s="164"/>
      <c r="BA46" s="40"/>
      <c r="BB46" s="284"/>
      <c r="BC46" s="86"/>
      <c r="BD46" s="57"/>
      <c r="BE46" s="43" t="e">
        <f>TIME(LEFT(BD46,2),MID(BD46,3,2),RIGHT(BD46,2))-#REF!</f>
        <v>#VALUE!</v>
      </c>
      <c r="BF46" s="60" t="e">
        <f t="shared" si="79"/>
        <v>#VALUE!</v>
      </c>
      <c r="BG46" s="60" t="e">
        <f t="shared" si="80"/>
        <v>#VALUE!</v>
      </c>
      <c r="BH46" s="56"/>
      <c r="BI46" s="57"/>
      <c r="BJ46" s="86"/>
      <c r="BK46" s="86"/>
      <c r="BL46" s="39"/>
      <c r="BM46" s="164"/>
      <c r="BN46" s="40"/>
      <c r="BO46" s="175"/>
    </row>
    <row r="47" spans="1:67" s="1" customFormat="1" ht="15" hidden="1" customHeight="1" x14ac:dyDescent="0.2">
      <c r="A47" s="50"/>
      <c r="B47" s="38"/>
      <c r="C47" s="56"/>
      <c r="D47" s="57"/>
      <c r="E47" s="86"/>
      <c r="F47">
        <f t="shared" si="33"/>
        <v>0</v>
      </c>
      <c r="G47" s="164"/>
      <c r="H47" s="40"/>
      <c r="I47" s="56"/>
      <c r="J47" s="57"/>
      <c r="K47" s="86"/>
      <c r="L47">
        <f t="shared" si="36"/>
        <v>0</v>
      </c>
      <c r="M47" s="164"/>
      <c r="N47" s="40"/>
      <c r="O47" s="56"/>
      <c r="P47" s="57"/>
      <c r="Q47" s="58"/>
      <c r="R47" s="77"/>
      <c r="S47" s="80"/>
      <c r="T47" s="78"/>
      <c r="U47" s="42"/>
      <c r="V47" s="221"/>
      <c r="W47" s="57"/>
      <c r="X47" s="279"/>
      <c r="Y47" s="86"/>
      <c r="Z47" s="57"/>
      <c r="AA47" s="57"/>
      <c r="AB47" s="43"/>
      <c r="AC47" s="43" t="e">
        <f t="shared" si="42"/>
        <v>#VALUE!</v>
      </c>
      <c r="AD47" s="60"/>
      <c r="AE47" s="165"/>
      <c r="AF47" s="57"/>
      <c r="AG47" s="57"/>
      <c r="AH47" s="43"/>
      <c r="AI47" s="43"/>
      <c r="AJ47" s="60"/>
      <c r="AK47" s="165"/>
      <c r="AL47" s="57"/>
      <c r="AM47" s="57"/>
      <c r="AN47" s="43" t="e">
        <f t="shared" si="49"/>
        <v>#VALUE!</v>
      </c>
      <c r="AO47" s="201"/>
      <c r="AP47" s="201"/>
      <c r="AQ47" s="201"/>
      <c r="AR47" s="60"/>
      <c r="AS47" s="165"/>
      <c r="AT47" s="42"/>
      <c r="AU47" s="56"/>
      <c r="AV47" s="57"/>
      <c r="AW47" s="284"/>
      <c r="AX47" s="86"/>
      <c r="AY47" s="39"/>
      <c r="AZ47" s="164"/>
      <c r="BA47" s="40"/>
      <c r="BB47" s="284"/>
      <c r="BC47" s="86"/>
      <c r="BD47" s="57"/>
      <c r="BE47" s="43" t="e">
        <f>TIME(LEFT(BD47,2),MID(BD47,3,2),RIGHT(BD47,2))-#REF!</f>
        <v>#VALUE!</v>
      </c>
      <c r="BF47" s="60" t="e">
        <f t="shared" si="79"/>
        <v>#VALUE!</v>
      </c>
      <c r="BG47" s="60" t="e">
        <f t="shared" si="80"/>
        <v>#VALUE!</v>
      </c>
      <c r="BH47" s="56"/>
      <c r="BI47" s="57"/>
      <c r="BJ47" s="86"/>
      <c r="BK47" s="86"/>
      <c r="BL47" s="39"/>
      <c r="BM47" s="164"/>
      <c r="BN47" s="40"/>
      <c r="BO47" s="175"/>
    </row>
    <row r="48" spans="1:67" s="1" customFormat="1" ht="15" hidden="1" customHeight="1" x14ac:dyDescent="0.2">
      <c r="A48" s="50"/>
      <c r="B48" s="38"/>
      <c r="C48" s="56"/>
      <c r="D48" s="57"/>
      <c r="E48" s="86"/>
      <c r="F48">
        <f t="shared" si="33"/>
        <v>0</v>
      </c>
      <c r="G48" s="164"/>
      <c r="H48" s="40"/>
      <c r="I48" s="56"/>
      <c r="J48" s="57"/>
      <c r="K48" s="86"/>
      <c r="L48">
        <f t="shared" si="36"/>
        <v>0</v>
      </c>
      <c r="M48" s="164"/>
      <c r="N48" s="40"/>
      <c r="O48" s="56"/>
      <c r="P48" s="57"/>
      <c r="Q48" s="58"/>
      <c r="R48" s="77"/>
      <c r="S48" s="80"/>
      <c r="T48" s="78"/>
      <c r="U48" s="42"/>
      <c r="V48" s="221"/>
      <c r="W48" s="57"/>
      <c r="X48" s="279"/>
      <c r="Y48" s="86"/>
      <c r="Z48" s="57"/>
      <c r="AA48" s="57"/>
      <c r="AB48" s="43"/>
      <c r="AC48" s="43" t="e">
        <f t="shared" si="42"/>
        <v>#VALUE!</v>
      </c>
      <c r="AD48" s="60"/>
      <c r="AE48" s="165"/>
      <c r="AF48" s="57"/>
      <c r="AG48" s="57"/>
      <c r="AH48" s="43"/>
      <c r="AI48" s="43"/>
      <c r="AJ48" s="60"/>
      <c r="AK48" s="165"/>
      <c r="AL48" s="57"/>
      <c r="AM48" s="57"/>
      <c r="AN48" s="43" t="e">
        <f t="shared" si="49"/>
        <v>#VALUE!</v>
      </c>
      <c r="AO48" s="201"/>
      <c r="AP48" s="201"/>
      <c r="AQ48" s="201"/>
      <c r="AR48" s="60"/>
      <c r="AS48" s="165"/>
      <c r="AT48" s="42"/>
      <c r="AU48" s="56"/>
      <c r="AV48" s="57"/>
      <c r="AW48" s="284"/>
      <c r="AX48" s="86"/>
      <c r="AY48" s="39"/>
      <c r="AZ48" s="164"/>
      <c r="BA48" s="40"/>
      <c r="BB48" s="284"/>
      <c r="BC48" s="86"/>
      <c r="BD48" s="57"/>
      <c r="BE48" s="43" t="e">
        <f>TIME(LEFT(BD48,2),MID(BD48,3,2),RIGHT(BD48,2))-#REF!</f>
        <v>#VALUE!</v>
      </c>
      <c r="BF48" s="60" t="e">
        <f t="shared" si="79"/>
        <v>#VALUE!</v>
      </c>
      <c r="BG48" s="60" t="e">
        <f t="shared" si="80"/>
        <v>#VALUE!</v>
      </c>
      <c r="BH48" s="56"/>
      <c r="BI48" s="57"/>
      <c r="BJ48" s="86"/>
      <c r="BK48" s="86"/>
      <c r="BL48" s="39"/>
      <c r="BM48" s="164"/>
      <c r="BN48" s="40"/>
      <c r="BO48" s="175"/>
    </row>
    <row r="49" spans="1:67" s="1" customFormat="1" ht="15" hidden="1" customHeight="1" x14ac:dyDescent="0.2">
      <c r="A49" s="50"/>
      <c r="B49" s="38"/>
      <c r="C49" s="56"/>
      <c r="D49" s="57"/>
      <c r="E49" s="86"/>
      <c r="F49">
        <f t="shared" si="33"/>
        <v>0</v>
      </c>
      <c r="G49" s="164"/>
      <c r="H49" s="40"/>
      <c r="I49" s="56"/>
      <c r="J49" s="57"/>
      <c r="K49" s="86"/>
      <c r="L49">
        <f t="shared" si="36"/>
        <v>0</v>
      </c>
      <c r="M49" s="164"/>
      <c r="N49" s="40"/>
      <c r="O49" s="56"/>
      <c r="P49" s="57"/>
      <c r="Q49" s="58"/>
      <c r="R49" s="77"/>
      <c r="S49" s="80"/>
      <c r="T49" s="78"/>
      <c r="U49" s="42"/>
      <c r="V49" s="221"/>
      <c r="W49" s="57"/>
      <c r="X49" s="279"/>
      <c r="Y49" s="86"/>
      <c r="Z49" s="57"/>
      <c r="AA49" s="57"/>
      <c r="AB49" s="43"/>
      <c r="AC49" s="43" t="e">
        <f t="shared" si="42"/>
        <v>#VALUE!</v>
      </c>
      <c r="AD49" s="60"/>
      <c r="AE49" s="165"/>
      <c r="AF49" s="57"/>
      <c r="AG49" s="57"/>
      <c r="AH49" s="43"/>
      <c r="AI49" s="43"/>
      <c r="AJ49" s="60"/>
      <c r="AK49" s="165"/>
      <c r="AL49" s="57"/>
      <c r="AM49" s="57"/>
      <c r="AN49" s="43" t="e">
        <f t="shared" si="49"/>
        <v>#VALUE!</v>
      </c>
      <c r="AO49" s="201"/>
      <c r="AP49" s="201"/>
      <c r="AQ49" s="201"/>
      <c r="AR49" s="60"/>
      <c r="AS49" s="165"/>
      <c r="AT49" s="42"/>
      <c r="AU49" s="56"/>
      <c r="AV49" s="57"/>
      <c r="AW49" s="284"/>
      <c r="AX49" s="86"/>
      <c r="AY49" s="39"/>
      <c r="AZ49" s="164"/>
      <c r="BA49" s="40"/>
      <c r="BB49" s="284"/>
      <c r="BC49" s="86"/>
      <c r="BD49" s="57"/>
      <c r="BE49" s="43" t="e">
        <f>TIME(LEFT(BD49,2),MID(BD49,3,2),RIGHT(BD49,2))-#REF!</f>
        <v>#VALUE!</v>
      </c>
      <c r="BF49" s="60" t="e">
        <f t="shared" si="79"/>
        <v>#VALUE!</v>
      </c>
      <c r="BG49" s="60" t="e">
        <f t="shared" si="80"/>
        <v>#VALUE!</v>
      </c>
      <c r="BH49" s="56"/>
      <c r="BI49" s="57"/>
      <c r="BJ49" s="86"/>
      <c r="BK49" s="86"/>
      <c r="BL49" s="39"/>
      <c r="BM49" s="164"/>
      <c r="BN49" s="40"/>
      <c r="BO49" s="175"/>
    </row>
    <row r="50" spans="1:67" s="1" customFormat="1" ht="15" hidden="1" customHeight="1" x14ac:dyDescent="0.2">
      <c r="A50" s="50"/>
      <c r="B50" s="38"/>
      <c r="C50" s="56"/>
      <c r="D50" s="57"/>
      <c r="E50" s="86"/>
      <c r="F50">
        <f t="shared" si="33"/>
        <v>0</v>
      </c>
      <c r="G50" s="164"/>
      <c r="H50" s="40"/>
      <c r="I50" s="56"/>
      <c r="J50" s="57"/>
      <c r="K50" s="86"/>
      <c r="L50">
        <f t="shared" si="36"/>
        <v>0</v>
      </c>
      <c r="M50" s="164"/>
      <c r="N50" s="40"/>
      <c r="O50" s="56"/>
      <c r="P50" s="57"/>
      <c r="Q50" s="58"/>
      <c r="R50" s="77"/>
      <c r="S50" s="80"/>
      <c r="T50" s="78"/>
      <c r="U50" s="42"/>
      <c r="V50" s="221"/>
      <c r="W50" s="57"/>
      <c r="X50" s="279"/>
      <c r="Y50" s="86"/>
      <c r="Z50" s="57"/>
      <c r="AA50" s="57"/>
      <c r="AB50" s="43"/>
      <c r="AC50" s="43" t="e">
        <f t="shared" si="42"/>
        <v>#VALUE!</v>
      </c>
      <c r="AD50" s="60"/>
      <c r="AE50" s="165"/>
      <c r="AF50" s="57"/>
      <c r="AG50" s="57"/>
      <c r="AH50" s="43"/>
      <c r="AI50" s="43"/>
      <c r="AJ50" s="60"/>
      <c r="AK50" s="165"/>
      <c r="AL50" s="57"/>
      <c r="AM50" s="57"/>
      <c r="AN50" s="43" t="e">
        <f t="shared" si="49"/>
        <v>#VALUE!</v>
      </c>
      <c r="AO50" s="201"/>
      <c r="AP50" s="201"/>
      <c r="AQ50" s="201"/>
      <c r="AR50" s="60"/>
      <c r="AS50" s="165"/>
      <c r="AT50" s="42"/>
      <c r="AU50" s="56"/>
      <c r="AV50" s="57"/>
      <c r="AW50" s="284"/>
      <c r="AX50" s="86"/>
      <c r="AY50" s="39"/>
      <c r="AZ50" s="164"/>
      <c r="BA50" s="40"/>
      <c r="BB50" s="284"/>
      <c r="BC50" s="86"/>
      <c r="BD50" s="57"/>
      <c r="BE50" s="43" t="e">
        <f>TIME(LEFT(BD50,2),MID(BD50,3,2),RIGHT(BD50,2))-#REF!</f>
        <v>#VALUE!</v>
      </c>
      <c r="BF50" s="60" t="e">
        <f t="shared" si="79"/>
        <v>#VALUE!</v>
      </c>
      <c r="BG50" s="60" t="e">
        <f t="shared" si="80"/>
        <v>#VALUE!</v>
      </c>
      <c r="BH50" s="56"/>
      <c r="BI50" s="57"/>
      <c r="BJ50" s="86"/>
      <c r="BK50" s="86"/>
      <c r="BL50" s="39"/>
      <c r="BM50" s="164"/>
      <c r="BN50" s="40"/>
      <c r="BO50" s="175"/>
    </row>
    <row r="51" spans="1:67" s="1" customFormat="1" ht="15" hidden="1" customHeight="1" x14ac:dyDescent="0.2">
      <c r="A51" s="50"/>
      <c r="B51" s="38"/>
      <c r="C51" s="56"/>
      <c r="D51" s="57"/>
      <c r="E51" s="86"/>
      <c r="F51">
        <f t="shared" si="33"/>
        <v>0</v>
      </c>
      <c r="G51" s="164"/>
      <c r="H51" s="40"/>
      <c r="I51" s="56"/>
      <c r="J51" s="57"/>
      <c r="K51" s="86"/>
      <c r="L51">
        <f t="shared" si="36"/>
        <v>0</v>
      </c>
      <c r="M51" s="164"/>
      <c r="N51" s="40"/>
      <c r="O51" s="56"/>
      <c r="P51" s="57"/>
      <c r="Q51" s="58"/>
      <c r="R51" s="77"/>
      <c r="S51" s="80"/>
      <c r="T51" s="78"/>
      <c r="U51" s="42"/>
      <c r="V51" s="221"/>
      <c r="W51" s="57"/>
      <c r="X51" s="279"/>
      <c r="Y51" s="86"/>
      <c r="Z51" s="57"/>
      <c r="AA51" s="57"/>
      <c r="AB51" s="43"/>
      <c r="AC51" s="43" t="e">
        <f t="shared" si="42"/>
        <v>#VALUE!</v>
      </c>
      <c r="AD51" s="60"/>
      <c r="AE51" s="165"/>
      <c r="AF51" s="57"/>
      <c r="AG51" s="57"/>
      <c r="AH51" s="43"/>
      <c r="AI51" s="43"/>
      <c r="AJ51" s="60"/>
      <c r="AK51" s="165"/>
      <c r="AL51" s="57"/>
      <c r="AM51" s="57"/>
      <c r="AN51" s="43" t="e">
        <f t="shared" si="49"/>
        <v>#VALUE!</v>
      </c>
      <c r="AO51" s="201"/>
      <c r="AP51" s="201"/>
      <c r="AQ51" s="201"/>
      <c r="AR51" s="60"/>
      <c r="AS51" s="165"/>
      <c r="AT51" s="42"/>
      <c r="AU51" s="56"/>
      <c r="AV51" s="57"/>
      <c r="AW51" s="284"/>
      <c r="AX51" s="86"/>
      <c r="AY51" s="39"/>
      <c r="AZ51" s="164"/>
      <c r="BA51" s="40"/>
      <c r="BB51" s="284"/>
      <c r="BC51" s="86"/>
      <c r="BD51" s="57"/>
      <c r="BE51" s="43" t="e">
        <f>TIME(LEFT(BD51,2),MID(BD51,3,2),RIGHT(BD51,2))-#REF!</f>
        <v>#VALUE!</v>
      </c>
      <c r="BF51" s="60" t="e">
        <f t="shared" si="79"/>
        <v>#VALUE!</v>
      </c>
      <c r="BG51" s="60" t="e">
        <f t="shared" si="80"/>
        <v>#VALUE!</v>
      </c>
      <c r="BH51" s="56"/>
      <c r="BI51" s="57"/>
      <c r="BJ51" s="86"/>
      <c r="BK51" s="86"/>
      <c r="BL51" s="39"/>
      <c r="BM51" s="164"/>
      <c r="BN51" s="40"/>
      <c r="BO51" s="175"/>
    </row>
    <row r="52" spans="1:67" s="1" customFormat="1" ht="15" hidden="1" customHeight="1" x14ac:dyDescent="0.2">
      <c r="A52" s="50"/>
      <c r="B52" s="38"/>
      <c r="C52" s="56"/>
      <c r="D52" s="57"/>
      <c r="E52" s="86"/>
      <c r="F52">
        <f t="shared" si="33"/>
        <v>0</v>
      </c>
      <c r="G52" s="164"/>
      <c r="H52" s="40"/>
      <c r="I52" s="56"/>
      <c r="J52" s="57"/>
      <c r="K52" s="86"/>
      <c r="L52">
        <f t="shared" si="36"/>
        <v>0</v>
      </c>
      <c r="M52" s="164"/>
      <c r="N52" s="40"/>
      <c r="O52" s="56"/>
      <c r="P52" s="57"/>
      <c r="Q52" s="58"/>
      <c r="R52" s="77"/>
      <c r="S52" s="80"/>
      <c r="T52" s="78"/>
      <c r="U52" s="42"/>
      <c r="V52" s="221"/>
      <c r="W52" s="57"/>
      <c r="X52" s="279"/>
      <c r="Y52" s="86"/>
      <c r="Z52" s="57"/>
      <c r="AA52" s="57"/>
      <c r="AB52" s="43"/>
      <c r="AC52" s="43" t="e">
        <f t="shared" si="42"/>
        <v>#VALUE!</v>
      </c>
      <c r="AD52" s="60"/>
      <c r="AE52" s="165"/>
      <c r="AF52" s="57"/>
      <c r="AG52" s="57"/>
      <c r="AH52" s="43"/>
      <c r="AI52" s="43"/>
      <c r="AJ52" s="60"/>
      <c r="AK52" s="165"/>
      <c r="AL52" s="57"/>
      <c r="AM52" s="57"/>
      <c r="AN52" s="43" t="e">
        <f t="shared" si="49"/>
        <v>#VALUE!</v>
      </c>
      <c r="AO52" s="201"/>
      <c r="AP52" s="201"/>
      <c r="AQ52" s="201"/>
      <c r="AR52" s="60"/>
      <c r="AS52" s="165"/>
      <c r="AT52" s="42"/>
      <c r="AU52" s="56"/>
      <c r="AV52" s="57"/>
      <c r="AW52" s="284"/>
      <c r="AX52" s="86"/>
      <c r="AY52" s="39"/>
      <c r="AZ52" s="164"/>
      <c r="BA52" s="40"/>
      <c r="BB52" s="284"/>
      <c r="BC52" s="86"/>
      <c r="BD52" s="57"/>
      <c r="BE52" s="43" t="e">
        <f>TIME(LEFT(BD52,2),MID(BD52,3,2),RIGHT(BD52,2))-#REF!</f>
        <v>#VALUE!</v>
      </c>
      <c r="BF52" s="60" t="e">
        <f t="shared" si="79"/>
        <v>#VALUE!</v>
      </c>
      <c r="BG52" s="60" t="e">
        <f t="shared" si="80"/>
        <v>#VALUE!</v>
      </c>
      <c r="BH52" s="56"/>
      <c r="BI52" s="57"/>
      <c r="BJ52" s="86"/>
      <c r="BK52" s="86"/>
      <c r="BL52" s="39"/>
      <c r="BM52" s="164"/>
      <c r="BN52" s="40"/>
      <c r="BO52" s="175"/>
    </row>
    <row r="53" spans="1:67" s="1" customFormat="1" ht="15" hidden="1" customHeight="1" x14ac:dyDescent="0.2">
      <c r="A53" s="50"/>
      <c r="B53" s="38"/>
      <c r="C53" s="56"/>
      <c r="D53" s="57"/>
      <c r="E53" s="86"/>
      <c r="F53">
        <f t="shared" si="33"/>
        <v>0</v>
      </c>
      <c r="G53" s="164"/>
      <c r="H53" s="40"/>
      <c r="I53" s="56"/>
      <c r="J53" s="57"/>
      <c r="K53" s="86"/>
      <c r="L53">
        <f t="shared" si="36"/>
        <v>0</v>
      </c>
      <c r="M53" s="164"/>
      <c r="N53" s="40"/>
      <c r="O53" s="56"/>
      <c r="P53" s="57"/>
      <c r="Q53" s="58"/>
      <c r="R53" s="77"/>
      <c r="S53" s="80"/>
      <c r="T53" s="78"/>
      <c r="U53" s="42"/>
      <c r="V53" s="221"/>
      <c r="W53" s="57"/>
      <c r="X53" s="279"/>
      <c r="Y53" s="86"/>
      <c r="Z53" s="57"/>
      <c r="AA53" s="57"/>
      <c r="AB53" s="43"/>
      <c r="AC53" s="43" t="e">
        <f t="shared" si="42"/>
        <v>#VALUE!</v>
      </c>
      <c r="AD53" s="60"/>
      <c r="AE53" s="165"/>
      <c r="AF53" s="57"/>
      <c r="AG53" s="57"/>
      <c r="AH53" s="43"/>
      <c r="AI53" s="43"/>
      <c r="AJ53" s="60"/>
      <c r="AK53" s="165"/>
      <c r="AL53" s="57"/>
      <c r="AM53" s="57"/>
      <c r="AN53" s="43" t="e">
        <f t="shared" si="49"/>
        <v>#VALUE!</v>
      </c>
      <c r="AO53" s="201"/>
      <c r="AP53" s="201"/>
      <c r="AQ53" s="201"/>
      <c r="AR53" s="60"/>
      <c r="AS53" s="165"/>
      <c r="AT53" s="42"/>
      <c r="AU53" s="56"/>
      <c r="AV53" s="57"/>
      <c r="AW53" s="284"/>
      <c r="AX53" s="86"/>
      <c r="AY53" s="39"/>
      <c r="AZ53" s="164"/>
      <c r="BA53" s="40"/>
      <c r="BB53" s="284"/>
      <c r="BC53" s="86"/>
      <c r="BD53" s="57"/>
      <c r="BE53" s="43" t="e">
        <f>TIME(LEFT(BD53,2),MID(BD53,3,2),RIGHT(BD53,2))-#REF!</f>
        <v>#VALUE!</v>
      </c>
      <c r="BF53" s="60" t="e">
        <f t="shared" si="79"/>
        <v>#VALUE!</v>
      </c>
      <c r="BG53" s="60" t="e">
        <f t="shared" si="80"/>
        <v>#VALUE!</v>
      </c>
      <c r="BH53" s="56"/>
      <c r="BI53" s="57"/>
      <c r="BJ53" s="86"/>
      <c r="BK53" s="86"/>
      <c r="BL53" s="39"/>
      <c r="BM53" s="164"/>
      <c r="BN53" s="40"/>
      <c r="BO53" s="175"/>
    </row>
    <row r="54" spans="1:67" s="1" customFormat="1" ht="15" hidden="1" customHeight="1" x14ac:dyDescent="0.2">
      <c r="A54" s="50"/>
      <c r="B54" s="38"/>
      <c r="C54" s="56"/>
      <c r="D54" s="240"/>
      <c r="E54" s="86"/>
      <c r="F54">
        <f t="shared" si="33"/>
        <v>0</v>
      </c>
      <c r="G54" s="164"/>
      <c r="H54" s="40"/>
      <c r="I54" s="56"/>
      <c r="J54" s="57"/>
      <c r="K54" s="86"/>
      <c r="L54">
        <f t="shared" si="36"/>
        <v>0</v>
      </c>
      <c r="M54" s="164"/>
      <c r="N54" s="40"/>
      <c r="O54" s="56"/>
      <c r="P54" s="57"/>
      <c r="Q54" s="58"/>
      <c r="R54" s="77"/>
      <c r="S54" s="80"/>
      <c r="T54" s="78"/>
      <c r="U54" s="42"/>
      <c r="V54" s="221"/>
      <c r="W54" s="57"/>
      <c r="X54" s="279"/>
      <c r="Y54" s="86"/>
      <c r="Z54" s="243"/>
      <c r="AA54" s="243"/>
      <c r="AB54" s="248"/>
      <c r="AC54" s="43" t="e">
        <f t="shared" si="42"/>
        <v>#VALUE!</v>
      </c>
      <c r="AD54" s="249"/>
      <c r="AE54" s="250"/>
      <c r="AF54" s="243"/>
      <c r="AG54" s="243"/>
      <c r="AH54" s="248"/>
      <c r="AI54" s="248"/>
      <c r="AJ54" s="249"/>
      <c r="AK54" s="250"/>
      <c r="AL54" s="243"/>
      <c r="AM54" s="243"/>
      <c r="AN54" s="43" t="e">
        <f t="shared" si="49"/>
        <v>#VALUE!</v>
      </c>
      <c r="AO54" s="251"/>
      <c r="AP54" s="251"/>
      <c r="AQ54" s="251"/>
      <c r="AR54" s="249"/>
      <c r="AS54" s="250"/>
      <c r="AT54" s="252"/>
      <c r="AU54" s="242"/>
      <c r="AV54" s="243"/>
      <c r="AW54" s="285"/>
      <c r="AX54" s="244"/>
      <c r="AY54" s="245"/>
      <c r="AZ54" s="246"/>
      <c r="BA54" s="247"/>
      <c r="BB54" s="285"/>
      <c r="BC54" s="244"/>
      <c r="BD54" s="57"/>
      <c r="BE54" s="43" t="e">
        <f>TIME(LEFT(BD54,2),MID(BD54,3,2),RIGHT(BD54,2))-#REF!</f>
        <v>#VALUE!</v>
      </c>
      <c r="BF54" s="60" t="e">
        <f t="shared" si="79"/>
        <v>#VALUE!</v>
      </c>
      <c r="BG54" s="60" t="e">
        <f t="shared" si="80"/>
        <v>#VALUE!</v>
      </c>
      <c r="BH54" s="242"/>
      <c r="BI54" s="243"/>
      <c r="BJ54" s="244"/>
      <c r="BK54" s="244"/>
      <c r="BL54" s="245"/>
      <c r="BM54" s="246"/>
      <c r="BN54" s="247"/>
      <c r="BO54" s="175"/>
    </row>
    <row r="55" spans="1:67" s="1" customFormat="1" ht="15" hidden="1" customHeight="1" x14ac:dyDescent="0.2">
      <c r="A55" s="50"/>
      <c r="B55" s="38"/>
      <c r="C55" s="56"/>
      <c r="D55" s="57"/>
      <c r="E55" s="86"/>
      <c r="F55">
        <f t="shared" si="33"/>
        <v>0</v>
      </c>
      <c r="G55" s="164"/>
      <c r="H55" s="40"/>
      <c r="I55" s="56"/>
      <c r="J55" s="57"/>
      <c r="K55" s="86"/>
      <c r="L55">
        <f t="shared" si="36"/>
        <v>0</v>
      </c>
      <c r="M55" s="164"/>
      <c r="N55" s="40"/>
      <c r="O55" s="56"/>
      <c r="P55" s="57"/>
      <c r="Q55" s="58"/>
      <c r="R55" s="77"/>
      <c r="S55" s="80"/>
      <c r="T55" s="78"/>
      <c r="U55" s="42"/>
      <c r="V55" s="221"/>
      <c r="W55" s="57"/>
      <c r="X55" s="279"/>
      <c r="Y55" s="86"/>
      <c r="Z55" s="57"/>
      <c r="AA55" s="57"/>
      <c r="AB55" s="43"/>
      <c r="AC55" s="43" t="e">
        <f t="shared" si="42"/>
        <v>#VALUE!</v>
      </c>
      <c r="AD55" s="60"/>
      <c r="AE55" s="165"/>
      <c r="AF55" s="57"/>
      <c r="AG55" s="57"/>
      <c r="AH55" s="43"/>
      <c r="AI55" s="43"/>
      <c r="AJ55" s="60"/>
      <c r="AK55" s="165"/>
      <c r="AL55" s="57"/>
      <c r="AM55" s="57"/>
      <c r="AN55" s="43" t="e">
        <f t="shared" si="49"/>
        <v>#VALUE!</v>
      </c>
      <c r="AO55" s="201"/>
      <c r="AP55" s="201"/>
      <c r="AQ55" s="201"/>
      <c r="AR55" s="60"/>
      <c r="AS55" s="165"/>
      <c r="AT55" s="42"/>
      <c r="AU55" s="56"/>
      <c r="AV55" s="57"/>
      <c r="AW55" s="284"/>
      <c r="AX55" s="86"/>
      <c r="AY55" s="39"/>
      <c r="AZ55" s="164"/>
      <c r="BA55" s="40"/>
      <c r="BB55" s="284"/>
      <c r="BC55" s="86"/>
      <c r="BD55" s="57"/>
      <c r="BE55" s="43" t="e">
        <f>TIME(LEFT(BD55,2),MID(BD55,3,2),RIGHT(BD55,2))-#REF!</f>
        <v>#VALUE!</v>
      </c>
      <c r="BF55" s="60" t="e">
        <f t="shared" si="79"/>
        <v>#VALUE!</v>
      </c>
      <c r="BG55" s="60" t="e">
        <f t="shared" si="80"/>
        <v>#VALUE!</v>
      </c>
      <c r="BH55" s="56"/>
      <c r="BI55" s="57"/>
      <c r="BJ55" s="86"/>
      <c r="BK55" s="86"/>
      <c r="BL55" s="39"/>
      <c r="BM55" s="164"/>
      <c r="BN55" s="40"/>
      <c r="BO55" s="175"/>
    </row>
    <row r="56" spans="1:67" s="1" customFormat="1" ht="15" hidden="1" customHeight="1" x14ac:dyDescent="0.2">
      <c r="A56" s="50"/>
      <c r="B56" s="38"/>
      <c r="C56" s="56"/>
      <c r="D56" s="57"/>
      <c r="E56" s="86"/>
      <c r="F56">
        <f t="shared" si="33"/>
        <v>0</v>
      </c>
      <c r="G56" s="164"/>
      <c r="H56" s="40"/>
      <c r="I56" s="56"/>
      <c r="J56" s="57"/>
      <c r="K56" s="86"/>
      <c r="L56">
        <f t="shared" si="36"/>
        <v>0</v>
      </c>
      <c r="M56" s="164"/>
      <c r="N56" s="40"/>
      <c r="O56" s="56"/>
      <c r="P56" s="57"/>
      <c r="Q56" s="58"/>
      <c r="R56" s="77"/>
      <c r="S56" s="80"/>
      <c r="T56" s="78"/>
      <c r="U56" s="42"/>
      <c r="V56" s="221"/>
      <c r="W56" s="57"/>
      <c r="X56" s="279"/>
      <c r="Y56" s="86"/>
      <c r="Z56" s="57"/>
      <c r="AA56" s="57"/>
      <c r="AB56" s="43"/>
      <c r="AC56" s="43" t="e">
        <f t="shared" si="42"/>
        <v>#VALUE!</v>
      </c>
      <c r="AD56" s="60"/>
      <c r="AE56" s="165"/>
      <c r="AF56" s="57"/>
      <c r="AG56" s="57"/>
      <c r="AH56" s="43"/>
      <c r="AI56" s="43"/>
      <c r="AJ56" s="60"/>
      <c r="AK56" s="165"/>
      <c r="AL56" s="57"/>
      <c r="AM56" s="57"/>
      <c r="AN56" s="43" t="e">
        <f t="shared" si="49"/>
        <v>#VALUE!</v>
      </c>
      <c r="AO56" s="201"/>
      <c r="AP56" s="201"/>
      <c r="AQ56" s="201"/>
      <c r="AR56" s="60"/>
      <c r="AS56" s="165"/>
      <c r="AT56" s="42"/>
      <c r="AU56" s="56"/>
      <c r="AV56" s="57"/>
      <c r="AW56" s="284"/>
      <c r="AX56" s="86"/>
      <c r="AY56" s="39"/>
      <c r="AZ56" s="164"/>
      <c r="BA56" s="40"/>
      <c r="BB56" s="284"/>
      <c r="BC56" s="86"/>
      <c r="BD56" s="57"/>
      <c r="BE56" s="43" t="e">
        <f>TIME(LEFT(BD56,2),MID(BD56,3,2),RIGHT(BD56,2))-#REF!</f>
        <v>#VALUE!</v>
      </c>
      <c r="BF56" s="60" t="e">
        <f t="shared" si="79"/>
        <v>#VALUE!</v>
      </c>
      <c r="BG56" s="60" t="e">
        <f t="shared" si="80"/>
        <v>#VALUE!</v>
      </c>
      <c r="BH56" s="56"/>
      <c r="BI56" s="57"/>
      <c r="BJ56" s="86"/>
      <c r="BK56" s="86"/>
      <c r="BL56" s="39"/>
      <c r="BM56" s="164"/>
      <c r="BN56" s="40"/>
      <c r="BO56" s="175"/>
    </row>
    <row r="57" spans="1:67" s="1" customFormat="1" ht="15" hidden="1" customHeight="1" x14ac:dyDescent="0.2">
      <c r="A57" s="50"/>
      <c r="B57" s="38"/>
      <c r="C57" s="56"/>
      <c r="D57" s="57"/>
      <c r="E57" s="86"/>
      <c r="F57">
        <f t="shared" si="33"/>
        <v>0</v>
      </c>
      <c r="G57" s="164"/>
      <c r="H57" s="40"/>
      <c r="I57" s="56"/>
      <c r="J57" s="57"/>
      <c r="K57" s="86"/>
      <c r="L57">
        <f t="shared" si="36"/>
        <v>0</v>
      </c>
      <c r="M57" s="164"/>
      <c r="N57" s="40"/>
      <c r="O57" s="56"/>
      <c r="P57" s="57"/>
      <c r="Q57" s="58"/>
      <c r="R57" s="77"/>
      <c r="S57" s="80"/>
      <c r="T57" s="78"/>
      <c r="U57" s="42"/>
      <c r="V57" s="221"/>
      <c r="W57" s="57"/>
      <c r="X57" s="279"/>
      <c r="Y57" s="86"/>
      <c r="Z57" s="57"/>
      <c r="AA57" s="57"/>
      <c r="AB57" s="43"/>
      <c r="AC57" s="43" t="e">
        <f t="shared" si="42"/>
        <v>#VALUE!</v>
      </c>
      <c r="AD57" s="60"/>
      <c r="AE57" s="165"/>
      <c r="AF57" s="57"/>
      <c r="AG57" s="57"/>
      <c r="AH57" s="43"/>
      <c r="AI57" s="43"/>
      <c r="AJ57" s="60"/>
      <c r="AK57" s="165"/>
      <c r="AL57" s="57"/>
      <c r="AM57" s="57"/>
      <c r="AN57" s="43" t="e">
        <f t="shared" si="49"/>
        <v>#VALUE!</v>
      </c>
      <c r="AO57" s="201"/>
      <c r="AP57" s="201"/>
      <c r="AQ57" s="201"/>
      <c r="AR57" s="60"/>
      <c r="AS57" s="165"/>
      <c r="AT57" s="42"/>
      <c r="AU57" s="56"/>
      <c r="AV57" s="57"/>
      <c r="AW57" s="284"/>
      <c r="AX57" s="86"/>
      <c r="AY57" s="39"/>
      <c r="AZ57" s="164"/>
      <c r="BA57" s="40"/>
      <c r="BB57" s="284"/>
      <c r="BC57" s="86"/>
      <c r="BD57" s="57"/>
      <c r="BE57" s="43" t="e">
        <f>TIME(LEFT(BD57,2),MID(BD57,3,2),RIGHT(BD57,2))-#REF!</f>
        <v>#VALUE!</v>
      </c>
      <c r="BF57" s="60" t="e">
        <f t="shared" si="79"/>
        <v>#VALUE!</v>
      </c>
      <c r="BG57" s="60" t="e">
        <f t="shared" si="80"/>
        <v>#VALUE!</v>
      </c>
      <c r="BH57" s="56"/>
      <c r="BI57" s="57"/>
      <c r="BJ57" s="86"/>
      <c r="BK57" s="86"/>
      <c r="BL57" s="39"/>
      <c r="BM57" s="164"/>
      <c r="BN57" s="40"/>
      <c r="BO57" s="175"/>
    </row>
    <row r="58" spans="1:67" s="1" customFormat="1" ht="15" hidden="1" customHeight="1" x14ac:dyDescent="0.2">
      <c r="A58" s="50"/>
      <c r="B58" s="38"/>
      <c r="C58" s="56"/>
      <c r="D58" s="57"/>
      <c r="E58" s="86"/>
      <c r="F58">
        <f t="shared" si="33"/>
        <v>0</v>
      </c>
      <c r="G58" s="164"/>
      <c r="H58" s="40"/>
      <c r="I58" s="56"/>
      <c r="J58" s="57"/>
      <c r="K58" s="86"/>
      <c r="L58">
        <f t="shared" si="36"/>
        <v>0</v>
      </c>
      <c r="M58" s="164"/>
      <c r="N58" s="40"/>
      <c r="O58" s="56"/>
      <c r="P58" s="57"/>
      <c r="Q58" s="58"/>
      <c r="R58" s="77"/>
      <c r="S58" s="80"/>
      <c r="T58" s="78"/>
      <c r="U58" s="42"/>
      <c r="V58" s="221"/>
      <c r="W58" s="57"/>
      <c r="X58" s="279"/>
      <c r="Y58" s="86"/>
      <c r="Z58" s="57"/>
      <c r="AA58" s="57"/>
      <c r="AB58" s="43"/>
      <c r="AC58" s="43" t="e">
        <f t="shared" si="42"/>
        <v>#VALUE!</v>
      </c>
      <c r="AD58" s="60"/>
      <c r="AE58" s="165"/>
      <c r="AF58" s="57"/>
      <c r="AG58" s="57"/>
      <c r="AH58" s="43"/>
      <c r="AI58" s="43"/>
      <c r="AJ58" s="60"/>
      <c r="AK58" s="165"/>
      <c r="AL58" s="57"/>
      <c r="AM58" s="57"/>
      <c r="AN58" s="43" t="e">
        <f t="shared" si="49"/>
        <v>#VALUE!</v>
      </c>
      <c r="AO58" s="201"/>
      <c r="AP58" s="201"/>
      <c r="AQ58" s="201"/>
      <c r="AR58" s="60"/>
      <c r="AS58" s="165"/>
      <c r="AT58" s="42"/>
      <c r="AU58" s="56"/>
      <c r="AV58" s="57"/>
      <c r="AW58" s="284"/>
      <c r="AX58" s="86"/>
      <c r="AY58" s="39"/>
      <c r="AZ58" s="164"/>
      <c r="BA58" s="40"/>
      <c r="BB58" s="284"/>
      <c r="BC58" s="86"/>
      <c r="BD58" s="57"/>
      <c r="BE58" s="43" t="e">
        <f>TIME(LEFT(BD58,2),MID(BD58,3,2),RIGHT(BD58,2))-#REF!</f>
        <v>#VALUE!</v>
      </c>
      <c r="BF58" s="60" t="e">
        <f t="shared" si="79"/>
        <v>#VALUE!</v>
      </c>
      <c r="BG58" s="60" t="e">
        <f t="shared" si="80"/>
        <v>#VALUE!</v>
      </c>
      <c r="BH58" s="56"/>
      <c r="BI58" s="57"/>
      <c r="BJ58" s="86"/>
      <c r="BK58" s="86"/>
      <c r="BL58" s="39"/>
      <c r="BM58" s="164"/>
      <c r="BN58" s="40"/>
      <c r="BO58" s="175"/>
    </row>
    <row r="59" spans="1:67" s="1" customFormat="1" ht="15" hidden="1" customHeight="1" x14ac:dyDescent="0.2">
      <c r="A59" s="50"/>
      <c r="B59" s="38"/>
      <c r="C59" s="56"/>
      <c r="D59" s="57"/>
      <c r="E59" s="86"/>
      <c r="F59">
        <f t="shared" si="33"/>
        <v>0</v>
      </c>
      <c r="G59" s="164"/>
      <c r="H59" s="40"/>
      <c r="I59" s="56"/>
      <c r="J59" s="57"/>
      <c r="K59" s="86"/>
      <c r="L59">
        <f t="shared" si="36"/>
        <v>0</v>
      </c>
      <c r="M59" s="164"/>
      <c r="N59" s="40"/>
      <c r="O59" s="56"/>
      <c r="P59" s="57"/>
      <c r="Q59" s="58"/>
      <c r="R59" s="77"/>
      <c r="S59" s="80"/>
      <c r="T59" s="78"/>
      <c r="U59" s="42"/>
      <c r="V59" s="221"/>
      <c r="W59" s="57"/>
      <c r="X59" s="279"/>
      <c r="Y59" s="86"/>
      <c r="Z59" s="57"/>
      <c r="AA59" s="57"/>
      <c r="AB59" s="43"/>
      <c r="AC59" s="43" t="e">
        <f t="shared" si="42"/>
        <v>#VALUE!</v>
      </c>
      <c r="AD59" s="60"/>
      <c r="AE59" s="165"/>
      <c r="AF59" s="57"/>
      <c r="AG59" s="57"/>
      <c r="AH59" s="43"/>
      <c r="AI59" s="43"/>
      <c r="AJ59" s="60"/>
      <c r="AK59" s="165"/>
      <c r="AL59" s="57"/>
      <c r="AM59" s="57"/>
      <c r="AN59" s="43" t="e">
        <f t="shared" si="49"/>
        <v>#VALUE!</v>
      </c>
      <c r="AO59" s="201"/>
      <c r="AP59" s="201"/>
      <c r="AQ59" s="201"/>
      <c r="AR59" s="60"/>
      <c r="AS59" s="165"/>
      <c r="AT59" s="42"/>
      <c r="AU59" s="56"/>
      <c r="AV59" s="57"/>
      <c r="AW59" s="284"/>
      <c r="AX59" s="86"/>
      <c r="AY59" s="39"/>
      <c r="AZ59" s="164"/>
      <c r="BA59" s="40"/>
      <c r="BB59" s="284"/>
      <c r="BC59" s="86"/>
      <c r="BD59" s="57"/>
      <c r="BE59" s="43" t="e">
        <f>TIME(LEFT(BD59,2),MID(BD59,3,2),RIGHT(BD59,2))-#REF!</f>
        <v>#VALUE!</v>
      </c>
      <c r="BF59" s="60" t="e">
        <f t="shared" si="79"/>
        <v>#VALUE!</v>
      </c>
      <c r="BG59" s="60" t="e">
        <f t="shared" si="80"/>
        <v>#VALUE!</v>
      </c>
      <c r="BH59" s="56"/>
      <c r="BI59" s="57"/>
      <c r="BJ59" s="86"/>
      <c r="BK59" s="86"/>
      <c r="BL59" s="39"/>
      <c r="BM59" s="164"/>
      <c r="BN59" s="40"/>
      <c r="BO59" s="175"/>
    </row>
    <row r="60" spans="1:67" s="1" customFormat="1" ht="15" hidden="1" customHeight="1" x14ac:dyDescent="0.2">
      <c r="A60" s="50"/>
      <c r="B60" s="38"/>
      <c r="C60" s="56"/>
      <c r="D60" s="57"/>
      <c r="E60" s="86"/>
      <c r="F60">
        <f t="shared" si="33"/>
        <v>0</v>
      </c>
      <c r="G60" s="164"/>
      <c r="H60" s="40"/>
      <c r="I60" s="56"/>
      <c r="J60" s="57"/>
      <c r="K60" s="86"/>
      <c r="L60">
        <f t="shared" si="36"/>
        <v>0</v>
      </c>
      <c r="M60" s="164"/>
      <c r="N60" s="40"/>
      <c r="O60" s="56"/>
      <c r="P60" s="57"/>
      <c r="Q60" s="58"/>
      <c r="R60" s="77"/>
      <c r="S60" s="80"/>
      <c r="T60" s="78"/>
      <c r="U60" s="42"/>
      <c r="V60" s="221"/>
      <c r="W60" s="57"/>
      <c r="X60" s="279"/>
      <c r="Y60" s="86"/>
      <c r="Z60" s="57"/>
      <c r="AA60" s="57"/>
      <c r="AB60" s="43"/>
      <c r="AC60" s="43" t="e">
        <f t="shared" si="42"/>
        <v>#VALUE!</v>
      </c>
      <c r="AD60" s="60"/>
      <c r="AE60" s="165"/>
      <c r="AF60" s="57"/>
      <c r="AG60" s="57"/>
      <c r="AH60" s="43"/>
      <c r="AI60" s="43"/>
      <c r="AJ60" s="60"/>
      <c r="AK60" s="165"/>
      <c r="AL60" s="57"/>
      <c r="AM60" s="57"/>
      <c r="AN60" s="43" t="e">
        <f t="shared" si="49"/>
        <v>#VALUE!</v>
      </c>
      <c r="AO60" s="201"/>
      <c r="AP60" s="201"/>
      <c r="AQ60" s="201"/>
      <c r="AR60" s="60"/>
      <c r="AS60" s="165"/>
      <c r="AT60" s="42"/>
      <c r="AU60" s="56"/>
      <c r="AV60" s="57"/>
      <c r="AW60" s="284"/>
      <c r="AX60" s="86"/>
      <c r="AY60" s="39"/>
      <c r="AZ60" s="164"/>
      <c r="BA60" s="40"/>
      <c r="BB60" s="284"/>
      <c r="BC60" s="86"/>
      <c r="BD60" s="57"/>
      <c r="BE60" s="43" t="e">
        <f>TIME(LEFT(BD60,2),MID(BD60,3,2),RIGHT(BD60,2))-#REF!</f>
        <v>#VALUE!</v>
      </c>
      <c r="BF60" s="60" t="e">
        <f t="shared" si="79"/>
        <v>#VALUE!</v>
      </c>
      <c r="BG60" s="60" t="e">
        <f t="shared" si="80"/>
        <v>#VALUE!</v>
      </c>
      <c r="BH60" s="56"/>
      <c r="BI60" s="57"/>
      <c r="BJ60" s="86"/>
      <c r="BK60" s="86"/>
      <c r="BL60" s="39"/>
      <c r="BM60" s="164"/>
      <c r="BN60" s="40"/>
      <c r="BO60" s="175"/>
    </row>
    <row r="61" spans="1:67" s="1" customFormat="1" ht="15" hidden="1" customHeight="1" x14ac:dyDescent="0.2">
      <c r="A61" s="50"/>
      <c r="B61" s="38"/>
      <c r="C61" s="56"/>
      <c r="D61" s="57"/>
      <c r="E61" s="86"/>
      <c r="F61">
        <f t="shared" si="33"/>
        <v>0</v>
      </c>
      <c r="G61" s="164"/>
      <c r="H61" s="40"/>
      <c r="I61" s="56"/>
      <c r="J61" s="57"/>
      <c r="K61" s="86"/>
      <c r="L61">
        <f t="shared" si="36"/>
        <v>0</v>
      </c>
      <c r="M61" s="164"/>
      <c r="N61" s="40"/>
      <c r="O61" s="56"/>
      <c r="P61" s="57"/>
      <c r="Q61" s="58"/>
      <c r="R61" s="77"/>
      <c r="S61" s="80"/>
      <c r="T61" s="78"/>
      <c r="U61" s="42"/>
      <c r="V61" s="221"/>
      <c r="W61" s="57"/>
      <c r="X61" s="279"/>
      <c r="Y61" s="86"/>
      <c r="Z61" s="57"/>
      <c r="AA61" s="57"/>
      <c r="AB61" s="43"/>
      <c r="AC61" s="43" t="e">
        <f t="shared" si="42"/>
        <v>#VALUE!</v>
      </c>
      <c r="AD61" s="60"/>
      <c r="AE61" s="165"/>
      <c r="AF61" s="57"/>
      <c r="AG61" s="57"/>
      <c r="AH61" s="43"/>
      <c r="AI61" s="43"/>
      <c r="AJ61" s="60"/>
      <c r="AK61" s="165"/>
      <c r="AL61" s="57"/>
      <c r="AM61" s="57"/>
      <c r="AN61" s="43" t="e">
        <f t="shared" si="49"/>
        <v>#VALUE!</v>
      </c>
      <c r="AO61" s="201"/>
      <c r="AP61" s="201"/>
      <c r="AQ61" s="201"/>
      <c r="AR61" s="60"/>
      <c r="AS61" s="165"/>
      <c r="AT61" s="42"/>
      <c r="AU61" s="56"/>
      <c r="AV61" s="57"/>
      <c r="AW61" s="284"/>
      <c r="AX61" s="86"/>
      <c r="AY61" s="39"/>
      <c r="AZ61" s="164"/>
      <c r="BA61" s="40"/>
      <c r="BB61" s="284"/>
      <c r="BC61" s="86"/>
      <c r="BD61" s="57"/>
      <c r="BE61" s="43" t="e">
        <f>TIME(LEFT(BD61,2),MID(BD61,3,2),RIGHT(BD61,2))-#REF!</f>
        <v>#VALUE!</v>
      </c>
      <c r="BF61" s="60" t="e">
        <f t="shared" si="79"/>
        <v>#VALUE!</v>
      </c>
      <c r="BG61" s="60" t="e">
        <f t="shared" si="80"/>
        <v>#VALUE!</v>
      </c>
      <c r="BH61" s="56"/>
      <c r="BI61" s="57"/>
      <c r="BJ61" s="86"/>
      <c r="BK61" s="86"/>
      <c r="BL61" s="39"/>
      <c r="BM61" s="164"/>
      <c r="BN61" s="40"/>
      <c r="BO61" s="175"/>
    </row>
    <row r="62" spans="1:67" s="1" customFormat="1" ht="15" hidden="1" customHeight="1" x14ac:dyDescent="0.2">
      <c r="A62" s="50"/>
      <c r="B62" s="38"/>
      <c r="C62" s="56"/>
      <c r="D62" s="57"/>
      <c r="E62" s="86"/>
      <c r="F62">
        <f t="shared" si="33"/>
        <v>0</v>
      </c>
      <c r="G62" s="164"/>
      <c r="H62" s="40"/>
      <c r="I62" s="56"/>
      <c r="J62" s="57"/>
      <c r="K62" s="86"/>
      <c r="L62">
        <f t="shared" si="36"/>
        <v>0</v>
      </c>
      <c r="M62" s="164"/>
      <c r="N62" s="40"/>
      <c r="O62" s="56"/>
      <c r="P62" s="57"/>
      <c r="Q62" s="58"/>
      <c r="R62" s="77"/>
      <c r="S62" s="80"/>
      <c r="T62" s="78"/>
      <c r="U62" s="42"/>
      <c r="V62" s="221"/>
      <c r="W62" s="57"/>
      <c r="X62" s="279"/>
      <c r="Y62" s="86"/>
      <c r="Z62" s="57"/>
      <c r="AA62" s="57"/>
      <c r="AB62" s="43"/>
      <c r="AC62" s="43" t="e">
        <f t="shared" si="42"/>
        <v>#VALUE!</v>
      </c>
      <c r="AD62" s="60"/>
      <c r="AE62" s="165"/>
      <c r="AF62" s="57"/>
      <c r="AG62" s="57"/>
      <c r="AH62" s="43"/>
      <c r="AI62" s="43"/>
      <c r="AJ62" s="60"/>
      <c r="AK62" s="165"/>
      <c r="AL62" s="57"/>
      <c r="AM62" s="57"/>
      <c r="AN62" s="43" t="e">
        <f t="shared" si="49"/>
        <v>#VALUE!</v>
      </c>
      <c r="AO62" s="201"/>
      <c r="AP62" s="201"/>
      <c r="AQ62" s="201"/>
      <c r="AR62" s="60"/>
      <c r="AS62" s="165"/>
      <c r="AT62" s="42"/>
      <c r="AU62" s="56"/>
      <c r="AV62" s="57"/>
      <c r="AW62" s="284"/>
      <c r="AX62" s="86"/>
      <c r="AY62" s="39"/>
      <c r="AZ62" s="164"/>
      <c r="BA62" s="40"/>
      <c r="BB62" s="284"/>
      <c r="BC62" s="86"/>
      <c r="BD62" s="57"/>
      <c r="BE62" s="43" t="e">
        <f>TIME(LEFT(BD62,2),MID(BD62,3,2),RIGHT(BD62,2))-#REF!</f>
        <v>#VALUE!</v>
      </c>
      <c r="BF62" s="60" t="e">
        <f t="shared" si="79"/>
        <v>#VALUE!</v>
      </c>
      <c r="BG62" s="60" t="e">
        <f t="shared" si="80"/>
        <v>#VALUE!</v>
      </c>
      <c r="BH62" s="56"/>
      <c r="BI62" s="57"/>
      <c r="BJ62" s="86"/>
      <c r="BK62" s="86"/>
      <c r="BL62" s="39"/>
      <c r="BM62" s="164"/>
      <c r="BN62" s="40"/>
      <c r="BO62" s="175"/>
    </row>
    <row r="63" spans="1:67" s="1" customFormat="1" ht="15" hidden="1" customHeight="1" x14ac:dyDescent="0.2">
      <c r="A63" s="50"/>
      <c r="B63" s="38"/>
      <c r="C63" s="56"/>
      <c r="D63" s="57"/>
      <c r="E63" s="86"/>
      <c r="F63">
        <f t="shared" si="33"/>
        <v>0</v>
      </c>
      <c r="G63" s="164"/>
      <c r="H63" s="40"/>
      <c r="I63" s="56"/>
      <c r="J63" s="57"/>
      <c r="K63" s="86"/>
      <c r="L63">
        <f t="shared" si="36"/>
        <v>0</v>
      </c>
      <c r="M63" s="164"/>
      <c r="N63" s="40"/>
      <c r="O63" s="56"/>
      <c r="P63" s="57"/>
      <c r="Q63" s="58"/>
      <c r="R63" s="77"/>
      <c r="S63" s="80"/>
      <c r="T63" s="78"/>
      <c r="U63" s="42"/>
      <c r="V63" s="221"/>
      <c r="W63" s="57"/>
      <c r="X63" s="279"/>
      <c r="Y63" s="86"/>
      <c r="Z63" s="57"/>
      <c r="AA63" s="57"/>
      <c r="AB63" s="43"/>
      <c r="AC63" s="43" t="e">
        <f t="shared" si="42"/>
        <v>#VALUE!</v>
      </c>
      <c r="AD63" s="60"/>
      <c r="AE63" s="165"/>
      <c r="AF63" s="57"/>
      <c r="AG63" s="57"/>
      <c r="AH63" s="43"/>
      <c r="AI63" s="43"/>
      <c r="AJ63" s="60"/>
      <c r="AK63" s="165"/>
      <c r="AL63" s="57"/>
      <c r="AM63" s="57"/>
      <c r="AN63" s="43" t="e">
        <f t="shared" si="49"/>
        <v>#VALUE!</v>
      </c>
      <c r="AO63" s="201"/>
      <c r="AP63" s="201"/>
      <c r="AQ63" s="201"/>
      <c r="AR63" s="60"/>
      <c r="AS63" s="165"/>
      <c r="AT63" s="42"/>
      <c r="AU63" s="56"/>
      <c r="AV63" s="57"/>
      <c r="AW63" s="284"/>
      <c r="AX63" s="86"/>
      <c r="AY63" s="39"/>
      <c r="AZ63" s="164"/>
      <c r="BA63" s="40"/>
      <c r="BB63" s="284"/>
      <c r="BC63" s="86"/>
      <c r="BD63" s="57"/>
      <c r="BE63" s="43" t="e">
        <f>TIME(LEFT(BD63,2),MID(BD63,3,2),RIGHT(BD63,2))-#REF!</f>
        <v>#VALUE!</v>
      </c>
      <c r="BF63" s="60" t="e">
        <f t="shared" si="79"/>
        <v>#VALUE!</v>
      </c>
      <c r="BG63" s="60" t="e">
        <f t="shared" si="80"/>
        <v>#VALUE!</v>
      </c>
      <c r="BH63" s="56"/>
      <c r="BI63" s="57"/>
      <c r="BJ63" s="86"/>
      <c r="BK63" s="86"/>
      <c r="BL63" s="39"/>
      <c r="BM63" s="164"/>
      <c r="BN63" s="40"/>
      <c r="BO63" s="175"/>
    </row>
    <row r="64" spans="1:67" s="1" customFormat="1" ht="15" hidden="1" customHeight="1" x14ac:dyDescent="0.2">
      <c r="A64" s="50"/>
      <c r="B64" s="38"/>
      <c r="C64" s="56"/>
      <c r="D64" s="57"/>
      <c r="E64" s="86"/>
      <c r="F64">
        <f t="shared" si="33"/>
        <v>0</v>
      </c>
      <c r="G64" s="164"/>
      <c r="H64" s="40"/>
      <c r="I64" s="56"/>
      <c r="J64" s="57"/>
      <c r="K64" s="86"/>
      <c r="L64">
        <f t="shared" si="36"/>
        <v>0</v>
      </c>
      <c r="M64" s="164"/>
      <c r="N64" s="40"/>
      <c r="O64" s="56"/>
      <c r="P64" s="57"/>
      <c r="Q64" s="58"/>
      <c r="R64" s="77"/>
      <c r="S64" s="80"/>
      <c r="T64" s="78"/>
      <c r="U64" s="42"/>
      <c r="V64" s="221"/>
      <c r="W64" s="57"/>
      <c r="X64" s="279"/>
      <c r="Y64" s="86"/>
      <c r="Z64" s="57"/>
      <c r="AA64" s="57"/>
      <c r="AB64" s="43"/>
      <c r="AC64" s="43" t="e">
        <f t="shared" si="42"/>
        <v>#VALUE!</v>
      </c>
      <c r="AD64" s="60"/>
      <c r="AE64" s="165"/>
      <c r="AF64" s="57"/>
      <c r="AG64" s="57"/>
      <c r="AH64" s="43"/>
      <c r="AI64" s="43"/>
      <c r="AJ64" s="60"/>
      <c r="AK64" s="165"/>
      <c r="AL64" s="57"/>
      <c r="AM64" s="57"/>
      <c r="AN64" s="43" t="e">
        <f t="shared" si="49"/>
        <v>#VALUE!</v>
      </c>
      <c r="AO64" s="201"/>
      <c r="AP64" s="201"/>
      <c r="AQ64" s="201"/>
      <c r="AR64" s="60"/>
      <c r="AS64" s="165"/>
      <c r="AT64" s="42"/>
      <c r="AU64" s="56"/>
      <c r="AV64" s="57"/>
      <c r="AW64" s="284"/>
      <c r="AX64" s="86"/>
      <c r="AY64" s="39"/>
      <c r="AZ64" s="164"/>
      <c r="BA64" s="40"/>
      <c r="BB64" s="284"/>
      <c r="BC64" s="86"/>
      <c r="BD64" s="57"/>
      <c r="BE64" s="43" t="e">
        <f>TIME(LEFT(BD64,2),MID(BD64,3,2),RIGHT(BD64,2))-#REF!</f>
        <v>#VALUE!</v>
      </c>
      <c r="BF64" s="60" t="e">
        <f t="shared" si="79"/>
        <v>#VALUE!</v>
      </c>
      <c r="BG64" s="60" t="e">
        <f t="shared" si="80"/>
        <v>#VALUE!</v>
      </c>
      <c r="BH64" s="56"/>
      <c r="BI64" s="57"/>
      <c r="BJ64" s="86"/>
      <c r="BK64" s="86"/>
      <c r="BL64" s="39"/>
      <c r="BM64" s="164"/>
      <c r="BN64" s="40"/>
      <c r="BO64" s="175"/>
    </row>
    <row r="65" spans="1:67" s="1" customFormat="1" ht="15" hidden="1" customHeight="1" x14ac:dyDescent="0.2">
      <c r="A65" s="50"/>
      <c r="B65" s="38"/>
      <c r="C65" s="56"/>
      <c r="D65" s="57"/>
      <c r="E65" s="86"/>
      <c r="F65">
        <f t="shared" si="33"/>
        <v>0</v>
      </c>
      <c r="G65" s="164"/>
      <c r="H65" s="40"/>
      <c r="I65" s="56"/>
      <c r="J65" s="57"/>
      <c r="K65" s="86"/>
      <c r="L65">
        <f t="shared" si="36"/>
        <v>0</v>
      </c>
      <c r="M65" s="164"/>
      <c r="N65" s="40"/>
      <c r="O65" s="56"/>
      <c r="P65" s="57"/>
      <c r="Q65" s="58"/>
      <c r="R65" s="77"/>
      <c r="S65" s="80"/>
      <c r="T65" s="78"/>
      <c r="U65" s="42"/>
      <c r="V65" s="221"/>
      <c r="W65" s="57"/>
      <c r="X65" s="279"/>
      <c r="Y65" s="86"/>
      <c r="Z65" s="57"/>
      <c r="AA65" s="57"/>
      <c r="AB65" s="43"/>
      <c r="AC65" s="43" t="e">
        <f t="shared" si="42"/>
        <v>#VALUE!</v>
      </c>
      <c r="AD65" s="60"/>
      <c r="AE65" s="165"/>
      <c r="AF65" s="57"/>
      <c r="AG65" s="57"/>
      <c r="AH65" s="43"/>
      <c r="AI65" s="43"/>
      <c r="AJ65" s="60"/>
      <c r="AK65" s="165"/>
      <c r="AL65" s="57"/>
      <c r="AM65" s="57"/>
      <c r="AN65" s="43" t="e">
        <f t="shared" si="49"/>
        <v>#VALUE!</v>
      </c>
      <c r="AO65" s="201"/>
      <c r="AP65" s="201"/>
      <c r="AQ65" s="201"/>
      <c r="AR65" s="60"/>
      <c r="AS65" s="165"/>
      <c r="AT65" s="42"/>
      <c r="AU65" s="56"/>
      <c r="AV65" s="57"/>
      <c r="AW65" s="284"/>
      <c r="AX65" s="86"/>
      <c r="AY65" s="39"/>
      <c r="AZ65" s="164"/>
      <c r="BA65" s="40"/>
      <c r="BB65" s="284"/>
      <c r="BC65" s="86"/>
      <c r="BD65" s="57"/>
      <c r="BE65" s="43" t="e">
        <f>TIME(LEFT(BD65,2),MID(BD65,3,2),RIGHT(BD65,2))-#REF!</f>
        <v>#VALUE!</v>
      </c>
      <c r="BF65" s="60" t="e">
        <f t="shared" si="79"/>
        <v>#VALUE!</v>
      </c>
      <c r="BG65" s="60" t="e">
        <f t="shared" si="80"/>
        <v>#VALUE!</v>
      </c>
      <c r="BH65" s="56"/>
      <c r="BI65" s="57"/>
      <c r="BJ65" s="86"/>
      <c r="BK65" s="86"/>
      <c r="BL65" s="39"/>
      <c r="BM65" s="164"/>
      <c r="BN65" s="40"/>
      <c r="BO65" s="175"/>
    </row>
    <row r="66" spans="1:67" s="1" customFormat="1" ht="15" hidden="1" customHeight="1" x14ac:dyDescent="0.2">
      <c r="A66" s="50"/>
      <c r="B66" s="38"/>
      <c r="C66" s="56"/>
      <c r="D66" s="57"/>
      <c r="E66" s="86"/>
      <c r="F66">
        <f t="shared" si="33"/>
        <v>0</v>
      </c>
      <c r="G66" s="164"/>
      <c r="H66" s="40"/>
      <c r="I66" s="56"/>
      <c r="J66" s="57"/>
      <c r="K66" s="86"/>
      <c r="L66">
        <f t="shared" si="36"/>
        <v>0</v>
      </c>
      <c r="M66" s="164"/>
      <c r="N66" s="40"/>
      <c r="O66" s="56"/>
      <c r="P66" s="57"/>
      <c r="Q66" s="58"/>
      <c r="R66" s="77"/>
      <c r="S66" s="80"/>
      <c r="T66" s="78"/>
      <c r="U66" s="42"/>
      <c r="V66" s="221"/>
      <c r="W66" s="57"/>
      <c r="X66" s="279"/>
      <c r="Y66" s="86"/>
      <c r="Z66" s="57"/>
      <c r="AA66" s="57"/>
      <c r="AB66" s="43"/>
      <c r="AC66" s="43" t="e">
        <f t="shared" si="42"/>
        <v>#VALUE!</v>
      </c>
      <c r="AD66" s="60"/>
      <c r="AE66" s="165"/>
      <c r="AF66" s="57"/>
      <c r="AG66" s="57"/>
      <c r="AH66" s="43"/>
      <c r="AI66" s="43"/>
      <c r="AJ66" s="60"/>
      <c r="AK66" s="165"/>
      <c r="AL66" s="57"/>
      <c r="AM66" s="57"/>
      <c r="AN66" s="43" t="e">
        <f t="shared" si="49"/>
        <v>#VALUE!</v>
      </c>
      <c r="AO66" s="201"/>
      <c r="AP66" s="201"/>
      <c r="AQ66" s="201"/>
      <c r="AR66" s="60"/>
      <c r="AS66" s="165"/>
      <c r="AT66" s="42"/>
      <c r="AU66" s="56"/>
      <c r="AV66" s="57"/>
      <c r="AW66" s="284"/>
      <c r="AX66" s="86"/>
      <c r="AY66" s="39"/>
      <c r="AZ66" s="164"/>
      <c r="BA66" s="40"/>
      <c r="BB66" s="284"/>
      <c r="BC66" s="86"/>
      <c r="BD66" s="57"/>
      <c r="BE66" s="43" t="e">
        <f>TIME(LEFT(BD66,2),MID(BD66,3,2),RIGHT(BD66,2))-#REF!</f>
        <v>#VALUE!</v>
      </c>
      <c r="BF66" s="60" t="e">
        <f t="shared" si="79"/>
        <v>#VALUE!</v>
      </c>
      <c r="BG66" s="60" t="e">
        <f t="shared" si="80"/>
        <v>#VALUE!</v>
      </c>
      <c r="BH66" s="56"/>
      <c r="BI66" s="57"/>
      <c r="BJ66" s="86"/>
      <c r="BK66" s="86"/>
      <c r="BL66" s="39"/>
      <c r="BM66" s="164"/>
      <c r="BN66" s="40"/>
      <c r="BO66" s="175"/>
    </row>
    <row r="67" spans="1:67" s="1" customFormat="1" ht="15" hidden="1" customHeight="1" x14ac:dyDescent="0.2">
      <c r="A67" s="50"/>
      <c r="B67" s="38"/>
      <c r="C67" s="56"/>
      <c r="D67" s="57"/>
      <c r="E67" s="86"/>
      <c r="F67">
        <f t="shared" si="33"/>
        <v>0</v>
      </c>
      <c r="G67" s="164"/>
      <c r="H67" s="40"/>
      <c r="I67" s="56"/>
      <c r="J67" s="57"/>
      <c r="K67" s="86"/>
      <c r="L67">
        <f t="shared" si="36"/>
        <v>0</v>
      </c>
      <c r="M67" s="164"/>
      <c r="N67" s="40"/>
      <c r="O67" s="56"/>
      <c r="P67" s="57"/>
      <c r="Q67" s="58"/>
      <c r="R67" s="77"/>
      <c r="S67" s="80"/>
      <c r="T67" s="78"/>
      <c r="U67" s="42"/>
      <c r="V67" s="221"/>
      <c r="W67" s="57"/>
      <c r="X67" s="279"/>
      <c r="Y67" s="86"/>
      <c r="Z67" s="57"/>
      <c r="AA67" s="57"/>
      <c r="AB67" s="43"/>
      <c r="AC67" s="43" t="e">
        <f t="shared" si="42"/>
        <v>#VALUE!</v>
      </c>
      <c r="AD67" s="60"/>
      <c r="AE67" s="165"/>
      <c r="AF67" s="57"/>
      <c r="AG67" s="57"/>
      <c r="AH67" s="43"/>
      <c r="AI67" s="43"/>
      <c r="AJ67" s="60"/>
      <c r="AK67" s="165"/>
      <c r="AL67" s="57"/>
      <c r="AM67" s="57"/>
      <c r="AN67" s="43" t="e">
        <f t="shared" si="49"/>
        <v>#VALUE!</v>
      </c>
      <c r="AO67" s="201"/>
      <c r="AP67" s="201"/>
      <c r="AQ67" s="201"/>
      <c r="AR67" s="60"/>
      <c r="AS67" s="165"/>
      <c r="AT67" s="42"/>
      <c r="AU67" s="56"/>
      <c r="AV67" s="57"/>
      <c r="AW67" s="284"/>
      <c r="AX67" s="86"/>
      <c r="AY67" s="39"/>
      <c r="AZ67" s="164"/>
      <c r="BA67" s="40"/>
      <c r="BB67" s="284"/>
      <c r="BC67" s="86"/>
      <c r="BD67" s="57"/>
      <c r="BE67" s="43" t="e">
        <f>TIME(LEFT(BD67,2),MID(BD67,3,2),RIGHT(BD67,2))-#REF!</f>
        <v>#VALUE!</v>
      </c>
      <c r="BF67" s="60" t="e">
        <f t="shared" si="79"/>
        <v>#VALUE!</v>
      </c>
      <c r="BG67" s="60" t="e">
        <f t="shared" si="80"/>
        <v>#VALUE!</v>
      </c>
      <c r="BH67" s="56"/>
      <c r="BI67" s="57"/>
      <c r="BJ67" s="86"/>
      <c r="BK67" s="86"/>
      <c r="BL67" s="39"/>
      <c r="BM67" s="164"/>
      <c r="BN67" s="40"/>
      <c r="BO67" s="175"/>
    </row>
    <row r="68" spans="1:67" hidden="1" x14ac:dyDescent="0.2">
      <c r="BF68" s="60" t="e">
        <f>IF((BE68-#REF!)&lt;0,180,IF((BE68-#REF!)&lt;0,0,ABS(#REF!-BE68)*1440*60))</f>
        <v>#REF!</v>
      </c>
    </row>
    <row r="69" spans="1:67" hidden="1" x14ac:dyDescent="0.2">
      <c r="BF69" s="60" t="e">
        <f>IF((BE69-#REF!)&lt;0,180,IF((BE69-#REF!)&lt;0,0,ABS(#REF!-BE69)*1440*60))</f>
        <v>#REF!</v>
      </c>
    </row>
  </sheetData>
  <mergeCells count="8">
    <mergeCell ref="C5:H5"/>
    <mergeCell ref="I5:N5"/>
    <mergeCell ref="O5:U5"/>
    <mergeCell ref="BO5:BO6"/>
    <mergeCell ref="V5:AT5"/>
    <mergeCell ref="AU5:BA5"/>
    <mergeCell ref="BH5:BN5"/>
    <mergeCell ref="BB5:BG5"/>
  </mergeCells>
  <phoneticPr fontId="2" type="noConversion"/>
  <conditionalFormatting sqref="BL52:BL67 BL8:BL38">
    <cfRule type="expression" dxfId="12" priority="23" stopIfTrue="1">
      <formula>AND((BJ8-BH8-BK8)&gt;0,ABS(BJ8-BH8-BK8)*1440*10&gt;151)</formula>
    </cfRule>
  </conditionalFormatting>
  <conditionalFormatting sqref="BL39:BL51">
    <cfRule type="expression" dxfId="11" priority="21" stopIfTrue="1">
      <formula>AND((BJ39-BH39-BK39)&gt;0,ABS(BJ39-BH39-BK39)*1440*10&gt;151)</formula>
    </cfRule>
  </conditionalFormatting>
  <conditionalFormatting sqref="AY52:AY67 AY30:AY38 AY26:AY28 AY8:AY24">
    <cfRule type="expression" dxfId="10" priority="20" stopIfTrue="1">
      <formula>AND((AW8-AU8-AX8)&gt;0,ABS(AW8-AU8-AX8)*1440*10&gt;151)</formula>
    </cfRule>
  </conditionalFormatting>
  <conditionalFormatting sqref="AY39:AY51">
    <cfRule type="expression" dxfId="9" priority="19" stopIfTrue="1">
      <formula>AND((AW39-AU39-AX39)&gt;0,ABS(AW39-AU39-AX39)*1440*10&gt;151)</formula>
    </cfRule>
  </conditionalFormatting>
  <dataValidations count="2">
    <dataValidation type="textLength" operator="equal" allowBlank="1" showInputMessage="1" showErrorMessage="1" sqref="BI8:BI67 J8:J67 D8:D67 AV8:AV67 P8:P67 V8:W67">
      <formula1>4</formula1>
    </dataValidation>
    <dataValidation type="textLength" operator="equal" allowBlank="1" showInputMessage="1" showErrorMessage="1" sqref="BD65544:BD65603 BD131080:BD131139 BD196616:BD196675 BD262152:BD262211 BD327688:BD327747 BD393224:BD393283 BD458760:BD458819 BD524296:BD524355 BD589832:BD589891 BD655368:BD655427 BD720904:BD720963 BD786440:BD786499 BD851976:BD852035 BD917512:BD917571 BD983048:BD983107 BD8:BD67 AF8:AG67 Z8:AA67 AL8:AM67">
      <formula1>6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3"/>
  <sheetViews>
    <sheetView view="pageBreakPreview" zoomScale="75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P9" sqref="P9"/>
    </sheetView>
  </sheetViews>
  <sheetFormatPr defaultRowHeight="12.75" x14ac:dyDescent="0.2"/>
  <cols>
    <col min="1" max="1" width="5.7109375" customWidth="1"/>
    <col min="2" max="2" width="23.85546875" customWidth="1"/>
    <col min="3" max="3" width="2.7109375" customWidth="1"/>
    <col min="4" max="4" width="5.7109375" customWidth="1"/>
    <col min="5" max="5" width="2.7109375" customWidth="1"/>
    <col min="6" max="6" width="5.7109375" customWidth="1"/>
    <col min="7" max="7" width="2.7109375" customWidth="1"/>
    <col min="8" max="8" width="5.7109375" customWidth="1"/>
    <col min="9" max="9" width="2.7109375" customWidth="1"/>
    <col min="10" max="10" width="5.7109375" customWidth="1"/>
    <col min="11" max="11" width="8.7109375" customWidth="1"/>
    <col min="12" max="12" width="7.7109375" style="102" customWidth="1"/>
    <col min="13" max="13" width="2.7109375" style="102" customWidth="1"/>
    <col min="14" max="14" width="5.7109375" customWidth="1"/>
    <col min="15" max="15" width="2.7109375" style="102" customWidth="1"/>
    <col min="16" max="16" width="5.7109375" customWidth="1"/>
    <col min="17" max="17" width="2.7109375" style="102" customWidth="1"/>
    <col min="18" max="18" width="5" customWidth="1"/>
    <col min="19" max="19" width="2.7109375" style="102" customWidth="1"/>
    <col min="20" max="20" width="5.7109375" customWidth="1"/>
    <col min="21" max="22" width="8.7109375" customWidth="1"/>
    <col min="23" max="24" width="8.7109375" hidden="1" customWidth="1"/>
    <col min="25" max="26" width="8.7109375" customWidth="1"/>
    <col min="27" max="27" width="10.7109375" customWidth="1"/>
    <col min="29" max="29" width="10.7109375" bestFit="1" customWidth="1"/>
  </cols>
  <sheetData>
    <row r="1" spans="1:29" ht="3" customHeight="1" x14ac:dyDescent="0.2"/>
    <row r="2" spans="1:29" ht="9" customHeight="1" x14ac:dyDescent="0.2"/>
    <row r="3" spans="1:29" ht="20.25" x14ac:dyDescent="0.3">
      <c r="A3" s="44" t="s">
        <v>242</v>
      </c>
    </row>
    <row r="4" spans="1:29" ht="18.75" thickBot="1" x14ac:dyDescent="0.3">
      <c r="A4" s="45" t="s">
        <v>13</v>
      </c>
      <c r="K4" s="1"/>
    </row>
    <row r="5" spans="1:29" ht="13.9" customHeight="1" x14ac:dyDescent="0.2">
      <c r="A5" t="s">
        <v>79</v>
      </c>
      <c r="D5" s="461">
        <v>0.79027777777777775</v>
      </c>
      <c r="E5" s="461"/>
      <c r="K5" s="1"/>
      <c r="L5" s="73"/>
      <c r="M5" s="464" t="s">
        <v>159</v>
      </c>
      <c r="N5" s="465"/>
      <c r="O5" s="465"/>
      <c r="P5" s="465"/>
      <c r="Q5" s="465"/>
      <c r="R5" s="466"/>
      <c r="S5" s="140"/>
      <c r="T5" s="140"/>
      <c r="U5" s="1"/>
      <c r="V5" s="1"/>
      <c r="W5" s="1"/>
      <c r="X5" s="1"/>
      <c r="Y5" s="1"/>
      <c r="Z5" s="1"/>
      <c r="AA5" s="1"/>
      <c r="AB5" s="1"/>
    </row>
    <row r="6" spans="1:29" ht="4.9000000000000004" customHeight="1" thickBot="1" x14ac:dyDescent="0.25">
      <c r="K6" s="1"/>
      <c r="L6" s="73"/>
      <c r="M6" s="467"/>
      <c r="N6" s="468"/>
      <c r="O6" s="468"/>
      <c r="P6" s="468"/>
      <c r="Q6" s="468"/>
      <c r="R6" s="469"/>
      <c r="S6" s="329"/>
      <c r="T6" s="329"/>
      <c r="U6" s="1"/>
      <c r="V6" s="1"/>
      <c r="W6" s="1"/>
      <c r="X6" s="1"/>
      <c r="Y6" s="1"/>
      <c r="Z6" s="1"/>
      <c r="AA6" s="1"/>
    </row>
    <row r="7" spans="1:29" s="140" customFormat="1" ht="42.6" customHeight="1" x14ac:dyDescent="0.2">
      <c r="A7" s="67" t="s">
        <v>54</v>
      </c>
      <c r="B7" s="68" t="s">
        <v>74</v>
      </c>
      <c r="C7" s="462" t="s">
        <v>111</v>
      </c>
      <c r="D7" s="460"/>
      <c r="E7" s="460" t="s">
        <v>72</v>
      </c>
      <c r="F7" s="460"/>
      <c r="G7" s="460" t="s">
        <v>73</v>
      </c>
      <c r="H7" s="460"/>
      <c r="I7" s="460" t="s">
        <v>158</v>
      </c>
      <c r="J7" s="463"/>
      <c r="K7" s="79" t="s">
        <v>135</v>
      </c>
      <c r="L7" s="222" t="s">
        <v>271</v>
      </c>
      <c r="M7" s="460" t="s">
        <v>112</v>
      </c>
      <c r="N7" s="460"/>
      <c r="O7" s="460" t="s">
        <v>113</v>
      </c>
      <c r="P7" s="460"/>
      <c r="Q7" s="460" t="s">
        <v>160</v>
      </c>
      <c r="R7" s="460"/>
      <c r="S7" s="460" t="s">
        <v>161</v>
      </c>
      <c r="T7" s="460"/>
      <c r="U7" s="79" t="s">
        <v>136</v>
      </c>
      <c r="V7" s="69" t="s">
        <v>132</v>
      </c>
      <c r="W7" s="301" t="s">
        <v>78</v>
      </c>
      <c r="X7" s="306" t="s">
        <v>66</v>
      </c>
      <c r="Y7" s="79" t="s">
        <v>137</v>
      </c>
      <c r="Z7" s="79" t="s">
        <v>32</v>
      </c>
      <c r="AA7" s="310" t="s">
        <v>31</v>
      </c>
      <c r="AC7" s="168" t="s">
        <v>33</v>
      </c>
    </row>
    <row r="8" spans="1:29" s="1" customFormat="1" hidden="1" x14ac:dyDescent="0.2">
      <c r="A8" s="199">
        <f>Секц.1!A8</f>
        <v>1</v>
      </c>
      <c r="B8" s="200" t="e">
        <f>Секц.1!B8</f>
        <v>#VALUE!</v>
      </c>
      <c r="C8" s="327" t="str">
        <f>Секц.1!G8</f>
        <v xml:space="preserve"> </v>
      </c>
      <c r="D8" s="265">
        <f>Секц.1!F8</f>
        <v>0</v>
      </c>
      <c r="E8" s="328" t="str">
        <f>Секц.1!M8</f>
        <v xml:space="preserve"> </v>
      </c>
      <c r="F8" s="289">
        <f>Секц.1!L8</f>
        <v>0</v>
      </c>
      <c r="G8" s="294" t="str">
        <f ca="1">Секц.1!AZ8</f>
        <v>-</v>
      </c>
      <c r="H8" s="265">
        <f ca="1">Секц.1!AY8</f>
        <v>1679.9999999999986</v>
      </c>
      <c r="I8" s="294" t="str">
        <f ca="1">Секц.1!BM8</f>
        <v xml:space="preserve"> </v>
      </c>
      <c r="J8" s="299">
        <f ca="1">Секц.1!BL8</f>
        <v>0</v>
      </c>
      <c r="K8" s="75">
        <f ca="1">J8+H8+F8+D8</f>
        <v>1679.9999999999986</v>
      </c>
      <c r="L8" s="300">
        <f>Секц.1!T8</f>
        <v>14.7</v>
      </c>
      <c r="M8" s="294" t="str">
        <f ca="1">Секц.1!AE8</f>
        <v>-</v>
      </c>
      <c r="N8" s="265">
        <f ca="1">Секц.1!AD8</f>
        <v>268.99999999999858</v>
      </c>
      <c r="O8" s="294" t="str">
        <f ca="1">Секц.1!AK8</f>
        <v>-</v>
      </c>
      <c r="P8" s="265">
        <f ca="1">Секц.1!AJ8</f>
        <v>198.00000000000159</v>
      </c>
      <c r="Q8" s="295" t="str">
        <f ca="1">Секц.1!AS8</f>
        <v>+</v>
      </c>
      <c r="R8" s="167">
        <f ca="1">Секц.1!AR8</f>
        <v>152.99999999999761</v>
      </c>
      <c r="S8" s="294" t="str">
        <f>Секц.1!BG8</f>
        <v>+</v>
      </c>
      <c r="T8" s="265">
        <f>Секц.1!BF8</f>
        <v>96.000000000001592</v>
      </c>
      <c r="U8" s="46" t="e">
        <f ca="1">#REF!+#REF!+T8+R8+P8+N8+L8</f>
        <v>#REF!</v>
      </c>
      <c r="V8" s="304"/>
      <c r="W8" s="302"/>
      <c r="X8" s="294"/>
      <c r="Y8" s="75"/>
      <c r="Z8" s="308"/>
      <c r="AA8" s="311" t="e">
        <f ca="1">Z8+U8+K8+Y8</f>
        <v>#REF!</v>
      </c>
      <c r="AC8" s="1" t="e">
        <f ca="1">IF(AA8=Секц.1!BO8,"Ок","Ошибка")</f>
        <v>#REF!</v>
      </c>
    </row>
    <row r="9" spans="1:29" s="1" customFormat="1" x14ac:dyDescent="0.2">
      <c r="A9" s="199">
        <f>Секц.1!A9</f>
        <v>2</v>
      </c>
      <c r="B9" s="200" t="str">
        <f>Секц.1!B9</f>
        <v>ЛЕГЕЙДА Дмитрий</v>
      </c>
      <c r="C9" s="327" t="str">
        <f>Секц.1!G9</f>
        <v xml:space="preserve"> </v>
      </c>
      <c r="D9" s="265">
        <f>Секц.1!F9</f>
        <v>0</v>
      </c>
      <c r="E9" s="328" t="str">
        <f>Секц.1!M9</f>
        <v xml:space="preserve"> </v>
      </c>
      <c r="F9" s="289">
        <f>Секц.1!L9</f>
        <v>0</v>
      </c>
      <c r="G9" s="294" t="str">
        <f ca="1">Секц.1!AZ9</f>
        <v>+</v>
      </c>
      <c r="H9" s="265">
        <f ca="1">Секц.1!AY9</f>
        <v>0</v>
      </c>
      <c r="I9" s="294" t="str">
        <f ca="1">Секц.1!BM9</f>
        <v xml:space="preserve"> </v>
      </c>
      <c r="J9" s="299">
        <f ca="1">Секц.1!BL9</f>
        <v>0</v>
      </c>
      <c r="K9" s="75">
        <f t="shared" ref="K9:K38" ca="1" si="0">J9+H9+F9+D9</f>
        <v>0</v>
      </c>
      <c r="L9" s="300">
        <f>Секц.1!T9</f>
        <v>55.2</v>
      </c>
      <c r="M9" s="294" t="str">
        <f ca="1">Секц.1!AE9</f>
        <v>-</v>
      </c>
      <c r="N9" s="265">
        <f ca="1">Секц.1!AD9</f>
        <v>12.999999999995312</v>
      </c>
      <c r="O9" s="294" t="str">
        <f ca="1">Секц.1!AK9</f>
        <v>-</v>
      </c>
      <c r="P9" s="265">
        <f ca="1">Секц.1!AJ9</f>
        <v>19.999999999996131</v>
      </c>
      <c r="Q9" s="295" t="str">
        <f ca="1">Секц.1!AS9</f>
        <v>+</v>
      </c>
      <c r="R9" s="167">
        <f ca="1">Секц.1!AR9</f>
        <v>10.999999999988205</v>
      </c>
      <c r="S9" s="294" t="str">
        <f>Секц.1!BG9</f>
        <v>+</v>
      </c>
      <c r="T9" s="265">
        <f>Секц.1!BF9</f>
        <v>5.0000000000049534</v>
      </c>
      <c r="U9" s="175">
        <f ca="1">T9+R9+P9+N9+L9</f>
        <v>104.1999999999846</v>
      </c>
      <c r="V9" s="304"/>
      <c r="W9" s="302"/>
      <c r="X9" s="294"/>
      <c r="Y9" s="75"/>
      <c r="Z9" s="241"/>
      <c r="AA9" s="46">
        <f ca="1">Z9+U9+K9+Y9</f>
        <v>104.1999999999846</v>
      </c>
      <c r="AC9" s="1" t="str">
        <f ca="1">IF(AA9=Секц.1!BO9,"Ок","Ошибка")</f>
        <v>Ок</v>
      </c>
    </row>
    <row r="10" spans="1:29" s="1" customFormat="1" x14ac:dyDescent="0.2">
      <c r="A10" s="199">
        <f>Секц.1!A10</f>
        <v>3</v>
      </c>
      <c r="B10" s="200" t="str">
        <f>Секц.1!B10</f>
        <v>КАНАНАДЗЕ Сергей</v>
      </c>
      <c r="C10" s="327" t="str">
        <f>Секц.1!G10</f>
        <v xml:space="preserve"> </v>
      </c>
      <c r="D10" s="265">
        <f>Секц.1!F10</f>
        <v>0</v>
      </c>
      <c r="E10" s="328" t="str">
        <f>Секц.1!M10</f>
        <v xml:space="preserve"> </v>
      </c>
      <c r="F10" s="289">
        <f>Секц.1!L10</f>
        <v>0</v>
      </c>
      <c r="G10" s="294" t="str">
        <f ca="1">Секц.1!AZ10</f>
        <v xml:space="preserve"> </v>
      </c>
      <c r="H10" s="265">
        <f ca="1">Секц.1!AY10</f>
        <v>0</v>
      </c>
      <c r="I10" s="294" t="str">
        <f ca="1">Секц.1!BM10</f>
        <v xml:space="preserve"> </v>
      </c>
      <c r="J10" s="299">
        <f ca="1">Секц.1!BL10</f>
        <v>0</v>
      </c>
      <c r="K10" s="75">
        <f t="shared" ca="1" si="0"/>
        <v>0</v>
      </c>
      <c r="L10" s="300">
        <f>Секц.1!T10</f>
        <v>43.3</v>
      </c>
      <c r="M10" s="294" t="str">
        <f ca="1">Секц.1!AE10</f>
        <v>-</v>
      </c>
      <c r="N10" s="265">
        <f ca="1">Секц.1!AD10</f>
        <v>14.999999999998822</v>
      </c>
      <c r="O10" s="294" t="str">
        <f ca="1">Секц.1!AK10</f>
        <v>+</v>
      </c>
      <c r="P10" s="265">
        <f ca="1">Секц.1!AJ10</f>
        <v>4.9999999999949862</v>
      </c>
      <c r="Q10" s="295" t="str">
        <f ca="1">Секц.1!AS10</f>
        <v>-</v>
      </c>
      <c r="R10" s="167">
        <f ca="1">Секц.1!AR10</f>
        <v>2.9999999999884035</v>
      </c>
      <c r="S10" s="294" t="str">
        <f>Секц.1!BG10</f>
        <v>+</v>
      </c>
      <c r="T10" s="265">
        <f>Секц.1!BF10</f>
        <v>0</v>
      </c>
      <c r="U10" s="175">
        <f t="shared" ref="U10:U30" ca="1" si="1">T10+R10+P10+N10+L10</f>
        <v>66.299999999982205</v>
      </c>
      <c r="V10" s="304"/>
      <c r="W10" s="302"/>
      <c r="X10" s="294"/>
      <c r="Y10" s="75"/>
      <c r="Z10" s="241"/>
      <c r="AA10" s="46">
        <f ca="1">Z10+U10+K10+Y10</f>
        <v>66.299999999982205</v>
      </c>
      <c r="AC10" s="1" t="str">
        <f ca="1">IF(AA10=Секц.1!BO10,"Ок","Ошибка")</f>
        <v>Ок</v>
      </c>
    </row>
    <row r="11" spans="1:29" s="1" customFormat="1" hidden="1" x14ac:dyDescent="0.2">
      <c r="A11" s="199">
        <f>Секц.1!A11</f>
        <v>4</v>
      </c>
      <c r="B11" s="200" t="e">
        <f>Секц.1!B11</f>
        <v>#VALUE!</v>
      </c>
      <c r="C11" s="327" t="str">
        <f>Секц.1!G11</f>
        <v xml:space="preserve"> </v>
      </c>
      <c r="D11" s="265">
        <f>Секц.1!F11</f>
        <v>0</v>
      </c>
      <c r="E11" s="328" t="str">
        <f>Секц.1!M11</f>
        <v xml:space="preserve"> </v>
      </c>
      <c r="F11" s="289">
        <f>Секц.1!L11</f>
        <v>0</v>
      </c>
      <c r="G11" s="294" t="str">
        <f ca="1">Секц.1!AZ11</f>
        <v xml:space="preserve"> </v>
      </c>
      <c r="H11" s="265">
        <f ca="1">Секц.1!AY11</f>
        <v>0</v>
      </c>
      <c r="I11" s="294">
        <f>Секц.1!BM11</f>
        <v>0</v>
      </c>
      <c r="J11" s="299">
        <f>Секц.1!BL11</f>
        <v>0</v>
      </c>
      <c r="K11" s="75">
        <f t="shared" ca="1" si="0"/>
        <v>0</v>
      </c>
      <c r="L11" s="300">
        <f>Секц.1!T11</f>
        <v>0</v>
      </c>
      <c r="M11" s="347"/>
      <c r="N11" s="348"/>
      <c r="O11" s="347"/>
      <c r="P11" s="348"/>
      <c r="Q11" s="349"/>
      <c r="R11" s="350"/>
      <c r="S11" s="347"/>
      <c r="T11" s="265">
        <f>Секц.1!BF11</f>
        <v>0</v>
      </c>
      <c r="U11" s="175">
        <f t="shared" si="1"/>
        <v>0</v>
      </c>
      <c r="V11" s="352"/>
      <c r="W11" s="353"/>
      <c r="X11" s="347"/>
      <c r="Y11" s="354"/>
      <c r="Z11" s="355"/>
      <c r="AA11" s="351" t="s">
        <v>122</v>
      </c>
      <c r="AC11" s="1" t="e">
        <f ca="1">IF(AA11=Секц.1!BO11,"Ок","Ошибка")</f>
        <v>#VALUE!</v>
      </c>
    </row>
    <row r="12" spans="1:29" s="1" customFormat="1" hidden="1" x14ac:dyDescent="0.2">
      <c r="A12" s="199">
        <f>Секц.1!A12</f>
        <v>5</v>
      </c>
      <c r="B12" s="200" t="e">
        <f>Секц.1!B12</f>
        <v>#VALUE!</v>
      </c>
      <c r="C12" s="327" t="str">
        <f>Секц.1!G12</f>
        <v xml:space="preserve"> </v>
      </c>
      <c r="D12" s="265">
        <f>Секц.1!F12</f>
        <v>0</v>
      </c>
      <c r="E12" s="328" t="str">
        <f>Секц.1!M12</f>
        <v xml:space="preserve"> </v>
      </c>
      <c r="F12" s="289">
        <f>Секц.1!L12</f>
        <v>0</v>
      </c>
      <c r="G12" s="294" t="str">
        <f ca="1">Секц.1!AZ12</f>
        <v xml:space="preserve"> </v>
      </c>
      <c r="H12" s="265">
        <f ca="1">Секц.1!AY12</f>
        <v>0</v>
      </c>
      <c r="I12" s="294" t="str">
        <f ca="1">Секц.1!BM12</f>
        <v xml:space="preserve"> </v>
      </c>
      <c r="J12" s="299">
        <f ca="1">Секц.1!BL12</f>
        <v>0</v>
      </c>
      <c r="K12" s="75">
        <f t="shared" ca="1" si="0"/>
        <v>0</v>
      </c>
      <c r="L12" s="300">
        <f>Секц.1!T12</f>
        <v>0</v>
      </c>
      <c r="M12" s="294" t="e">
        <f ca="1">Секц.1!AE12</f>
        <v>#VALUE!</v>
      </c>
      <c r="N12" s="265" t="e">
        <f ca="1">Секц.1!AD12</f>
        <v>#VALUE!</v>
      </c>
      <c r="O12" s="294" t="e">
        <f ca="1">Секц.1!AK12</f>
        <v>#VALUE!</v>
      </c>
      <c r="P12" s="265" t="e">
        <f ca="1">Секц.1!AJ12</f>
        <v>#VALUE!</v>
      </c>
      <c r="Q12" s="295" t="e">
        <f ca="1">Секц.1!AS12</f>
        <v>#VALUE!</v>
      </c>
      <c r="R12" s="167" t="e">
        <f ca="1">Секц.1!AR12</f>
        <v>#VALUE!</v>
      </c>
      <c r="S12" s="294" t="e">
        <f>Секц.1!BG12</f>
        <v>#VALUE!</v>
      </c>
      <c r="T12" s="265" t="e">
        <f>Секц.1!BF12</f>
        <v>#VALUE!</v>
      </c>
      <c r="U12" s="175" t="e">
        <f t="shared" ca="1" si="1"/>
        <v>#VALUE!</v>
      </c>
      <c r="V12" s="304"/>
      <c r="W12" s="302"/>
      <c r="X12" s="294"/>
      <c r="Y12" s="75"/>
      <c r="Z12" s="241"/>
      <c r="AA12" s="46" t="e">
        <f t="shared" ref="AA12:AA28" ca="1" si="2">Z12+U12+K12+Y12</f>
        <v>#VALUE!</v>
      </c>
      <c r="AC12" s="1" t="e">
        <f ca="1">IF(AA12=Секц.1!BO12,"Ок","Ошибка")</f>
        <v>#VALUE!</v>
      </c>
    </row>
    <row r="13" spans="1:29" s="1" customFormat="1" x14ac:dyDescent="0.2">
      <c r="A13" s="199">
        <f>Секц.1!A13</f>
        <v>6</v>
      </c>
      <c r="B13" s="200" t="str">
        <f>Секц.1!B13</f>
        <v>БЕЛЬЧЕНКО Юрий</v>
      </c>
      <c r="C13" s="327" t="str">
        <f>Секц.1!G13</f>
        <v xml:space="preserve"> </v>
      </c>
      <c r="D13" s="265">
        <f>Секц.1!F13</f>
        <v>0</v>
      </c>
      <c r="E13" s="328" t="str">
        <f>Секц.1!M13</f>
        <v xml:space="preserve"> </v>
      </c>
      <c r="F13" s="289">
        <f>Секц.1!L13</f>
        <v>0</v>
      </c>
      <c r="G13" s="294" t="str">
        <f ca="1">Секц.1!AZ13</f>
        <v xml:space="preserve"> </v>
      </c>
      <c r="H13" s="265">
        <f ca="1">Секц.1!AY13</f>
        <v>0</v>
      </c>
      <c r="I13" s="294" t="str">
        <f ca="1">Секц.1!BM13</f>
        <v xml:space="preserve"> </v>
      </c>
      <c r="J13" s="299">
        <f ca="1">Секц.1!BL13</f>
        <v>0</v>
      </c>
      <c r="K13" s="75">
        <f t="shared" ca="1" si="0"/>
        <v>0</v>
      </c>
      <c r="L13" s="300">
        <f>Секц.1!T13</f>
        <v>34.5</v>
      </c>
      <c r="M13" s="294" t="str">
        <f ca="1">Секц.1!AE13</f>
        <v>-</v>
      </c>
      <c r="N13" s="265">
        <f ca="1">Секц.1!AD13</f>
        <v>39.000000000002572</v>
      </c>
      <c r="O13" s="294" t="str">
        <f ca="1">Секц.1!AK13</f>
        <v>+</v>
      </c>
      <c r="P13" s="265">
        <f ca="1">Секц.1!AJ13</f>
        <v>225.99999999999915</v>
      </c>
      <c r="Q13" s="295" t="str">
        <f ca="1">Секц.1!AS13</f>
        <v>-</v>
      </c>
      <c r="R13" s="167">
        <f ca="1">Секц.1!AR13</f>
        <v>91.999999999995921</v>
      </c>
      <c r="S13" s="294" t="str">
        <f>Секц.1!BG13</f>
        <v>+</v>
      </c>
      <c r="T13" s="265">
        <f>Секц.1!BF13</f>
        <v>0</v>
      </c>
      <c r="U13" s="175">
        <f t="shared" ca="1" si="1"/>
        <v>391.49999999999761</v>
      </c>
      <c r="V13" s="304"/>
      <c r="W13" s="302"/>
      <c r="X13" s="294"/>
      <c r="Y13" s="75"/>
      <c r="Z13" s="241"/>
      <c r="AA13" s="46">
        <f t="shared" ca="1" si="2"/>
        <v>391.49999999999761</v>
      </c>
      <c r="AC13" s="1" t="str">
        <f ca="1">IF(AA13=Секц.1!BO13,"Ок","Ошибка")</f>
        <v>Ок</v>
      </c>
    </row>
    <row r="14" spans="1:29" s="1" customFormat="1" x14ac:dyDescent="0.2">
      <c r="A14" s="199">
        <f>Секц.1!A14</f>
        <v>7</v>
      </c>
      <c r="B14" s="200" t="str">
        <f>Секц.1!B14</f>
        <v>ЕРШОВ Сергей</v>
      </c>
      <c r="C14" s="327" t="str">
        <f>Секц.1!G14</f>
        <v xml:space="preserve"> </v>
      </c>
      <c r="D14" s="265">
        <f>Секц.1!F14</f>
        <v>0</v>
      </c>
      <c r="E14" s="328" t="str">
        <f>Секц.1!M14</f>
        <v xml:space="preserve"> </v>
      </c>
      <c r="F14" s="289">
        <f>Секц.1!L14</f>
        <v>0</v>
      </c>
      <c r="G14" s="294" t="str">
        <f ca="1">Секц.1!AZ14</f>
        <v xml:space="preserve"> </v>
      </c>
      <c r="H14" s="265">
        <f ca="1">Секц.1!AY14</f>
        <v>0</v>
      </c>
      <c r="I14" s="294" t="str">
        <f ca="1">Секц.1!BM14</f>
        <v xml:space="preserve"> </v>
      </c>
      <c r="J14" s="299">
        <f ca="1">Секц.1!BL14</f>
        <v>0</v>
      </c>
      <c r="K14" s="75">
        <f t="shared" ca="1" si="0"/>
        <v>0</v>
      </c>
      <c r="L14" s="300">
        <f>Секц.1!T14</f>
        <v>40.200000000000003</v>
      </c>
      <c r="M14" s="294" t="str">
        <f ca="1">Секц.1!AE14</f>
        <v>+</v>
      </c>
      <c r="N14" s="265">
        <f ca="1">Секц.1!AD14</f>
        <v>4.9999999999979092</v>
      </c>
      <c r="O14" s="294" t="str">
        <f ca="1">Секц.1!AK14</f>
        <v>+</v>
      </c>
      <c r="P14" s="265">
        <f ca="1">Секц.1!AJ14</f>
        <v>10.000000000003762</v>
      </c>
      <c r="Q14" s="295" t="str">
        <f ca="1">Секц.1!AS14</f>
        <v>+</v>
      </c>
      <c r="R14" s="167">
        <f ca="1">Секц.1!AR14</f>
        <v>1.9999999999963909</v>
      </c>
      <c r="S14" s="294" t="str">
        <f>Секц.1!BG14</f>
        <v>+</v>
      </c>
      <c r="T14" s="265">
        <f>Секц.1!BF14</f>
        <v>0</v>
      </c>
      <c r="U14" s="175">
        <f t="shared" ca="1" si="1"/>
        <v>57.199999999998063</v>
      </c>
      <c r="V14" s="304"/>
      <c r="W14" s="302"/>
      <c r="X14" s="294"/>
      <c r="Y14" s="75"/>
      <c r="Z14" s="241"/>
      <c r="AA14" s="46">
        <f t="shared" ca="1" si="2"/>
        <v>57.199999999998063</v>
      </c>
      <c r="AC14" s="1" t="str">
        <f ca="1">IF(AA14=Секц.1!BO14,"Ок","Ошибка")</f>
        <v>Ок</v>
      </c>
    </row>
    <row r="15" spans="1:29" s="1" customFormat="1" x14ac:dyDescent="0.2">
      <c r="A15" s="199">
        <f>Секц.1!A15</f>
        <v>8</v>
      </c>
      <c r="B15" s="200" t="str">
        <f>Секц.1!B15</f>
        <v>МОТЫЛЕВ Михаил</v>
      </c>
      <c r="C15" s="327" t="str">
        <f>Секц.1!G15</f>
        <v xml:space="preserve"> </v>
      </c>
      <c r="D15" s="265">
        <f>Секц.1!F15</f>
        <v>0</v>
      </c>
      <c r="E15" s="328" t="str">
        <f>Секц.1!M15</f>
        <v xml:space="preserve"> </v>
      </c>
      <c r="F15" s="289">
        <f>Секц.1!L15</f>
        <v>0</v>
      </c>
      <c r="G15" s="294" t="str">
        <f ca="1">Секц.1!AZ15</f>
        <v xml:space="preserve"> </v>
      </c>
      <c r="H15" s="265">
        <f ca="1">Секц.1!AY15</f>
        <v>0</v>
      </c>
      <c r="I15" s="294" t="str">
        <f ca="1">Секц.1!BM15</f>
        <v xml:space="preserve"> </v>
      </c>
      <c r="J15" s="299">
        <f ca="1">Секц.1!BL15</f>
        <v>0</v>
      </c>
      <c r="K15" s="75">
        <f t="shared" ca="1" si="0"/>
        <v>0</v>
      </c>
      <c r="L15" s="300">
        <f>Секц.1!T15</f>
        <v>51.2</v>
      </c>
      <c r="M15" s="294" t="str">
        <f ca="1">Секц.1!AE15</f>
        <v>+</v>
      </c>
      <c r="N15" s="265">
        <f ca="1">Секц.1!AD15</f>
        <v>5.0000000000027054</v>
      </c>
      <c r="O15" s="294" t="str">
        <f ca="1">Секц.1!AK15</f>
        <v>-</v>
      </c>
      <c r="P15" s="265">
        <f ca="1">Секц.1!AJ15</f>
        <v>3.0000000000046656</v>
      </c>
      <c r="Q15" s="295" t="str">
        <f ca="1">Секц.1!AS15</f>
        <v>+</v>
      </c>
      <c r="R15" s="167">
        <f ca="1">Секц.1!AR15</f>
        <v>6.0000000000034106</v>
      </c>
      <c r="S15" s="294" t="str">
        <f>Секц.1!BG15</f>
        <v>+</v>
      </c>
      <c r="T15" s="265">
        <f>Секц.1!BF15</f>
        <v>0</v>
      </c>
      <c r="U15" s="175">
        <f t="shared" ca="1" si="1"/>
        <v>65.200000000010789</v>
      </c>
      <c r="V15" s="304"/>
      <c r="W15" s="302"/>
      <c r="X15" s="294"/>
      <c r="Y15" s="75"/>
      <c r="Z15" s="241"/>
      <c r="AA15" s="46">
        <f t="shared" ca="1" si="2"/>
        <v>65.200000000010789</v>
      </c>
      <c r="AC15" s="1" t="str">
        <f ca="1">IF(AA15=Секц.1!BO15,"Ок","Ошибка")</f>
        <v>Ок</v>
      </c>
    </row>
    <row r="16" spans="1:29" s="1" customFormat="1" hidden="1" x14ac:dyDescent="0.2">
      <c r="A16" s="199">
        <f>Секц.1!A16</f>
        <v>9</v>
      </c>
      <c r="B16" s="200" t="e">
        <f>Секц.1!B16</f>
        <v>#VALUE!</v>
      </c>
      <c r="C16" s="327" t="str">
        <f>Секц.1!G16</f>
        <v xml:space="preserve"> </v>
      </c>
      <c r="D16" s="265">
        <f>Секц.1!F16</f>
        <v>0</v>
      </c>
      <c r="E16" s="328" t="str">
        <f>Секц.1!M16</f>
        <v xml:space="preserve"> </v>
      </c>
      <c r="F16" s="289">
        <f>Секц.1!L16</f>
        <v>0</v>
      </c>
      <c r="G16" s="294" t="str">
        <f ca="1">Секц.1!AZ16</f>
        <v>-</v>
      </c>
      <c r="H16" s="265">
        <f ca="1">Секц.1!AY16</f>
        <v>1679.9999999999941</v>
      </c>
      <c r="I16" s="294" t="str">
        <f ca="1">Секц.1!BM16</f>
        <v xml:space="preserve"> </v>
      </c>
      <c r="J16" s="299">
        <f ca="1">Секц.1!BL16</f>
        <v>0</v>
      </c>
      <c r="K16" s="75">
        <f t="shared" ca="1" si="0"/>
        <v>1679.9999999999941</v>
      </c>
      <c r="L16" s="300">
        <f>Секц.1!T16</f>
        <v>0</v>
      </c>
      <c r="M16" s="294" t="str">
        <f ca="1">Секц.1!AE16</f>
        <v>+</v>
      </c>
      <c r="N16" s="265">
        <f ca="1">Секц.1!AD16</f>
        <v>37352</v>
      </c>
      <c r="O16" s="294" t="e">
        <f ca="1">Секц.1!AK16</f>
        <v>#VALUE!</v>
      </c>
      <c r="P16" s="265" t="e">
        <f ca="1">Секц.1!AJ16</f>
        <v>#VALUE!</v>
      </c>
      <c r="Q16" s="295" t="e">
        <f ca="1">Секц.1!AS16</f>
        <v>#VALUE!</v>
      </c>
      <c r="R16" s="167" t="e">
        <f ca="1">Секц.1!AR16</f>
        <v>#VALUE!</v>
      </c>
      <c r="S16" s="294" t="str">
        <f>Секц.1!BG16</f>
        <v>+</v>
      </c>
      <c r="T16" s="265">
        <f>Секц.1!BF16</f>
        <v>41443</v>
      </c>
      <c r="U16" s="175" t="e">
        <f t="shared" ca="1" si="1"/>
        <v>#VALUE!</v>
      </c>
      <c r="V16" s="304"/>
      <c r="W16" s="302"/>
      <c r="X16" s="294"/>
      <c r="Y16" s="75"/>
      <c r="Z16" s="241"/>
      <c r="AA16" s="46" t="e">
        <f t="shared" ca="1" si="2"/>
        <v>#VALUE!</v>
      </c>
      <c r="AC16" s="1" t="e">
        <f ca="1">IF(AA16=Секц.1!BO16,"Ок","Ошибка")</f>
        <v>#VALUE!</v>
      </c>
    </row>
    <row r="17" spans="1:29" s="1" customFormat="1" hidden="1" x14ac:dyDescent="0.2">
      <c r="A17" s="199">
        <f>Секц.1!A17</f>
        <v>10</v>
      </c>
      <c r="B17" s="200" t="e">
        <f>Секц.1!B17</f>
        <v>#VALUE!</v>
      </c>
      <c r="C17" s="327" t="str">
        <f>Секц.1!G17</f>
        <v xml:space="preserve"> </v>
      </c>
      <c r="D17" s="265">
        <f>Секц.1!F17</f>
        <v>0</v>
      </c>
      <c r="E17" s="328" t="str">
        <f>Секц.1!M17</f>
        <v xml:space="preserve"> </v>
      </c>
      <c r="F17" s="289">
        <f>Секц.1!L17</f>
        <v>0</v>
      </c>
      <c r="G17" s="294" t="str">
        <f ca="1">Секц.1!AZ17</f>
        <v>-</v>
      </c>
      <c r="H17" s="265">
        <f ca="1">Секц.1!AY17</f>
        <v>1920.0000000000025</v>
      </c>
      <c r="I17" s="294" t="str">
        <f ca="1">Секц.1!BM17</f>
        <v>+</v>
      </c>
      <c r="J17" s="299">
        <f ca="1">Секц.1!BL17</f>
        <v>7270</v>
      </c>
      <c r="K17" s="75">
        <f t="shared" ca="1" si="0"/>
        <v>9190.0000000000018</v>
      </c>
      <c r="L17" s="300">
        <f>Секц.1!T17</f>
        <v>30</v>
      </c>
      <c r="M17" s="294" t="str">
        <f ca="1">Секц.1!AE17</f>
        <v>+</v>
      </c>
      <c r="N17" s="265">
        <f ca="1">Секц.1!AD17</f>
        <v>37361</v>
      </c>
      <c r="O17" s="294" t="e">
        <f ca="1">Секц.1!AK17</f>
        <v>#VALUE!</v>
      </c>
      <c r="P17" s="265" t="e">
        <f ca="1">Секц.1!AJ17</f>
        <v>#VALUE!</v>
      </c>
      <c r="Q17" s="295" t="e">
        <f ca="1">Секц.1!AS17</f>
        <v>#VALUE!</v>
      </c>
      <c r="R17" s="167" t="e">
        <f ca="1">Секц.1!AR17</f>
        <v>#VALUE!</v>
      </c>
      <c r="S17" s="294" t="str">
        <f>Секц.1!BG17</f>
        <v>+</v>
      </c>
      <c r="T17" s="265">
        <f>Секц.1!BF17</f>
        <v>41650</v>
      </c>
      <c r="U17" s="175" t="e">
        <f t="shared" ca="1" si="1"/>
        <v>#VALUE!</v>
      </c>
      <c r="V17" s="304"/>
      <c r="W17" s="302"/>
      <c r="X17" s="294"/>
      <c r="Y17" s="75"/>
      <c r="Z17" s="241"/>
      <c r="AA17" s="46" t="e">
        <f t="shared" ca="1" si="2"/>
        <v>#VALUE!</v>
      </c>
      <c r="AC17" s="1" t="e">
        <f ca="1">IF(AA17=Секц.1!BO17,"Ок","Ошибка")</f>
        <v>#VALUE!</v>
      </c>
    </row>
    <row r="18" spans="1:29" s="1" customFormat="1" x14ac:dyDescent="0.2">
      <c r="A18" s="199">
        <f>Секц.1!A18</f>
        <v>11</v>
      </c>
      <c r="B18" s="200" t="str">
        <f>Секц.1!B18</f>
        <v>ДЕМЕНТЬЕВ Петр</v>
      </c>
      <c r="C18" s="327" t="str">
        <f>Секц.1!G18</f>
        <v xml:space="preserve"> </v>
      </c>
      <c r="D18" s="265">
        <f>Секц.1!F18</f>
        <v>0</v>
      </c>
      <c r="E18" s="328" t="str">
        <f>Секц.1!M18</f>
        <v xml:space="preserve"> </v>
      </c>
      <c r="F18" s="289">
        <f>Секц.1!L18</f>
        <v>0</v>
      </c>
      <c r="G18" s="294" t="str">
        <f ca="1">Секц.1!AZ18</f>
        <v>+</v>
      </c>
      <c r="H18" s="265">
        <f ca="1">Секц.1!AY18</f>
        <v>1.5269036035547856E-12</v>
      </c>
      <c r="I18" s="294" t="str">
        <f ca="1">Секц.1!BM18</f>
        <v xml:space="preserve"> </v>
      </c>
      <c r="J18" s="299">
        <f ca="1">Секц.1!BL18</f>
        <v>0</v>
      </c>
      <c r="K18" s="75">
        <f t="shared" ca="1" si="0"/>
        <v>1.5269036035547856E-12</v>
      </c>
      <c r="L18" s="300">
        <f>Секц.1!T18</f>
        <v>48</v>
      </c>
      <c r="M18" s="294" t="str">
        <f ca="1">Секц.1!AE18</f>
        <v>+</v>
      </c>
      <c r="N18" s="265">
        <f ca="1">Секц.1!AD18</f>
        <v>14.999999999996275</v>
      </c>
      <c r="O18" s="294" t="str">
        <f ca="1">Секц.1!AK18</f>
        <v>-</v>
      </c>
      <c r="P18" s="265">
        <f ca="1">Секц.1!AJ18</f>
        <v>44.999999999992049</v>
      </c>
      <c r="Q18" s="295" t="str">
        <f ca="1">Секц.1!AS18</f>
        <v>+</v>
      </c>
      <c r="R18" s="167">
        <f ca="1">Секц.1!AR18</f>
        <v>9.9999999999912461</v>
      </c>
      <c r="S18" s="294" t="str">
        <f>Секц.1!BG18</f>
        <v>+</v>
      </c>
      <c r="T18" s="265">
        <f>Секц.1!BF18</f>
        <v>0</v>
      </c>
      <c r="U18" s="175">
        <f t="shared" ca="1" si="1"/>
        <v>117.99999999997956</v>
      </c>
      <c r="V18" s="304"/>
      <c r="W18" s="302"/>
      <c r="X18" s="294"/>
      <c r="Y18" s="75"/>
      <c r="Z18" s="241"/>
      <c r="AA18" s="46">
        <f t="shared" ca="1" si="2"/>
        <v>117.99999999998109</v>
      </c>
      <c r="AC18" s="1" t="str">
        <f ca="1">IF(AA18=Секц.1!BO18,"Ок","Ошибка")</f>
        <v>Ок</v>
      </c>
    </row>
    <row r="19" spans="1:29" s="1" customFormat="1" x14ac:dyDescent="0.2">
      <c r="A19" s="199">
        <f>Секц.1!A19</f>
        <v>12</v>
      </c>
      <c r="B19" s="200" t="str">
        <f>Секц.1!B19</f>
        <v>БУРЕ Надежда</v>
      </c>
      <c r="C19" s="327" t="str">
        <f>Секц.1!G19</f>
        <v xml:space="preserve"> </v>
      </c>
      <c r="D19" s="265">
        <f>Секц.1!F19</f>
        <v>0</v>
      </c>
      <c r="E19" s="328" t="str">
        <f>Секц.1!M19</f>
        <v xml:space="preserve"> </v>
      </c>
      <c r="F19" s="289">
        <f>Секц.1!L19</f>
        <v>0</v>
      </c>
      <c r="G19" s="294" t="str">
        <f ca="1">Секц.1!AZ19</f>
        <v>+</v>
      </c>
      <c r="H19" s="265">
        <f ca="1">Секц.1!AY19</f>
        <v>60.00000000000135</v>
      </c>
      <c r="I19" s="294" t="str">
        <f ca="1">Секц.1!BM19</f>
        <v>+</v>
      </c>
      <c r="J19" s="299">
        <f ca="1">Секц.1!BL19</f>
        <v>10.000000000001563</v>
      </c>
      <c r="K19" s="75">
        <f t="shared" ca="1" si="0"/>
        <v>70.000000000002913</v>
      </c>
      <c r="L19" s="300">
        <f>Секц.1!T19</f>
        <v>62.3</v>
      </c>
      <c r="M19" s="294" t="str">
        <f ca="1">Секц.1!AE19</f>
        <v>-</v>
      </c>
      <c r="N19" s="265">
        <f ca="1">Секц.1!AD19</f>
        <v>144.99999999999676</v>
      </c>
      <c r="O19" s="294" t="str">
        <f ca="1">Секц.1!AK19</f>
        <v>-</v>
      </c>
      <c r="P19" s="265">
        <f ca="1">Секц.1!AJ19</f>
        <v>129.0000000000052</v>
      </c>
      <c r="Q19" s="295" t="str">
        <f ca="1">Секц.1!AS19</f>
        <v>-</v>
      </c>
      <c r="R19" s="167">
        <f ca="1">Секц.1!AR19</f>
        <v>176.99999999999642</v>
      </c>
      <c r="S19" s="294" t="str">
        <f>Секц.1!BG19</f>
        <v>+</v>
      </c>
      <c r="T19" s="265">
        <f>Секц.1!BF19</f>
        <v>139.00000000000992</v>
      </c>
      <c r="U19" s="175">
        <f t="shared" ca="1" si="1"/>
        <v>652.30000000000837</v>
      </c>
      <c r="V19" s="304"/>
      <c r="W19" s="302"/>
      <c r="X19" s="294"/>
      <c r="Y19" s="75"/>
      <c r="Z19" s="241"/>
      <c r="AA19" s="46">
        <f t="shared" ca="1" si="2"/>
        <v>722.30000000001132</v>
      </c>
      <c r="AC19" s="1" t="str">
        <f ca="1">IF(AA19=Секц.1!BO19,"Ок","Ошибка")</f>
        <v>Ок</v>
      </c>
    </row>
    <row r="20" spans="1:29" s="1" customFormat="1" hidden="1" x14ac:dyDescent="0.2">
      <c r="A20" s="199">
        <f>Секц.1!A20</f>
        <v>13</v>
      </c>
      <c r="B20" s="200" t="e">
        <f>Секц.1!B20</f>
        <v>#VALUE!</v>
      </c>
      <c r="C20" s="327" t="str">
        <f>Секц.1!G20</f>
        <v xml:space="preserve"> </v>
      </c>
      <c r="D20" s="265">
        <f>Секц.1!F20</f>
        <v>0</v>
      </c>
      <c r="E20" s="328" t="str">
        <f>Секц.1!M20</f>
        <v xml:space="preserve"> </v>
      </c>
      <c r="F20" s="289">
        <f>Секц.1!L20</f>
        <v>0</v>
      </c>
      <c r="G20" s="294" t="str">
        <f ca="1">Секц.1!AZ20</f>
        <v>-</v>
      </c>
      <c r="H20" s="265">
        <f ca="1">Секц.1!AY20</f>
        <v>1499.9999999999995</v>
      </c>
      <c r="I20" s="294" t="str">
        <f ca="1">Секц.1!BM20</f>
        <v xml:space="preserve"> </v>
      </c>
      <c r="J20" s="299">
        <f ca="1">Секц.1!BL20</f>
        <v>0</v>
      </c>
      <c r="K20" s="75">
        <f t="shared" ca="1" si="0"/>
        <v>1499.9999999999995</v>
      </c>
      <c r="L20" s="300">
        <f>Секц.1!T20</f>
        <v>14.9</v>
      </c>
      <c r="M20" s="294" t="str">
        <f ca="1">Секц.1!AE20</f>
        <v>-</v>
      </c>
      <c r="N20" s="265">
        <f ca="1">Секц.1!AD20</f>
        <v>268.99999999999858</v>
      </c>
      <c r="O20" s="294" t="str">
        <f ca="1">Секц.1!AK20</f>
        <v>-</v>
      </c>
      <c r="P20" s="265">
        <f ca="1">Секц.1!AJ20</f>
        <v>491.99999999999471</v>
      </c>
      <c r="Q20" s="295" t="str">
        <f ca="1">Секц.1!AS20</f>
        <v>+</v>
      </c>
      <c r="R20" s="167">
        <f ca="1">Секц.1!AR20</f>
        <v>401.99999999999335</v>
      </c>
      <c r="S20" s="294" t="str">
        <f>Секц.1!BG20</f>
        <v>+</v>
      </c>
      <c r="T20" s="265">
        <f>Секц.1!BF20</f>
        <v>101.00000000000077</v>
      </c>
      <c r="U20" s="175">
        <f t="shared" ca="1" si="1"/>
        <v>1278.8999999999876</v>
      </c>
      <c r="V20" s="304"/>
      <c r="W20" s="302"/>
      <c r="X20" s="294"/>
      <c r="Y20" s="75"/>
      <c r="Z20" s="241"/>
      <c r="AA20" s="46">
        <f t="shared" ca="1" si="2"/>
        <v>2778.8999999999869</v>
      </c>
      <c r="AC20" s="1" t="str">
        <f ca="1">IF(AA20=Секц.1!BO20,"Ок","Ошибка")</f>
        <v>Ок</v>
      </c>
    </row>
    <row r="21" spans="1:29" s="1" customFormat="1" hidden="1" x14ac:dyDescent="0.2">
      <c r="A21" s="199">
        <f>Секц.1!A21</f>
        <v>14</v>
      </c>
      <c r="B21" s="200" t="e">
        <f>Секц.1!B21</f>
        <v>#VALUE!</v>
      </c>
      <c r="C21" s="327" t="str">
        <f>Секц.1!G21</f>
        <v xml:space="preserve"> </v>
      </c>
      <c r="D21" s="265">
        <f>Секц.1!F21</f>
        <v>0</v>
      </c>
      <c r="E21" s="328" t="str">
        <f>Секц.1!M21</f>
        <v xml:space="preserve"> </v>
      </c>
      <c r="F21" s="289">
        <f>Секц.1!L21</f>
        <v>0</v>
      </c>
      <c r="G21" s="294" t="str">
        <f ca="1">Секц.1!AZ21</f>
        <v xml:space="preserve"> </v>
      </c>
      <c r="H21" s="265">
        <f ca="1">Секц.1!AY21</f>
        <v>0</v>
      </c>
      <c r="I21" s="294" t="str">
        <f ca="1">Секц.1!BM21</f>
        <v xml:space="preserve"> </v>
      </c>
      <c r="J21" s="299">
        <f ca="1">Секц.1!BL21</f>
        <v>0</v>
      </c>
      <c r="K21" s="75">
        <f t="shared" ca="1" si="0"/>
        <v>0</v>
      </c>
      <c r="L21" s="300">
        <f>Секц.1!T21</f>
        <v>0</v>
      </c>
      <c r="M21" s="294" t="e">
        <f ca="1">Секц.1!AE21</f>
        <v>#VALUE!</v>
      </c>
      <c r="N21" s="265" t="e">
        <f ca="1">Секц.1!AD21</f>
        <v>#VALUE!</v>
      </c>
      <c r="O21" s="294" t="e">
        <f ca="1">Секц.1!AK21</f>
        <v>#VALUE!</v>
      </c>
      <c r="P21" s="265" t="e">
        <f ca="1">Секц.1!AJ21</f>
        <v>#VALUE!</v>
      </c>
      <c r="Q21" s="295" t="e">
        <f ca="1">Секц.1!AS21</f>
        <v>#VALUE!</v>
      </c>
      <c r="R21" s="167" t="e">
        <f ca="1">Секц.1!AR21</f>
        <v>#VALUE!</v>
      </c>
      <c r="S21" s="294" t="e">
        <f>Секц.1!BG21</f>
        <v>#VALUE!</v>
      </c>
      <c r="T21" s="265" t="e">
        <f>Секц.1!BF21</f>
        <v>#VALUE!</v>
      </c>
      <c r="U21" s="175" t="e">
        <f t="shared" ca="1" si="1"/>
        <v>#VALUE!</v>
      </c>
      <c r="V21" s="304"/>
      <c r="W21" s="302"/>
      <c r="X21" s="294"/>
      <c r="Y21" s="75"/>
      <c r="Z21" s="241"/>
      <c r="AA21" s="46" t="e">
        <f t="shared" ca="1" si="2"/>
        <v>#VALUE!</v>
      </c>
      <c r="AC21" s="1" t="e">
        <f ca="1">IF(AA21=Секц.1!BO21,"Ок","Ошибка")</f>
        <v>#VALUE!</v>
      </c>
    </row>
    <row r="22" spans="1:29" s="1" customFormat="1" x14ac:dyDescent="0.2">
      <c r="A22" s="199">
        <f>Секц.1!A22</f>
        <v>15</v>
      </c>
      <c r="B22" s="200" t="str">
        <f>Секц.1!B22</f>
        <v>МАХОТИН Владислав</v>
      </c>
      <c r="C22" s="327" t="str">
        <f>Секц.1!G22</f>
        <v xml:space="preserve"> </v>
      </c>
      <c r="D22" s="265">
        <f>Секц.1!F22</f>
        <v>0</v>
      </c>
      <c r="E22" s="328" t="str">
        <f>Секц.1!M22</f>
        <v xml:space="preserve"> </v>
      </c>
      <c r="F22" s="289">
        <f>Секц.1!L22</f>
        <v>0</v>
      </c>
      <c r="G22" s="294" t="str">
        <f ca="1">Секц.1!AZ22</f>
        <v xml:space="preserve"> </v>
      </c>
      <c r="H22" s="265">
        <f ca="1">Секц.1!AY22</f>
        <v>0</v>
      </c>
      <c r="I22" s="294" t="str">
        <f ca="1">Секц.1!BM22</f>
        <v>+</v>
      </c>
      <c r="J22" s="299">
        <f ca="1">Секц.1!BL22</f>
        <v>20.000000000001528</v>
      </c>
      <c r="K22" s="75">
        <f t="shared" ca="1" si="0"/>
        <v>20.000000000001528</v>
      </c>
      <c r="L22" s="300">
        <f>Секц.1!T22</f>
        <v>40.6</v>
      </c>
      <c r="M22" s="294" t="str">
        <f ca="1">Секц.1!AE22</f>
        <v>-</v>
      </c>
      <c r="N22" s="265">
        <f ca="1">Секц.1!AD22</f>
        <v>131.99999999999793</v>
      </c>
      <c r="O22" s="294" t="str">
        <f ca="1">Секц.1!AK22</f>
        <v>-</v>
      </c>
      <c r="P22" s="265">
        <f ca="1">Секц.1!AJ22</f>
        <v>206.00000000000125</v>
      </c>
      <c r="Q22" s="295" t="str">
        <f ca="1">Секц.1!AS22</f>
        <v>-</v>
      </c>
      <c r="R22" s="167">
        <f ca="1">Секц.1!AR22</f>
        <v>21.00000000000081</v>
      </c>
      <c r="S22" s="294" t="str">
        <f>Секц.1!BG22</f>
        <v>+</v>
      </c>
      <c r="T22" s="265">
        <f>Секц.1!BF22</f>
        <v>217.00000000000293</v>
      </c>
      <c r="U22" s="175">
        <f t="shared" ca="1" si="1"/>
        <v>616.60000000000298</v>
      </c>
      <c r="V22" s="304"/>
      <c r="W22" s="302"/>
      <c r="X22" s="294"/>
      <c r="Y22" s="75"/>
      <c r="Z22" s="241"/>
      <c r="AA22" s="46">
        <f t="shared" ca="1" si="2"/>
        <v>636.60000000000446</v>
      </c>
      <c r="AC22" s="1" t="str">
        <f ca="1">IF(AA22=Секц.1!BO22,"Ок","Ошибка")</f>
        <v>Ок</v>
      </c>
    </row>
    <row r="23" spans="1:29" s="1" customFormat="1" hidden="1" x14ac:dyDescent="0.2">
      <c r="A23" s="199">
        <f>Секц.1!A23</f>
        <v>16</v>
      </c>
      <c r="B23" s="200" t="e">
        <f>Секц.1!B23</f>
        <v>#VALUE!</v>
      </c>
      <c r="C23" s="327" t="str">
        <f>Секц.1!G23</f>
        <v xml:space="preserve"> </v>
      </c>
      <c r="D23" s="265">
        <f>Секц.1!F23</f>
        <v>0</v>
      </c>
      <c r="E23" s="328" t="str">
        <f>Секц.1!M23</f>
        <v xml:space="preserve"> </v>
      </c>
      <c r="F23" s="289">
        <f>Секц.1!L23</f>
        <v>0</v>
      </c>
      <c r="G23" s="294" t="str">
        <f ca="1">Секц.1!AZ23</f>
        <v>-</v>
      </c>
      <c r="H23" s="265">
        <f ca="1">Секц.1!AY23</f>
        <v>1559.9999999999945</v>
      </c>
      <c r="I23" s="294" t="str">
        <f ca="1">Секц.1!BM23</f>
        <v>+</v>
      </c>
      <c r="J23" s="299">
        <f ca="1">Секц.1!BL23</f>
        <v>410.00000000000011</v>
      </c>
      <c r="K23" s="75">
        <f t="shared" ca="1" si="0"/>
        <v>1969.9999999999945</v>
      </c>
      <c r="L23" s="300">
        <f>Секц.1!T23</f>
        <v>36.6</v>
      </c>
      <c r="M23" s="294" t="str">
        <f ca="1">Секц.1!AE23</f>
        <v>-</v>
      </c>
      <c r="N23" s="265">
        <f ca="1">Секц.1!AD23</f>
        <v>232.00000000000557</v>
      </c>
      <c r="O23" s="294" t="str">
        <f ca="1">Секц.1!AK23</f>
        <v>-</v>
      </c>
      <c r="P23" s="265">
        <f ca="1">Секц.1!AJ23</f>
        <v>320.99999999999682</v>
      </c>
      <c r="Q23" s="295" t="str">
        <f ca="1">Секц.1!AS23</f>
        <v>+</v>
      </c>
      <c r="R23" s="167">
        <f ca="1">Секц.1!AR23</f>
        <v>604.0000000000025</v>
      </c>
      <c r="S23" s="294" t="str">
        <f>Секц.1!BG23</f>
        <v>+</v>
      </c>
      <c r="T23" s="265">
        <f>Секц.1!BF23</f>
        <v>129.99999999999892</v>
      </c>
      <c r="U23" s="175">
        <f t="shared" ca="1" si="1"/>
        <v>1323.6000000000035</v>
      </c>
      <c r="V23" s="304"/>
      <c r="W23" s="302"/>
      <c r="X23" s="294"/>
      <c r="Y23" s="75"/>
      <c r="Z23" s="241"/>
      <c r="AA23" s="46">
        <f t="shared" ca="1" si="2"/>
        <v>3293.5999999999981</v>
      </c>
      <c r="AC23" s="1" t="e">
        <f ca="1">IF(AA23=Секц.1!BO23,"Ок","Ошибка")</f>
        <v>#REF!</v>
      </c>
    </row>
    <row r="24" spans="1:29" s="1" customFormat="1" hidden="1" x14ac:dyDescent="0.2">
      <c r="A24" s="199">
        <f>Секц.1!A24</f>
        <v>17</v>
      </c>
      <c r="B24" s="200" t="e">
        <f>Секц.1!B24</f>
        <v>#VALUE!</v>
      </c>
      <c r="C24" s="327" t="str">
        <f>Секц.1!G24</f>
        <v xml:space="preserve"> </v>
      </c>
      <c r="D24" s="265">
        <f>Секц.1!F24</f>
        <v>0</v>
      </c>
      <c r="E24" s="328" t="str">
        <f>Секц.1!M24</f>
        <v xml:space="preserve"> </v>
      </c>
      <c r="F24" s="289">
        <f>Секц.1!L24</f>
        <v>0</v>
      </c>
      <c r="G24" s="294" t="str">
        <f ca="1">Секц.1!AZ24</f>
        <v xml:space="preserve"> </v>
      </c>
      <c r="H24" s="265">
        <f ca="1">Секц.1!AY24</f>
        <v>0</v>
      </c>
      <c r="I24" s="294" t="str">
        <f ca="1">Секц.1!BM24</f>
        <v xml:space="preserve"> </v>
      </c>
      <c r="J24" s="299">
        <f ca="1">Секц.1!BL24</f>
        <v>0</v>
      </c>
      <c r="K24" s="75">
        <f t="shared" ca="1" si="0"/>
        <v>0</v>
      </c>
      <c r="L24" s="300">
        <f>Секц.1!T24</f>
        <v>0</v>
      </c>
      <c r="M24" s="294" t="e">
        <f ca="1">Секц.1!AE24</f>
        <v>#VALUE!</v>
      </c>
      <c r="N24" s="265" t="e">
        <f ca="1">Секц.1!AD24</f>
        <v>#VALUE!</v>
      </c>
      <c r="O24" s="294" t="e">
        <f ca="1">Секц.1!AK24</f>
        <v>#VALUE!</v>
      </c>
      <c r="P24" s="265" t="e">
        <f ca="1">Секц.1!AJ24</f>
        <v>#VALUE!</v>
      </c>
      <c r="Q24" s="295" t="e">
        <f ca="1">Секц.1!AS24</f>
        <v>#VALUE!</v>
      </c>
      <c r="R24" s="167" t="e">
        <f ca="1">Секц.1!AR24</f>
        <v>#VALUE!</v>
      </c>
      <c r="S24" s="294" t="e">
        <f>Секц.1!BG24</f>
        <v>#VALUE!</v>
      </c>
      <c r="T24" s="265" t="e">
        <f>Секц.1!BF24</f>
        <v>#VALUE!</v>
      </c>
      <c r="U24" s="175" t="e">
        <f t="shared" ca="1" si="1"/>
        <v>#VALUE!</v>
      </c>
      <c r="V24" s="304"/>
      <c r="W24" s="302"/>
      <c r="X24" s="294"/>
      <c r="Y24" s="75"/>
      <c r="Z24" s="241"/>
      <c r="AA24" s="46" t="e">
        <f t="shared" ca="1" si="2"/>
        <v>#VALUE!</v>
      </c>
      <c r="AC24" s="1" t="e">
        <f ca="1">IF(AA24=Секц.1!BO24,"Ок","Ошибка")</f>
        <v>#VALUE!</v>
      </c>
    </row>
    <row r="25" spans="1:29" s="1" customFormat="1" hidden="1" x14ac:dyDescent="0.2">
      <c r="A25" s="199">
        <f>Секц.1!A25</f>
        <v>18</v>
      </c>
      <c r="B25" s="200" t="e">
        <f>Секц.1!B25</f>
        <v>#VALUE!</v>
      </c>
      <c r="C25" s="327" t="str">
        <f>Секц.1!G25</f>
        <v xml:space="preserve"> </v>
      </c>
      <c r="D25" s="265">
        <f>Секц.1!F25</f>
        <v>0</v>
      </c>
      <c r="E25" s="328" t="str">
        <f>Секц.1!M25</f>
        <v xml:space="preserve"> </v>
      </c>
      <c r="F25" s="289">
        <f>Секц.1!L25</f>
        <v>0</v>
      </c>
      <c r="G25" s="294" t="str">
        <f ca="1">Секц.1!AZ25</f>
        <v xml:space="preserve"> </v>
      </c>
      <c r="H25" s="265">
        <f>Секц.1!AY25</f>
        <v>0</v>
      </c>
      <c r="I25" s="294" t="str">
        <f ca="1">Секц.1!BM25</f>
        <v xml:space="preserve"> </v>
      </c>
      <c r="J25" s="299">
        <f ca="1">Секц.1!BL25</f>
        <v>0</v>
      </c>
      <c r="K25" s="75">
        <f t="shared" ca="1" si="0"/>
        <v>0</v>
      </c>
      <c r="L25" s="300">
        <f>Секц.1!T25</f>
        <v>0</v>
      </c>
      <c r="M25" s="294" t="e">
        <f ca="1">Секц.1!AE25</f>
        <v>#VALUE!</v>
      </c>
      <c r="N25" s="265" t="e">
        <f ca="1">Секц.1!AD25</f>
        <v>#VALUE!</v>
      </c>
      <c r="O25" s="294" t="e">
        <f ca="1">Секц.1!AK25</f>
        <v>#VALUE!</v>
      </c>
      <c r="P25" s="265" t="e">
        <f ca="1">Секц.1!AJ25</f>
        <v>#VALUE!</v>
      </c>
      <c r="Q25" s="295" t="e">
        <f ca="1">Секц.1!AS25</f>
        <v>#VALUE!</v>
      </c>
      <c r="R25" s="167" t="e">
        <f ca="1">Секц.1!AR25</f>
        <v>#VALUE!</v>
      </c>
      <c r="S25" s="294" t="e">
        <f>Секц.1!BG25</f>
        <v>#VALUE!</v>
      </c>
      <c r="T25" s="265" t="e">
        <f>Секц.1!BF25</f>
        <v>#VALUE!</v>
      </c>
      <c r="U25" s="175" t="e">
        <f t="shared" ca="1" si="1"/>
        <v>#VALUE!</v>
      </c>
      <c r="V25" s="304"/>
      <c r="W25" s="302"/>
      <c r="X25" s="294"/>
      <c r="Y25" s="75"/>
      <c r="Z25" s="241"/>
      <c r="AA25" s="46" t="e">
        <f t="shared" ca="1" si="2"/>
        <v>#VALUE!</v>
      </c>
      <c r="AC25" s="1" t="e">
        <f ca="1">IF(AA25=Секц.1!BO25,"Ок","Ошибка")</f>
        <v>#VALUE!</v>
      </c>
    </row>
    <row r="26" spans="1:29" s="1" customFormat="1" hidden="1" x14ac:dyDescent="0.2">
      <c r="A26" s="199">
        <f>Секц.1!A26</f>
        <v>19</v>
      </c>
      <c r="B26" s="200" t="e">
        <f>Секц.1!B26</f>
        <v>#VALUE!</v>
      </c>
      <c r="C26" s="327" t="str">
        <f>Секц.1!G26</f>
        <v xml:space="preserve"> </v>
      </c>
      <c r="D26" s="265">
        <f>Секц.1!F26</f>
        <v>0</v>
      </c>
      <c r="E26" s="328" t="str">
        <f>Секц.1!M26</f>
        <v xml:space="preserve"> </v>
      </c>
      <c r="F26" s="289">
        <f>Секц.1!L26</f>
        <v>0</v>
      </c>
      <c r="G26" s="294" t="str">
        <f ca="1">Секц.1!AZ26</f>
        <v>-</v>
      </c>
      <c r="H26" s="265">
        <f ca="1">Секц.1!AY26</f>
        <v>1619.9999999999991</v>
      </c>
      <c r="I26" s="294" t="str">
        <f ca="1">Секц.1!BM26</f>
        <v xml:space="preserve"> </v>
      </c>
      <c r="J26" s="299">
        <f ca="1">Секц.1!BL26</f>
        <v>0</v>
      </c>
      <c r="K26" s="75">
        <f t="shared" ca="1" si="0"/>
        <v>1619.9999999999991</v>
      </c>
      <c r="L26" s="300">
        <f>Секц.1!T26</f>
        <v>20.5</v>
      </c>
      <c r="M26" s="294" t="str">
        <f ca="1">Секц.1!AE26</f>
        <v>-</v>
      </c>
      <c r="N26" s="265">
        <f ca="1">Секц.1!AD26</f>
        <v>255.99999999999972</v>
      </c>
      <c r="O26" s="294" t="str">
        <f ca="1">Секц.1!AK26</f>
        <v>-</v>
      </c>
      <c r="P26" s="265">
        <f ca="1">Секц.1!AJ26</f>
        <v>282.99999999999727</v>
      </c>
      <c r="Q26" s="295" t="str">
        <f ca="1">Секц.1!AS26</f>
        <v>+</v>
      </c>
      <c r="R26" s="167">
        <f ca="1">Секц.1!AR26</f>
        <v>552.99999999999454</v>
      </c>
      <c r="S26" s="294" t="str">
        <f>Секц.1!BG26</f>
        <v>+</v>
      </c>
      <c r="T26" s="265">
        <f>Секц.1!BF26</f>
        <v>173.00000000000244</v>
      </c>
      <c r="U26" s="175">
        <f t="shared" ca="1" si="1"/>
        <v>1285.4999999999941</v>
      </c>
      <c r="V26" s="304"/>
      <c r="W26" s="302"/>
      <c r="X26" s="294"/>
      <c r="Y26" s="75"/>
      <c r="Z26" s="241"/>
      <c r="AA26" s="46">
        <f t="shared" ca="1" si="2"/>
        <v>2905.4999999999932</v>
      </c>
      <c r="AC26" s="1" t="e">
        <f ca="1">IF(AA26=Секц.1!BO26,"Ок","Ошибка")</f>
        <v>#REF!</v>
      </c>
    </row>
    <row r="27" spans="1:29" s="1" customFormat="1" hidden="1" x14ac:dyDescent="0.2">
      <c r="A27" s="199">
        <f>Секц.1!A27</f>
        <v>20</v>
      </c>
      <c r="B27" s="200" t="e">
        <f>Секц.1!B27</f>
        <v>#VALUE!</v>
      </c>
      <c r="C27" s="327" t="str">
        <f>Секц.1!G27</f>
        <v xml:space="preserve"> </v>
      </c>
      <c r="D27" s="265">
        <f>Секц.1!F27</f>
        <v>0</v>
      </c>
      <c r="E27" s="328" t="str">
        <f>Секц.1!M27</f>
        <v xml:space="preserve"> </v>
      </c>
      <c r="F27" s="289">
        <f>Секц.1!L27</f>
        <v>0</v>
      </c>
      <c r="G27" s="294" t="str">
        <f ca="1">Секц.1!AZ27</f>
        <v xml:space="preserve"> </v>
      </c>
      <c r="H27" s="265">
        <f ca="1">Секц.1!AY27</f>
        <v>0</v>
      </c>
      <c r="I27" s="294" t="str">
        <f ca="1">Секц.1!BM27</f>
        <v xml:space="preserve"> </v>
      </c>
      <c r="J27" s="299">
        <f ca="1">Секц.1!BL27</f>
        <v>0</v>
      </c>
      <c r="K27" s="75">
        <f t="shared" ca="1" si="0"/>
        <v>0</v>
      </c>
      <c r="L27" s="300">
        <f>Секц.1!T27</f>
        <v>0</v>
      </c>
      <c r="M27" s="294" t="e">
        <f ca="1">Секц.1!AE27</f>
        <v>#VALUE!</v>
      </c>
      <c r="N27" s="265" t="e">
        <f ca="1">Секц.1!AD27</f>
        <v>#VALUE!</v>
      </c>
      <c r="O27" s="294" t="e">
        <f ca="1">Секц.1!AK27</f>
        <v>#VALUE!</v>
      </c>
      <c r="P27" s="265" t="e">
        <f ca="1">Секц.1!AJ27</f>
        <v>#VALUE!</v>
      </c>
      <c r="Q27" s="295" t="e">
        <f ca="1">Секц.1!AS27</f>
        <v>#VALUE!</v>
      </c>
      <c r="R27" s="167" t="e">
        <f ca="1">Секц.1!AR27</f>
        <v>#VALUE!</v>
      </c>
      <c r="S27" s="294" t="e">
        <f>Секц.1!BG27</f>
        <v>#VALUE!</v>
      </c>
      <c r="T27" s="265" t="e">
        <f>Секц.1!BF27</f>
        <v>#VALUE!</v>
      </c>
      <c r="U27" s="175" t="e">
        <f t="shared" ca="1" si="1"/>
        <v>#VALUE!</v>
      </c>
      <c r="V27" s="304"/>
      <c r="W27" s="302"/>
      <c r="X27" s="294"/>
      <c r="Y27" s="75"/>
      <c r="Z27" s="241"/>
      <c r="AA27" s="46" t="e">
        <f t="shared" ca="1" si="2"/>
        <v>#VALUE!</v>
      </c>
      <c r="AC27" s="1" t="e">
        <f ca="1">IF(AA27=Секц.1!BO27,"Ок","Ошибка")</f>
        <v>#VALUE!</v>
      </c>
    </row>
    <row r="28" spans="1:29" s="1" customFormat="1" hidden="1" x14ac:dyDescent="0.2">
      <c r="A28" s="199">
        <f>Секц.1!A28</f>
        <v>21</v>
      </c>
      <c r="B28" s="200" t="e">
        <f>Секц.1!B28</f>
        <v>#VALUE!</v>
      </c>
      <c r="C28" s="327" t="str">
        <f>Секц.1!G28</f>
        <v xml:space="preserve"> </v>
      </c>
      <c r="D28" s="265">
        <f>Секц.1!F28</f>
        <v>0</v>
      </c>
      <c r="E28" s="328" t="str">
        <f>Секц.1!M28</f>
        <v xml:space="preserve"> </v>
      </c>
      <c r="F28" s="289">
        <f>Секц.1!L28</f>
        <v>0</v>
      </c>
      <c r="G28" s="294" t="str">
        <f ca="1">Секц.1!AZ28</f>
        <v xml:space="preserve"> </v>
      </c>
      <c r="H28" s="265">
        <f ca="1">Секц.1!AY28</f>
        <v>0</v>
      </c>
      <c r="I28" s="294" t="str">
        <f ca="1">Секц.1!BM28</f>
        <v xml:space="preserve"> </v>
      </c>
      <c r="J28" s="299">
        <f ca="1">Секц.1!BL28</f>
        <v>0</v>
      </c>
      <c r="K28" s="75">
        <f t="shared" ca="1" si="0"/>
        <v>0</v>
      </c>
      <c r="L28" s="300">
        <f>Секц.1!T28</f>
        <v>0</v>
      </c>
      <c r="M28" s="294" t="e">
        <f ca="1">Секц.1!AE28</f>
        <v>#VALUE!</v>
      </c>
      <c r="N28" s="265" t="e">
        <f ca="1">Секц.1!AD28</f>
        <v>#VALUE!</v>
      </c>
      <c r="O28" s="294" t="e">
        <f ca="1">Секц.1!AK28</f>
        <v>#VALUE!</v>
      </c>
      <c r="P28" s="265" t="e">
        <f ca="1">Секц.1!AJ28</f>
        <v>#VALUE!</v>
      </c>
      <c r="Q28" s="295" t="e">
        <f ca="1">Секц.1!AS28</f>
        <v>#VALUE!</v>
      </c>
      <c r="R28" s="167" t="e">
        <f ca="1">Секц.1!AR28</f>
        <v>#VALUE!</v>
      </c>
      <c r="S28" s="294" t="e">
        <f>Секц.1!BG28</f>
        <v>#VALUE!</v>
      </c>
      <c r="T28" s="265" t="e">
        <f>Секц.1!BF28</f>
        <v>#VALUE!</v>
      </c>
      <c r="U28" s="175" t="e">
        <f t="shared" ca="1" si="1"/>
        <v>#VALUE!</v>
      </c>
      <c r="V28" s="304"/>
      <c r="W28" s="302"/>
      <c r="X28" s="294"/>
      <c r="Y28" s="75"/>
      <c r="Z28" s="241"/>
      <c r="AA28" s="46" t="e">
        <f t="shared" ca="1" si="2"/>
        <v>#VALUE!</v>
      </c>
      <c r="AC28" s="1" t="e">
        <f ca="1">IF(AA28=Секц.1!BO28,"Ок","Ошибка")</f>
        <v>#VALUE!</v>
      </c>
    </row>
    <row r="29" spans="1:29" s="1" customFormat="1" x14ac:dyDescent="0.2">
      <c r="A29" s="199">
        <f>Секц.1!A29</f>
        <v>22</v>
      </c>
      <c r="B29" s="200" t="str">
        <f>Секц.1!B29</f>
        <v>ПЕТУХОВ Роман</v>
      </c>
      <c r="C29" s="327" t="str">
        <f>Секц.1!G29</f>
        <v xml:space="preserve"> </v>
      </c>
      <c r="D29" s="265">
        <f>Секц.1!F29</f>
        <v>0</v>
      </c>
      <c r="E29" s="328" t="str">
        <f>Секц.1!M29</f>
        <v xml:space="preserve"> </v>
      </c>
      <c r="F29" s="289">
        <f>Секц.1!L29</f>
        <v>0</v>
      </c>
      <c r="G29" s="294" t="str">
        <f ca="1">Секц.1!AZ29</f>
        <v xml:space="preserve"> </v>
      </c>
      <c r="H29" s="265">
        <f>Секц.1!AY29</f>
        <v>0</v>
      </c>
      <c r="I29" s="294" t="str">
        <f ca="1">Секц.1!BM29</f>
        <v xml:space="preserve"> </v>
      </c>
      <c r="J29" s="299">
        <f ca="1">Секц.1!BL29</f>
        <v>0</v>
      </c>
      <c r="K29" s="75">
        <f t="shared" ca="1" si="0"/>
        <v>0</v>
      </c>
      <c r="L29" s="300">
        <f>Секц.1!T29</f>
        <v>0</v>
      </c>
      <c r="M29" s="294"/>
      <c r="N29" s="265">
        <v>0</v>
      </c>
      <c r="O29" s="294"/>
      <c r="P29" s="265">
        <v>0</v>
      </c>
      <c r="Q29" s="295"/>
      <c r="R29" s="167">
        <v>0</v>
      </c>
      <c r="S29" s="294"/>
      <c r="T29" s="265">
        <v>0</v>
      </c>
      <c r="U29" s="175">
        <f t="shared" si="1"/>
        <v>0</v>
      </c>
      <c r="V29" s="304"/>
      <c r="W29" s="302"/>
      <c r="X29" s="294"/>
      <c r="Y29" s="75"/>
      <c r="Z29" s="241"/>
      <c r="AA29" s="46" t="s">
        <v>122</v>
      </c>
      <c r="AC29" s="1" t="str">
        <f>IF(AA29=Секц.1!BO29,"Ок","Ошибка")</f>
        <v>Ок</v>
      </c>
    </row>
    <row r="30" spans="1:29" s="1" customFormat="1" x14ac:dyDescent="0.2">
      <c r="A30" s="199">
        <f>Секц.1!A30</f>
        <v>23</v>
      </c>
      <c r="B30" s="200" t="str">
        <f>Секц.1!B30</f>
        <v>БАЖАНОВ Виктор</v>
      </c>
      <c r="C30" s="327" t="str">
        <f>Секц.1!G30</f>
        <v xml:space="preserve"> </v>
      </c>
      <c r="D30" s="265">
        <f>Секц.1!F30</f>
        <v>0</v>
      </c>
      <c r="E30" s="328" t="str">
        <f>Секц.1!M30</f>
        <v xml:space="preserve"> </v>
      </c>
      <c r="F30" s="289">
        <f>Секц.1!L30</f>
        <v>0</v>
      </c>
      <c r="G30" s="294" t="str">
        <f ca="1">Секц.1!AZ30</f>
        <v xml:space="preserve"> </v>
      </c>
      <c r="H30" s="265">
        <f ca="1">Секц.1!AY30</f>
        <v>0</v>
      </c>
      <c r="I30" s="294" t="str">
        <f ca="1">Секц.1!BM30</f>
        <v xml:space="preserve"> </v>
      </c>
      <c r="J30" s="299">
        <f ca="1">Секц.1!BL30</f>
        <v>0</v>
      </c>
      <c r="K30" s="75">
        <f t="shared" ca="1" si="0"/>
        <v>0</v>
      </c>
      <c r="L30" s="300">
        <f>Секц.1!T30</f>
        <v>0</v>
      </c>
      <c r="M30" s="294"/>
      <c r="N30" s="265">
        <v>0</v>
      </c>
      <c r="O30" s="294"/>
      <c r="P30" s="265">
        <v>0</v>
      </c>
      <c r="Q30" s="295"/>
      <c r="R30" s="167">
        <v>0</v>
      </c>
      <c r="S30" s="294"/>
      <c r="T30" s="265">
        <v>0</v>
      </c>
      <c r="U30" s="175">
        <f t="shared" si="1"/>
        <v>0</v>
      </c>
      <c r="V30" s="304"/>
      <c r="W30" s="302"/>
      <c r="X30" s="294"/>
      <c r="Y30" s="75"/>
      <c r="Z30" s="241"/>
      <c r="AA30" s="46" t="s">
        <v>122</v>
      </c>
      <c r="AC30" s="1" t="str">
        <f>IF(AA30=Секц.1!BO30,"Ок","Ошибка")</f>
        <v>Ок</v>
      </c>
    </row>
    <row r="31" spans="1:29" s="1" customFormat="1" hidden="1" x14ac:dyDescent="0.2">
      <c r="A31" s="199">
        <f>Секц.1!A31</f>
        <v>24</v>
      </c>
      <c r="B31" s="200" t="e">
        <f>Секц.1!B31</f>
        <v>#VALUE!</v>
      </c>
      <c r="C31" s="327" t="str">
        <f>Секц.1!G31</f>
        <v xml:space="preserve"> </v>
      </c>
      <c r="D31" s="265">
        <f>Секц.1!F31</f>
        <v>0</v>
      </c>
      <c r="E31" s="328" t="str">
        <f>Секц.1!M31</f>
        <v xml:space="preserve"> </v>
      </c>
      <c r="F31" s="289">
        <f>Секц.1!L31</f>
        <v>0</v>
      </c>
      <c r="G31" s="294" t="str">
        <f ca="1">Секц.1!AZ31</f>
        <v xml:space="preserve"> </v>
      </c>
      <c r="H31" s="265">
        <f ca="1">Секц.1!AY31</f>
        <v>0</v>
      </c>
      <c r="I31" s="294" t="str">
        <f ca="1">Секц.1!BM31</f>
        <v xml:space="preserve"> </v>
      </c>
      <c r="J31" s="299">
        <f ca="1">Секц.1!BL31</f>
        <v>0</v>
      </c>
      <c r="K31" s="75">
        <f t="shared" ca="1" si="0"/>
        <v>0</v>
      </c>
      <c r="L31" s="300">
        <f>Секц.1!T31</f>
        <v>0</v>
      </c>
      <c r="M31" s="294" t="e">
        <f ca="1">Секц.1!AE31</f>
        <v>#VALUE!</v>
      </c>
      <c r="N31" s="265" t="e">
        <f ca="1">Секц.1!AD31</f>
        <v>#VALUE!</v>
      </c>
      <c r="O31" s="294" t="e">
        <f ca="1">Секц.1!AK31</f>
        <v>#VALUE!</v>
      </c>
      <c r="P31" s="265" t="e">
        <f ca="1">Секц.1!AJ31</f>
        <v>#VALUE!</v>
      </c>
      <c r="Q31" s="295" t="e">
        <f ca="1">Секц.1!AS31</f>
        <v>#VALUE!</v>
      </c>
      <c r="R31" s="167" t="e">
        <f ca="1">Секц.1!AR31</f>
        <v>#VALUE!</v>
      </c>
      <c r="S31" s="294" t="e">
        <f>Секц.1!BG31</f>
        <v>#VALUE!</v>
      </c>
      <c r="T31" s="265" t="e">
        <f>Секц.1!BF31</f>
        <v>#VALUE!</v>
      </c>
      <c r="U31" s="46" t="e">
        <f ca="1">#REF!+#REF!+T31+R31+P31+N31+L31</f>
        <v>#REF!</v>
      </c>
      <c r="V31" s="304"/>
      <c r="W31" s="302"/>
      <c r="X31" s="294"/>
      <c r="Y31" s="75"/>
      <c r="Z31" s="241"/>
      <c r="AA31" s="46" t="e">
        <f t="shared" ref="AA31:AA37" ca="1" si="3">Z31+U31+K31+Y31</f>
        <v>#REF!</v>
      </c>
      <c r="AC31" s="1" t="e">
        <f ca="1">IF(AA31=Секц.1!BO31,"Ок","Ошибка")</f>
        <v>#REF!</v>
      </c>
    </row>
    <row r="32" spans="1:29" s="1" customFormat="1" hidden="1" x14ac:dyDescent="0.2">
      <c r="A32" s="199">
        <f>Секц.1!A32</f>
        <v>25</v>
      </c>
      <c r="B32" s="200" t="e">
        <f>Секц.1!B32</f>
        <v>#VALUE!</v>
      </c>
      <c r="C32" s="327" t="str">
        <f>Секц.1!G32</f>
        <v xml:space="preserve"> </v>
      </c>
      <c r="D32" s="265">
        <f>Секц.1!F32</f>
        <v>0</v>
      </c>
      <c r="E32" s="328" t="str">
        <f>Секц.1!M32</f>
        <v xml:space="preserve"> </v>
      </c>
      <c r="F32" s="289">
        <f>Секц.1!L32</f>
        <v>0</v>
      </c>
      <c r="G32" s="294" t="str">
        <f ca="1">Секц.1!AZ32</f>
        <v>-</v>
      </c>
      <c r="H32" s="265">
        <f ca="1">Секц.1!AY32</f>
        <v>1799.9999999999936</v>
      </c>
      <c r="I32" s="294" t="str">
        <f ca="1">Секц.1!BM32</f>
        <v xml:space="preserve"> </v>
      </c>
      <c r="J32" s="299">
        <f ca="1">Секц.1!BL32</f>
        <v>0</v>
      </c>
      <c r="K32" s="75">
        <f t="shared" ca="1" si="0"/>
        <v>1799.9999999999936</v>
      </c>
      <c r="L32" s="300">
        <f>Секц.1!T32</f>
        <v>17.7</v>
      </c>
      <c r="M32" s="294" t="str">
        <f ca="1">Секц.1!AE32</f>
        <v>-</v>
      </c>
      <c r="N32" s="265">
        <f ca="1">Секц.1!AD32</f>
        <v>314.00000000000557</v>
      </c>
      <c r="O32" s="294" t="str">
        <f ca="1">Секц.1!AK32</f>
        <v>-</v>
      </c>
      <c r="P32" s="265">
        <f ca="1">Секц.1!AJ32</f>
        <v>116.99999999999851</v>
      </c>
      <c r="Q32" s="295" t="str">
        <f ca="1">Секц.1!AS32</f>
        <v>+</v>
      </c>
      <c r="R32" s="167">
        <f ca="1">Секц.1!AR32</f>
        <v>377.00000000000222</v>
      </c>
      <c r="S32" s="294" t="str">
        <f>Секц.1!BG32</f>
        <v>+</v>
      </c>
      <c r="T32" s="265">
        <f>Секц.1!BF32</f>
        <v>54.999999999996781</v>
      </c>
      <c r="U32" s="46" t="e">
        <f ca="1">#REF!+#REF!+T32+R32+P32+N32+L32</f>
        <v>#REF!</v>
      </c>
      <c r="V32" s="304"/>
      <c r="W32" s="302"/>
      <c r="X32" s="294"/>
      <c r="Y32" s="75"/>
      <c r="Z32" s="241"/>
      <c r="AA32" s="46" t="e">
        <f t="shared" ca="1" si="3"/>
        <v>#REF!</v>
      </c>
      <c r="AC32" s="1" t="e">
        <f ca="1">IF(AA32=Секц.1!BO32,"Ок","Ошибка")</f>
        <v>#REF!</v>
      </c>
    </row>
    <row r="33" spans="1:29" s="1" customFormat="1" hidden="1" x14ac:dyDescent="0.2">
      <c r="A33" s="199">
        <f>Секц.1!A33</f>
        <v>26</v>
      </c>
      <c r="B33" s="200" t="e">
        <f>Секц.1!B33</f>
        <v>#VALUE!</v>
      </c>
      <c r="C33" s="327" t="str">
        <f>Секц.1!G33</f>
        <v xml:space="preserve"> </v>
      </c>
      <c r="D33" s="265">
        <f>Секц.1!F33</f>
        <v>0</v>
      </c>
      <c r="E33" s="328" t="str">
        <f>Секц.1!M33</f>
        <v xml:space="preserve"> </v>
      </c>
      <c r="F33" s="289">
        <f>Секц.1!L33</f>
        <v>0</v>
      </c>
      <c r="G33" s="294" t="str">
        <f ca="1">Секц.1!AZ33</f>
        <v xml:space="preserve"> </v>
      </c>
      <c r="H33" s="265">
        <f ca="1">Секц.1!AY33</f>
        <v>0</v>
      </c>
      <c r="I33" s="294" t="str">
        <f ca="1">Секц.1!BM33</f>
        <v xml:space="preserve"> </v>
      </c>
      <c r="J33" s="299">
        <f ca="1">Секц.1!BL33</f>
        <v>0</v>
      </c>
      <c r="K33" s="75">
        <f t="shared" ca="1" si="0"/>
        <v>0</v>
      </c>
      <c r="L33" s="300">
        <f>Секц.1!T33</f>
        <v>0</v>
      </c>
      <c r="M33" s="294" t="e">
        <f ca="1">Секц.1!AE33</f>
        <v>#VALUE!</v>
      </c>
      <c r="N33" s="265" t="e">
        <f ca="1">Секц.1!AD33</f>
        <v>#VALUE!</v>
      </c>
      <c r="O33" s="294" t="str">
        <f ca="1">Секц.1!AK33</f>
        <v>-</v>
      </c>
      <c r="P33" s="265">
        <f ca="1">Секц.1!AJ33</f>
        <v>1323</v>
      </c>
      <c r="Q33" s="295" t="e">
        <f ca="1">Секц.1!AS33</f>
        <v>#VALUE!</v>
      </c>
      <c r="R33" s="167" t="e">
        <f ca="1">Секц.1!AR33</f>
        <v>#VALUE!</v>
      </c>
      <c r="S33" s="294" t="e">
        <f>Секц.1!BG33</f>
        <v>#VALUE!</v>
      </c>
      <c r="T33" s="265" t="e">
        <f>Секц.1!BE33</f>
        <v>#VALUE!</v>
      </c>
      <c r="U33" s="46" t="e">
        <f ca="1">#REF!+#REF!+T33+R33+P33+N33+L33</f>
        <v>#REF!</v>
      </c>
      <c r="V33" s="304"/>
      <c r="W33" s="302"/>
      <c r="X33" s="294"/>
      <c r="Y33" s="75"/>
      <c r="Z33" s="241"/>
      <c r="AA33" s="46" t="e">
        <f t="shared" ca="1" si="3"/>
        <v>#REF!</v>
      </c>
      <c r="AC33" s="1" t="e">
        <f ca="1">IF(AA33=Секц.1!BO33,"Ок","Ошибка")</f>
        <v>#REF!</v>
      </c>
    </row>
    <row r="34" spans="1:29" s="1" customFormat="1" hidden="1" x14ac:dyDescent="0.2">
      <c r="A34" s="199">
        <f>Секц.1!A34</f>
        <v>27</v>
      </c>
      <c r="B34" s="200" t="e">
        <f>Секц.1!B34</f>
        <v>#VALUE!</v>
      </c>
      <c r="C34" s="327" t="str">
        <f>Секц.1!G34</f>
        <v xml:space="preserve"> </v>
      </c>
      <c r="D34" s="265">
        <f>Секц.1!F34</f>
        <v>0</v>
      </c>
      <c r="E34" s="328" t="str">
        <f>Секц.1!M34</f>
        <v xml:space="preserve"> </v>
      </c>
      <c r="F34" s="289">
        <f>Секц.1!L34</f>
        <v>0</v>
      </c>
      <c r="G34" s="294" t="str">
        <f ca="1">Секц.1!AZ34</f>
        <v xml:space="preserve"> </v>
      </c>
      <c r="H34" s="265">
        <f ca="1">Секц.1!AY34</f>
        <v>0</v>
      </c>
      <c r="I34" s="294" t="str">
        <f ca="1">Секц.1!BM34</f>
        <v xml:space="preserve"> </v>
      </c>
      <c r="J34" s="299">
        <f ca="1">Секц.1!BL34</f>
        <v>0</v>
      </c>
      <c r="K34" s="75">
        <f t="shared" ca="1" si="0"/>
        <v>0</v>
      </c>
      <c r="L34" s="300">
        <f>Секц.1!T34</f>
        <v>0</v>
      </c>
      <c r="M34" s="294" t="e">
        <f ca="1">Секц.1!AE34</f>
        <v>#VALUE!</v>
      </c>
      <c r="N34" s="265" t="e">
        <f ca="1">Секц.1!AD34</f>
        <v>#VALUE!</v>
      </c>
      <c r="O34" s="294" t="str">
        <f ca="1">Секц.1!AK34</f>
        <v>-</v>
      </c>
      <c r="P34" s="265">
        <f ca="1">Секц.1!AJ34</f>
        <v>1323</v>
      </c>
      <c r="Q34" s="295" t="e">
        <f ca="1">Секц.1!AS34</f>
        <v>#VALUE!</v>
      </c>
      <c r="R34" s="167" t="e">
        <f ca="1">Секц.1!AR34</f>
        <v>#VALUE!</v>
      </c>
      <c r="S34" s="294" t="e">
        <f>Секц.1!BG34</f>
        <v>#VALUE!</v>
      </c>
      <c r="T34" s="265" t="e">
        <f>Секц.1!BE34</f>
        <v>#VALUE!</v>
      </c>
      <c r="U34" s="46" t="e">
        <f ca="1">#REF!+#REF!+T34+R34+P34+N34+L34</f>
        <v>#REF!</v>
      </c>
      <c r="V34" s="304"/>
      <c r="W34" s="302"/>
      <c r="X34" s="294"/>
      <c r="Y34" s="75"/>
      <c r="Z34" s="241"/>
      <c r="AA34" s="46" t="e">
        <f t="shared" ca="1" si="3"/>
        <v>#REF!</v>
      </c>
      <c r="AC34" s="1" t="e">
        <f ca="1">IF(AA34=Секц.1!BO34,"Ок","Ошибка")</f>
        <v>#REF!</v>
      </c>
    </row>
    <row r="35" spans="1:29" s="1" customFormat="1" hidden="1" x14ac:dyDescent="0.2">
      <c r="A35" s="199">
        <f>Секц.1!A35</f>
        <v>29</v>
      </c>
      <c r="B35" s="200" t="e">
        <f>Секц.1!B35</f>
        <v>#VALUE!</v>
      </c>
      <c r="C35" s="327" t="str">
        <f>Секц.1!G35</f>
        <v xml:space="preserve"> </v>
      </c>
      <c r="D35" s="265">
        <f>Секц.1!F35</f>
        <v>0</v>
      </c>
      <c r="E35" s="328" t="str">
        <f>Секц.1!M35</f>
        <v xml:space="preserve"> </v>
      </c>
      <c r="F35" s="289">
        <f>Секц.1!L35</f>
        <v>0</v>
      </c>
      <c r="G35" s="294" t="str">
        <f ca="1">Секц.1!AZ35</f>
        <v xml:space="preserve"> </v>
      </c>
      <c r="H35" s="265">
        <f ca="1">Секц.1!AY35</f>
        <v>0</v>
      </c>
      <c r="I35" s="294" t="str">
        <f ca="1">Секц.1!BM35</f>
        <v xml:space="preserve"> </v>
      </c>
      <c r="J35" s="299">
        <f ca="1">Секц.1!BL35</f>
        <v>0</v>
      </c>
      <c r="K35" s="75">
        <f t="shared" ca="1" si="0"/>
        <v>0</v>
      </c>
      <c r="L35" s="300">
        <f>Секц.1!T35</f>
        <v>0</v>
      </c>
      <c r="M35" s="294" t="e">
        <f ca="1">Секц.1!AE35</f>
        <v>#VALUE!</v>
      </c>
      <c r="N35" s="265" t="e">
        <f ca="1">Секц.1!AD35</f>
        <v>#VALUE!</v>
      </c>
      <c r="O35" s="294" t="str">
        <f ca="1">Секц.1!AK35</f>
        <v>-</v>
      </c>
      <c r="P35" s="265">
        <f ca="1">Секц.1!AJ35</f>
        <v>1323</v>
      </c>
      <c r="Q35" s="295" t="e">
        <f ca="1">Секц.1!AS35</f>
        <v>#VALUE!</v>
      </c>
      <c r="R35" s="167" t="e">
        <f ca="1">Секц.1!AR35</f>
        <v>#VALUE!</v>
      </c>
      <c r="S35" s="294" t="e">
        <f>Секц.1!BG35</f>
        <v>#VALUE!</v>
      </c>
      <c r="T35" s="265" t="e">
        <f>Секц.1!BE35</f>
        <v>#VALUE!</v>
      </c>
      <c r="U35" s="46" t="e">
        <f ca="1">#REF!+#REF!+T35+R35+P35+N35+L35</f>
        <v>#REF!</v>
      </c>
      <c r="V35" s="304"/>
      <c r="W35" s="302"/>
      <c r="X35" s="294"/>
      <c r="Y35" s="75"/>
      <c r="Z35" s="241"/>
      <c r="AA35" s="46" t="e">
        <f t="shared" ca="1" si="3"/>
        <v>#REF!</v>
      </c>
      <c r="AC35" s="1" t="e">
        <f ca="1">IF(AA35=Секц.1!BO35,"Ок","Ошибка")</f>
        <v>#REF!</v>
      </c>
    </row>
    <row r="36" spans="1:29" s="1" customFormat="1" hidden="1" x14ac:dyDescent="0.2">
      <c r="A36" s="199">
        <f>Секц.1!A36</f>
        <v>30</v>
      </c>
      <c r="B36" s="200" t="e">
        <f>Секц.1!B36</f>
        <v>#VALUE!</v>
      </c>
      <c r="C36" s="327" t="str">
        <f>Секц.1!G36</f>
        <v xml:space="preserve"> </v>
      </c>
      <c r="D36" s="265">
        <f>Секц.1!F36</f>
        <v>0</v>
      </c>
      <c r="E36" s="328" t="str">
        <f>Секц.1!M36</f>
        <v xml:space="preserve"> </v>
      </c>
      <c r="F36" s="289">
        <f>Секц.1!L36</f>
        <v>0</v>
      </c>
      <c r="G36" s="294" t="str">
        <f ca="1">Секц.1!AZ36</f>
        <v xml:space="preserve"> </v>
      </c>
      <c r="H36" s="265">
        <f ca="1">Секц.1!AY36</f>
        <v>0</v>
      </c>
      <c r="I36" s="294" t="str">
        <f ca="1">Секц.1!BM36</f>
        <v xml:space="preserve"> </v>
      </c>
      <c r="J36" s="299">
        <f ca="1">Секц.1!BL36</f>
        <v>0</v>
      </c>
      <c r="K36" s="75">
        <f t="shared" ca="1" si="0"/>
        <v>0</v>
      </c>
      <c r="L36" s="300">
        <f>Секц.1!T36</f>
        <v>0</v>
      </c>
      <c r="M36" s="294" t="e">
        <f ca="1">Секц.1!AE36</f>
        <v>#VALUE!</v>
      </c>
      <c r="N36" s="265" t="e">
        <f ca="1">Секц.1!AD36</f>
        <v>#VALUE!</v>
      </c>
      <c r="O36" s="294" t="str">
        <f ca="1">Секц.1!AK36</f>
        <v>-</v>
      </c>
      <c r="P36" s="265">
        <f ca="1">Секц.1!AJ36</f>
        <v>1323</v>
      </c>
      <c r="Q36" s="295" t="e">
        <f ca="1">Секц.1!AS36</f>
        <v>#VALUE!</v>
      </c>
      <c r="R36" s="167" t="e">
        <f ca="1">Секц.1!AR36</f>
        <v>#VALUE!</v>
      </c>
      <c r="S36" s="294" t="e">
        <f>Секц.1!BG36</f>
        <v>#VALUE!</v>
      </c>
      <c r="T36" s="265" t="e">
        <f>Секц.1!BE36</f>
        <v>#VALUE!</v>
      </c>
      <c r="U36" s="46" t="e">
        <f ca="1">#REF!+#REF!+T36+R36+P36+N36+L36</f>
        <v>#REF!</v>
      </c>
      <c r="V36" s="304"/>
      <c r="W36" s="302"/>
      <c r="X36" s="294"/>
      <c r="Y36" s="75"/>
      <c r="Z36" s="241"/>
      <c r="AA36" s="46" t="e">
        <f t="shared" ca="1" si="3"/>
        <v>#REF!</v>
      </c>
      <c r="AC36" s="1" t="e">
        <f ca="1">IF(AA36=Секц.1!BO36,"Ок","Ошибка")</f>
        <v>#REF!</v>
      </c>
    </row>
    <row r="37" spans="1:29" s="1" customFormat="1" hidden="1" x14ac:dyDescent="0.2">
      <c r="A37" s="199">
        <f>Секц.1!A37</f>
        <v>32</v>
      </c>
      <c r="B37" s="200" t="e">
        <f>Секц.1!B37</f>
        <v>#VALUE!</v>
      </c>
      <c r="C37" s="327" t="str">
        <f>Секц.1!G37</f>
        <v xml:space="preserve"> </v>
      </c>
      <c r="D37" s="265">
        <f>Секц.1!F37</f>
        <v>0</v>
      </c>
      <c r="E37" s="328" t="str">
        <f>Секц.1!M37</f>
        <v xml:space="preserve"> </v>
      </c>
      <c r="F37" s="289">
        <f>Секц.1!L37</f>
        <v>0</v>
      </c>
      <c r="G37" s="294" t="str">
        <f ca="1">Секц.1!AZ37</f>
        <v xml:space="preserve"> </v>
      </c>
      <c r="H37" s="265">
        <f ca="1">Секц.1!AY37</f>
        <v>0</v>
      </c>
      <c r="I37" s="294" t="str">
        <f ca="1">Секц.1!BM37</f>
        <v xml:space="preserve"> </v>
      </c>
      <c r="J37" s="299">
        <f ca="1">Секц.1!BL37</f>
        <v>0</v>
      </c>
      <c r="K37" s="75">
        <f t="shared" ca="1" si="0"/>
        <v>0</v>
      </c>
      <c r="L37" s="300">
        <f>Секц.1!T37</f>
        <v>0</v>
      </c>
      <c r="M37" s="294" t="e">
        <f ca="1">Секц.1!AE37</f>
        <v>#VALUE!</v>
      </c>
      <c r="N37" s="265" t="e">
        <f ca="1">Секц.1!AD37</f>
        <v>#VALUE!</v>
      </c>
      <c r="O37" s="294" t="str">
        <f ca="1">Секц.1!AK37</f>
        <v>-</v>
      </c>
      <c r="P37" s="265">
        <f ca="1">Секц.1!AJ37</f>
        <v>1323</v>
      </c>
      <c r="Q37" s="295" t="e">
        <f ca="1">Секц.1!AS37</f>
        <v>#VALUE!</v>
      </c>
      <c r="R37" s="167" t="e">
        <f ca="1">Секц.1!AR37</f>
        <v>#VALUE!</v>
      </c>
      <c r="S37" s="294" t="e">
        <f>Секц.1!BG37</f>
        <v>#VALUE!</v>
      </c>
      <c r="T37" s="265" t="e">
        <f>Секц.1!BE37</f>
        <v>#VALUE!</v>
      </c>
      <c r="U37" s="46" t="e">
        <f ca="1">#REF!+#REF!+T37+R37+P37+N37+L37</f>
        <v>#REF!</v>
      </c>
      <c r="V37" s="304"/>
      <c r="W37" s="302"/>
      <c r="X37" s="294"/>
      <c r="Y37" s="75"/>
      <c r="Z37" s="241"/>
      <c r="AA37" s="46" t="e">
        <f t="shared" ca="1" si="3"/>
        <v>#REF!</v>
      </c>
      <c r="AC37" s="1" t="e">
        <f ca="1">IF(AA37=Секц.1!BO37,"Ок","Ошибка")</f>
        <v>#REF!</v>
      </c>
    </row>
    <row r="38" spans="1:29" s="1" customFormat="1" ht="13.5" hidden="1" thickBot="1" x14ac:dyDescent="0.25">
      <c r="A38" s="297">
        <f>Секц.1!A38</f>
        <v>0</v>
      </c>
      <c r="B38" s="298" t="e">
        <f>Секц.1!B38</f>
        <v>#VALUE!</v>
      </c>
      <c r="C38" s="327" t="str">
        <f>Секц.1!G38</f>
        <v xml:space="preserve"> </v>
      </c>
      <c r="D38" s="265">
        <f>Секц.1!F38</f>
        <v>0</v>
      </c>
      <c r="E38" s="328" t="str">
        <f>Секц.1!M38</f>
        <v xml:space="preserve"> </v>
      </c>
      <c r="F38" s="289">
        <f>Секц.1!L38</f>
        <v>0</v>
      </c>
      <c r="G38" s="294" t="str">
        <f ca="1">Секц.1!AZ38</f>
        <v xml:space="preserve"> </v>
      </c>
      <c r="H38" s="265">
        <f ca="1">Секц.1!AY38</f>
        <v>0</v>
      </c>
      <c r="I38" s="294" t="str">
        <f ca="1">Секц.1!BM38</f>
        <v xml:space="preserve"> </v>
      </c>
      <c r="J38" s="299">
        <f ca="1">Секц.1!BL38</f>
        <v>0</v>
      </c>
      <c r="K38" s="75">
        <f t="shared" ca="1" si="0"/>
        <v>0</v>
      </c>
      <c r="L38" s="300">
        <f>Секц.1!T38</f>
        <v>0</v>
      </c>
      <c r="M38" s="294" t="e">
        <f ca="1">Секц.1!AE38</f>
        <v>#VALUE!</v>
      </c>
      <c r="N38" s="265" t="e">
        <f ca="1">Секц.1!AD38</f>
        <v>#VALUE!</v>
      </c>
      <c r="O38" s="294" t="str">
        <f ca="1">Секц.1!AK38</f>
        <v>-</v>
      </c>
      <c r="P38" s="265">
        <f ca="1">Секц.1!AJ38</f>
        <v>1323</v>
      </c>
      <c r="Q38" s="295" t="e">
        <f ca="1">Секц.1!AS38</f>
        <v>#VALUE!</v>
      </c>
      <c r="R38" s="167" t="e">
        <f ca="1">Секц.1!AR38</f>
        <v>#VALUE!</v>
      </c>
      <c r="S38" s="294" t="e">
        <f>Секц.1!BG38</f>
        <v>#VALUE!</v>
      </c>
      <c r="T38" s="265" t="e">
        <f>Секц.1!BE38</f>
        <v>#VALUE!</v>
      </c>
      <c r="U38" s="46" t="e">
        <f ca="1">#REF!+#REF!+T38+R38+P38+N38+L38</f>
        <v>#REF!</v>
      </c>
      <c r="V38" s="305"/>
      <c r="W38" s="302"/>
      <c r="X38" s="294"/>
      <c r="Y38" s="307"/>
      <c r="Z38" s="309"/>
      <c r="AA38" s="303" t="s">
        <v>122</v>
      </c>
      <c r="AC38" s="1" t="str">
        <f>IF(AA38=Секц.1!BO38,"Ок","Ошибка")</f>
        <v>Ошибка</v>
      </c>
    </row>
    <row r="39" spans="1:29" s="1" customFormat="1" x14ac:dyDescent="0.2">
      <c r="A39" s="368"/>
      <c r="B39" s="369"/>
      <c r="C39" s="368"/>
      <c r="D39" s="370"/>
      <c r="E39" s="368"/>
      <c r="F39" s="370"/>
      <c r="G39" s="368"/>
      <c r="H39" s="370"/>
      <c r="I39" s="368"/>
      <c r="J39" s="370"/>
      <c r="K39" s="371"/>
      <c r="L39" s="372"/>
      <c r="M39" s="368"/>
      <c r="N39" s="370"/>
      <c r="O39" s="368"/>
      <c r="P39" s="370"/>
      <c r="Q39" s="368"/>
      <c r="R39" s="370"/>
      <c r="S39" s="368"/>
      <c r="T39" s="370"/>
      <c r="U39" s="73"/>
      <c r="V39" s="368"/>
      <c r="W39" s="368"/>
      <c r="X39" s="368"/>
      <c r="Y39" s="371"/>
      <c r="Z39" s="205"/>
      <c r="AA39" s="73"/>
    </row>
    <row r="40" spans="1:29" s="1" customFormat="1" x14ac:dyDescent="0.2">
      <c r="A40" s="368"/>
      <c r="B40" s="369"/>
      <c r="C40" s="368"/>
      <c r="D40" s="370"/>
      <c r="E40" s="368"/>
      <c r="F40" s="370"/>
      <c r="G40" s="368"/>
      <c r="H40" s="370"/>
      <c r="I40" s="368"/>
      <c r="J40" s="370"/>
      <c r="K40" s="371"/>
      <c r="L40" s="372"/>
      <c r="M40" s="368"/>
      <c r="N40" s="370"/>
      <c r="O40" s="368"/>
      <c r="P40" s="370"/>
      <c r="Q40" s="368"/>
      <c r="R40" s="370"/>
      <c r="S40" s="368"/>
      <c r="T40" s="370"/>
      <c r="U40" s="73"/>
      <c r="V40" s="368"/>
      <c r="W40" s="368"/>
      <c r="X40" s="368"/>
      <c r="Y40" s="371"/>
      <c r="Z40" s="205"/>
      <c r="AA40" s="73"/>
    </row>
    <row r="41" spans="1:29" ht="18" x14ac:dyDescent="0.25">
      <c r="B41" s="14" t="s">
        <v>62</v>
      </c>
      <c r="C41" s="14"/>
      <c r="D41" s="1"/>
      <c r="E41" s="14"/>
      <c r="F41" s="1"/>
      <c r="G41" s="14"/>
      <c r="H41" s="1"/>
      <c r="I41" s="14"/>
      <c r="J41" s="1"/>
      <c r="K41" t="s">
        <v>162</v>
      </c>
    </row>
    <row r="43" spans="1:29" ht="18" x14ac:dyDescent="0.25">
      <c r="B43" s="48" t="s">
        <v>20</v>
      </c>
      <c r="C43" s="48"/>
      <c r="E43" s="48"/>
      <c r="G43" s="48"/>
      <c r="I43" s="48"/>
      <c r="K43" t="s">
        <v>286</v>
      </c>
    </row>
  </sheetData>
  <mergeCells count="10">
    <mergeCell ref="S7:T7"/>
    <mergeCell ref="M7:N7"/>
    <mergeCell ref="O7:P7"/>
    <mergeCell ref="D5:E5"/>
    <mergeCell ref="C7:D7"/>
    <mergeCell ref="E7:F7"/>
    <mergeCell ref="G7:H7"/>
    <mergeCell ref="I7:J7"/>
    <mergeCell ref="M5:R6"/>
    <mergeCell ref="Q7:R7"/>
  </mergeCells>
  <phoneticPr fontId="2" type="noConversion"/>
  <pageMargins left="0.19685039370078741" right="0.39370078740157483" top="0.19685039370078741" bottom="0.19685039370078741" header="0.51181102362204722" footer="0.51181102362204722"/>
  <pageSetup paperSize="9" scale="91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69"/>
  <sheetViews>
    <sheetView workbookViewId="0">
      <pane xSplit="1" ySplit="7" topLeftCell="AA9" activePane="bottomRight" state="frozen"/>
      <selection pane="topRight" activeCell="C1" sqref="C1"/>
      <selection pane="bottomLeft" activeCell="A8" sqref="A8"/>
      <selection pane="bottomRight" activeCell="AY74" sqref="AY74"/>
    </sheetView>
  </sheetViews>
  <sheetFormatPr defaultRowHeight="12.75" x14ac:dyDescent="0.2"/>
  <cols>
    <col min="1" max="1" width="7.140625" style="20" customWidth="1"/>
    <col min="2" max="2" width="23.7109375" customWidth="1"/>
    <col min="3" max="3" width="5.7109375" customWidth="1"/>
    <col min="4" max="4" width="6.7109375" customWidth="1"/>
    <col min="5" max="5" width="5.7109375" customWidth="1"/>
    <col min="6" max="6" width="6.7109375" customWidth="1"/>
    <col min="7" max="7" width="5.7109375" customWidth="1"/>
    <col min="8" max="8" width="2.28515625" customWidth="1"/>
    <col min="9" max="9" width="5.7109375" customWidth="1"/>
    <col min="10" max="10" width="6.7109375" customWidth="1"/>
    <col min="11" max="11" width="5.7109375" customWidth="1"/>
    <col min="12" max="12" width="6.7109375" customWidth="1"/>
    <col min="13" max="13" width="6.7109375" style="22" customWidth="1"/>
    <col min="14" max="14" width="5.7109375" style="22" customWidth="1"/>
    <col min="15" max="15" width="7.7109375" style="22" customWidth="1"/>
    <col min="16" max="16" width="5.85546875" customWidth="1"/>
    <col min="17" max="17" width="8.42578125" style="15" customWidth="1"/>
    <col min="18" max="18" width="8.85546875" customWidth="1"/>
    <col min="19" max="19" width="8.85546875" style="22" customWidth="1"/>
    <col min="20" max="20" width="9" style="22" customWidth="1"/>
    <col min="21" max="21" width="8.5703125" style="22" customWidth="1"/>
    <col min="22" max="22" width="2.28515625" style="22" customWidth="1"/>
    <col min="23" max="23" width="8.42578125" style="15" customWidth="1"/>
    <col min="24" max="24" width="8.85546875" customWidth="1"/>
    <col min="25" max="25" width="8.85546875" style="22" customWidth="1"/>
    <col min="26" max="26" width="9" style="22" customWidth="1"/>
    <col min="27" max="27" width="8.5703125" style="22" customWidth="1"/>
    <col min="28" max="28" width="2.28515625" style="22" customWidth="1"/>
    <col min="29" max="29" width="6.7109375" customWidth="1"/>
    <col min="30" max="30" width="5.7109375" customWidth="1"/>
    <col min="31" max="31" width="8.42578125" style="15" customWidth="1"/>
    <col min="32" max="32" width="6.7109375" customWidth="1"/>
    <col min="33" max="33" width="5.7109375" customWidth="1"/>
    <col min="34" max="34" width="2.28515625" customWidth="1"/>
    <col min="35" max="35" width="5.7109375" customWidth="1"/>
    <col min="36" max="36" width="8.42578125" style="15" customWidth="1"/>
    <col min="37" max="37" width="8.85546875" customWidth="1"/>
    <col min="38" max="38" width="8.85546875" style="22" customWidth="1"/>
    <col min="39" max="39" width="9" style="22" customWidth="1"/>
    <col min="40" max="40" width="8.5703125" style="22" customWidth="1"/>
    <col min="41" max="41" width="2.28515625" style="22" customWidth="1"/>
    <col min="42" max="42" width="6.7109375" customWidth="1"/>
    <col min="43" max="43" width="5.7109375" customWidth="1"/>
    <col min="44" max="45" width="6.7109375" customWidth="1"/>
    <col min="46" max="46" width="5.7109375" customWidth="1"/>
    <col min="47" max="47" width="2.28515625" customWidth="1"/>
    <col min="48" max="48" width="5.7109375" customWidth="1"/>
    <col min="49" max="49" width="6.7109375" style="22" customWidth="1"/>
    <col min="50" max="50" width="5.7109375" style="22" customWidth="1"/>
    <col min="51" max="51" width="7.7109375" style="22" customWidth="1"/>
    <col min="52" max="52" width="5.85546875" customWidth="1"/>
    <col min="53" max="53" width="17.28515625" bestFit="1" customWidth="1"/>
  </cols>
  <sheetData>
    <row r="1" spans="1:53" ht="15" customHeight="1" x14ac:dyDescent="0.2">
      <c r="A1" s="12">
        <v>1</v>
      </c>
      <c r="B1">
        <f>1+A1</f>
        <v>2</v>
      </c>
      <c r="C1">
        <f t="shared" ref="C1:D1" si="0">1+B1</f>
        <v>3</v>
      </c>
      <c r="D1">
        <f t="shared" si="0"/>
        <v>4</v>
      </c>
      <c r="E1">
        <f t="shared" ref="E1" si="1">1+D1</f>
        <v>5</v>
      </c>
      <c r="F1">
        <f t="shared" ref="F1" si="2">1+E1</f>
        <v>6</v>
      </c>
      <c r="G1">
        <f t="shared" ref="G1" si="3">1+F1</f>
        <v>7</v>
      </c>
      <c r="H1">
        <f t="shared" ref="H1" si="4">1+G1</f>
        <v>8</v>
      </c>
      <c r="I1">
        <f t="shared" ref="I1" si="5">1+H1</f>
        <v>9</v>
      </c>
      <c r="J1">
        <f t="shared" ref="J1" si="6">1+I1</f>
        <v>10</v>
      </c>
      <c r="K1">
        <f t="shared" ref="K1" si="7">1+J1</f>
        <v>11</v>
      </c>
      <c r="L1">
        <f t="shared" ref="L1" si="8">1+K1</f>
        <v>12</v>
      </c>
      <c r="M1">
        <f t="shared" ref="M1" si="9">1+L1</f>
        <v>13</v>
      </c>
      <c r="N1">
        <f t="shared" ref="N1" si="10">1+M1</f>
        <v>14</v>
      </c>
      <c r="O1">
        <f t="shared" ref="O1" si="11">1+N1</f>
        <v>15</v>
      </c>
      <c r="P1">
        <f t="shared" ref="P1:U1" si="12">1+O1</f>
        <v>16</v>
      </c>
      <c r="Q1">
        <f t="shared" si="12"/>
        <v>17</v>
      </c>
      <c r="R1">
        <f t="shared" si="12"/>
        <v>18</v>
      </c>
      <c r="S1">
        <f t="shared" si="12"/>
        <v>19</v>
      </c>
      <c r="T1">
        <f t="shared" si="12"/>
        <v>20</v>
      </c>
      <c r="U1">
        <f t="shared" si="12"/>
        <v>21</v>
      </c>
      <c r="V1">
        <f t="shared" ref="V1" si="13">1+U1</f>
        <v>22</v>
      </c>
      <c r="W1">
        <f t="shared" ref="W1" si="14">1+V1</f>
        <v>23</v>
      </c>
      <c r="X1">
        <f t="shared" ref="X1" si="15">1+W1</f>
        <v>24</v>
      </c>
      <c r="Y1">
        <f t="shared" ref="Y1" si="16">1+X1</f>
        <v>25</v>
      </c>
      <c r="Z1">
        <f t="shared" ref="Z1" si="17">1+Y1</f>
        <v>26</v>
      </c>
      <c r="AA1">
        <f t="shared" ref="AA1" si="18">1+Z1</f>
        <v>27</v>
      </c>
      <c r="AB1">
        <f t="shared" ref="AB1" si="19">1+AA1</f>
        <v>28</v>
      </c>
      <c r="AC1">
        <f t="shared" ref="AC1" si="20">1+V1</f>
        <v>23</v>
      </c>
      <c r="AD1">
        <f t="shared" ref="AD1" si="21">1+AC1</f>
        <v>24</v>
      </c>
      <c r="AE1">
        <f t="shared" ref="AE1" si="22">1+AD1</f>
        <v>25</v>
      </c>
      <c r="AF1">
        <f t="shared" ref="AF1" si="23">1+AE1</f>
        <v>26</v>
      </c>
      <c r="AG1">
        <f t="shared" ref="AG1" si="24">1+AF1</f>
        <v>27</v>
      </c>
      <c r="AH1">
        <f t="shared" ref="AH1" si="25">1+AG1</f>
        <v>28</v>
      </c>
      <c r="AI1">
        <f t="shared" ref="AI1" si="26">1+AH1</f>
        <v>29</v>
      </c>
      <c r="AJ1">
        <f t="shared" ref="AJ1" si="27">1+AI1</f>
        <v>30</v>
      </c>
      <c r="AK1">
        <f t="shared" ref="AK1" si="28">1+AJ1</f>
        <v>31</v>
      </c>
      <c r="AL1">
        <f t="shared" ref="AL1" si="29">1+AK1</f>
        <v>32</v>
      </c>
      <c r="AM1">
        <f t="shared" ref="AM1" si="30">1+AL1</f>
        <v>33</v>
      </c>
      <c r="AN1">
        <f t="shared" ref="AN1" si="31">1+AM1</f>
        <v>34</v>
      </c>
      <c r="AO1">
        <f t="shared" ref="AO1" si="32">1+AN1</f>
        <v>35</v>
      </c>
      <c r="AP1">
        <f t="shared" ref="AP1" si="33">1+AO1</f>
        <v>36</v>
      </c>
      <c r="AQ1">
        <f t="shared" ref="AQ1" si="34">1+AP1</f>
        <v>37</v>
      </c>
      <c r="AR1">
        <f t="shared" ref="AR1" si="35">1+AQ1</f>
        <v>38</v>
      </c>
      <c r="AS1">
        <f t="shared" ref="AS1" si="36">1+AR1</f>
        <v>39</v>
      </c>
      <c r="AT1">
        <f t="shared" ref="AT1" si="37">1+AS1</f>
        <v>40</v>
      </c>
      <c r="AU1">
        <f t="shared" ref="AU1" si="38">1+AT1</f>
        <v>41</v>
      </c>
      <c r="AV1">
        <f t="shared" ref="AV1" si="39">1+AU1</f>
        <v>42</v>
      </c>
      <c r="AW1">
        <f t="shared" ref="AW1" si="40">1+AV1</f>
        <v>43</v>
      </c>
      <c r="AX1">
        <f t="shared" ref="AX1" si="41">1+AW1</f>
        <v>44</v>
      </c>
      <c r="AY1">
        <f t="shared" ref="AY1" si="42">1+AX1</f>
        <v>45</v>
      </c>
      <c r="AZ1">
        <f t="shared" ref="AZ1" si="43">1+AY1</f>
        <v>46</v>
      </c>
      <c r="BA1">
        <f t="shared" ref="BA1" si="44">1+AZ1</f>
        <v>47</v>
      </c>
    </row>
    <row r="2" spans="1:53" ht="24" customHeight="1" x14ac:dyDescent="0.3">
      <c r="A2" s="23" t="s">
        <v>380</v>
      </c>
      <c r="C2" s="2"/>
      <c r="D2" s="2"/>
      <c r="E2" s="2"/>
      <c r="AC2" s="2"/>
      <c r="AD2" s="2"/>
      <c r="AP2" s="2"/>
      <c r="AQ2" s="2"/>
    </row>
    <row r="3" spans="1:53" ht="18" customHeight="1" x14ac:dyDescent="0.25">
      <c r="A3" s="14" t="s">
        <v>13</v>
      </c>
      <c r="C3" s="2"/>
      <c r="D3" s="1"/>
      <c r="E3" s="2"/>
      <c r="AC3" s="1"/>
      <c r="AD3" s="2"/>
      <c r="AP3" s="1"/>
      <c r="AQ3" s="2"/>
    </row>
    <row r="4" spans="1:53" ht="15" customHeight="1" thickBot="1" x14ac:dyDescent="0.25">
      <c r="C4" s="2"/>
      <c r="D4" s="2"/>
      <c r="E4" s="2"/>
      <c r="AC4" s="2"/>
      <c r="AD4" s="2"/>
      <c r="AP4" s="2"/>
      <c r="AQ4" s="2"/>
    </row>
    <row r="5" spans="1:53" s="1" customFormat="1" ht="12.75" customHeight="1" thickBot="1" x14ac:dyDescent="0.25">
      <c r="A5" s="20"/>
      <c r="B5"/>
      <c r="C5" s="470" t="s">
        <v>163</v>
      </c>
      <c r="D5" s="471"/>
      <c r="E5" s="471"/>
      <c r="F5" s="471"/>
      <c r="G5" s="471"/>
      <c r="H5" s="471"/>
      <c r="I5" s="472"/>
      <c r="J5" s="455" t="s">
        <v>273</v>
      </c>
      <c r="K5" s="456"/>
      <c r="L5" s="456"/>
      <c r="M5" s="456"/>
      <c r="N5" s="456"/>
      <c r="O5" s="456"/>
      <c r="P5" s="457"/>
      <c r="Q5" s="453" t="s">
        <v>274</v>
      </c>
      <c r="R5" s="453"/>
      <c r="S5" s="453"/>
      <c r="T5" s="453"/>
      <c r="U5" s="453"/>
      <c r="V5" s="454"/>
      <c r="W5" s="453" t="s">
        <v>275</v>
      </c>
      <c r="X5" s="453"/>
      <c r="Y5" s="453"/>
      <c r="Z5" s="453"/>
      <c r="AA5" s="453"/>
      <c r="AB5" s="454"/>
      <c r="AC5" s="452" t="s">
        <v>114</v>
      </c>
      <c r="AD5" s="453"/>
      <c r="AE5" s="453"/>
      <c r="AF5" s="453"/>
      <c r="AG5" s="453"/>
      <c r="AH5" s="453"/>
      <c r="AI5" s="454"/>
      <c r="AJ5" s="453" t="s">
        <v>276</v>
      </c>
      <c r="AK5" s="453"/>
      <c r="AL5" s="453"/>
      <c r="AM5" s="453"/>
      <c r="AN5" s="453"/>
      <c r="AO5" s="454"/>
      <c r="AP5" s="452" t="s">
        <v>144</v>
      </c>
      <c r="AQ5" s="453"/>
      <c r="AR5" s="453"/>
      <c r="AS5" s="453"/>
      <c r="AT5" s="453"/>
      <c r="AU5" s="453"/>
      <c r="AV5" s="454"/>
      <c r="AW5" s="456" t="s">
        <v>277</v>
      </c>
      <c r="AX5" s="456"/>
      <c r="AY5" s="456"/>
      <c r="AZ5" s="457"/>
      <c r="BA5" s="458" t="s">
        <v>29</v>
      </c>
    </row>
    <row r="6" spans="1:53" s="1" customFormat="1" ht="13.5" thickBot="1" x14ac:dyDescent="0.25">
      <c r="A6" s="20"/>
      <c r="B6"/>
      <c r="C6" s="24"/>
      <c r="D6" s="59">
        <v>1.0416666666666666E-2</v>
      </c>
      <c r="E6" s="25"/>
      <c r="F6" s="25"/>
      <c r="G6" s="25"/>
      <c r="H6" s="25"/>
      <c r="I6" s="26"/>
      <c r="J6" s="31">
        <v>2.0833333333333333E-3</v>
      </c>
      <c r="K6" s="59"/>
      <c r="L6" s="59"/>
      <c r="M6" s="27"/>
      <c r="N6" s="27"/>
      <c r="O6" s="27"/>
      <c r="P6" s="26"/>
      <c r="Q6" s="281"/>
      <c r="R6" s="25"/>
      <c r="S6" s="219">
        <v>8.3333333333333332E-3</v>
      </c>
      <c r="T6" s="219">
        <v>7.5694444444444446E-3</v>
      </c>
      <c r="U6" s="27"/>
      <c r="V6" s="27"/>
      <c r="W6" s="281"/>
      <c r="X6" s="25"/>
      <c r="Y6" s="219">
        <v>4.4560185185185189E-3</v>
      </c>
      <c r="Z6" s="219">
        <v>4.4560185185185189E-3</v>
      </c>
      <c r="AA6" s="27"/>
      <c r="AB6" s="27"/>
      <c r="AC6" s="198">
        <v>5.2083333333333336E-2</v>
      </c>
      <c r="AD6" s="25"/>
      <c r="AE6" s="281"/>
      <c r="AF6" s="25"/>
      <c r="AG6" s="25"/>
      <c r="AH6" s="25"/>
      <c r="AI6" s="26"/>
      <c r="AJ6" s="281"/>
      <c r="AK6" s="25"/>
      <c r="AL6" s="219">
        <v>1.4988425925925926E-2</v>
      </c>
      <c r="AM6" s="219">
        <v>1.4988425925925926E-2</v>
      </c>
      <c r="AN6" s="27"/>
      <c r="AO6" s="27"/>
      <c r="AP6" s="198">
        <v>3.6111111111111115E-2</v>
      </c>
      <c r="AQ6" s="25"/>
      <c r="AR6" s="25"/>
      <c r="AS6" s="25"/>
      <c r="AT6" s="25"/>
      <c r="AU6" s="25"/>
      <c r="AV6" s="26"/>
      <c r="AW6" s="27"/>
      <c r="AX6" s="27"/>
      <c r="AY6" s="27"/>
      <c r="AZ6" s="26"/>
      <c r="BA6" s="459"/>
    </row>
    <row r="7" spans="1:53" s="1" customFormat="1" ht="25.5" x14ac:dyDescent="0.2">
      <c r="A7" s="64" t="s">
        <v>22</v>
      </c>
      <c r="B7" s="49" t="s">
        <v>21</v>
      </c>
      <c r="C7" s="171" t="s">
        <v>23</v>
      </c>
      <c r="D7" s="32" t="s">
        <v>24</v>
      </c>
      <c r="E7" s="52" t="s">
        <v>23</v>
      </c>
      <c r="F7" s="52" t="s">
        <v>15</v>
      </c>
      <c r="G7" s="53" t="s">
        <v>16</v>
      </c>
      <c r="H7" s="163"/>
      <c r="I7" s="54" t="s">
        <v>17</v>
      </c>
      <c r="J7" s="65" t="s">
        <v>25</v>
      </c>
      <c r="K7" s="32" t="s">
        <v>23</v>
      </c>
      <c r="L7" s="66" t="s">
        <v>26</v>
      </c>
      <c r="M7" s="135" t="s">
        <v>47</v>
      </c>
      <c r="N7" s="136" t="s">
        <v>16</v>
      </c>
      <c r="O7" s="136" t="s">
        <v>18</v>
      </c>
      <c r="P7" s="34" t="s">
        <v>17</v>
      </c>
      <c r="Q7" s="282" t="s">
        <v>15</v>
      </c>
      <c r="R7" s="52" t="s">
        <v>110</v>
      </c>
      <c r="S7" s="36" t="s">
        <v>141</v>
      </c>
      <c r="T7" s="323" t="s">
        <v>18</v>
      </c>
      <c r="U7" s="323" t="s">
        <v>142</v>
      </c>
      <c r="V7" s="323"/>
      <c r="W7" s="282" t="s">
        <v>15</v>
      </c>
      <c r="X7" s="52" t="s">
        <v>110</v>
      </c>
      <c r="Y7" s="36" t="s">
        <v>141</v>
      </c>
      <c r="Z7" s="323" t="s">
        <v>18</v>
      </c>
      <c r="AA7" s="323" t="s">
        <v>142</v>
      </c>
      <c r="AB7" s="323"/>
      <c r="AC7" s="51" t="s">
        <v>24</v>
      </c>
      <c r="AD7" s="52" t="s">
        <v>23</v>
      </c>
      <c r="AE7" s="282" t="s">
        <v>15</v>
      </c>
      <c r="AF7" s="52" t="s">
        <v>110</v>
      </c>
      <c r="AG7" s="53" t="s">
        <v>16</v>
      </c>
      <c r="AH7" s="163"/>
      <c r="AI7" s="54" t="s">
        <v>17</v>
      </c>
      <c r="AJ7" s="282" t="s">
        <v>15</v>
      </c>
      <c r="AK7" s="52" t="s">
        <v>110</v>
      </c>
      <c r="AL7" s="36" t="s">
        <v>141</v>
      </c>
      <c r="AM7" s="323" t="s">
        <v>18</v>
      </c>
      <c r="AN7" s="323" t="s">
        <v>142</v>
      </c>
      <c r="AO7" s="323"/>
      <c r="AP7" s="51" t="s">
        <v>24</v>
      </c>
      <c r="AQ7" s="52" t="s">
        <v>23</v>
      </c>
      <c r="AR7" s="52" t="s">
        <v>15</v>
      </c>
      <c r="AS7" s="52" t="s">
        <v>110</v>
      </c>
      <c r="AT7" s="53" t="s">
        <v>16</v>
      </c>
      <c r="AU7" s="163"/>
      <c r="AV7" s="54" t="s">
        <v>17</v>
      </c>
      <c r="AW7" s="135" t="s">
        <v>47</v>
      </c>
      <c r="AX7" s="136" t="s">
        <v>16</v>
      </c>
      <c r="AY7" s="136" t="s">
        <v>18</v>
      </c>
      <c r="AZ7" s="34" t="s">
        <v>17</v>
      </c>
      <c r="BA7" s="63" t="s">
        <v>17</v>
      </c>
    </row>
    <row r="8" spans="1:53" s="1" customFormat="1" ht="15" hidden="1" customHeight="1" x14ac:dyDescent="0.2">
      <c r="A8" s="50">
        <f>Старт.вед.!B8</f>
        <v>1</v>
      </c>
      <c r="B8" s="38" t="e">
        <f>VLOOKUP(A8,'Уч-ки СТ'!$B$8:$H$67,2,FALSE)</f>
        <v>#VALUE!</v>
      </c>
      <c r="C8" s="62"/>
      <c r="D8" s="217">
        <f ca="1">IF(ISBLANK(C8),Секц.1!BJ8+OFFSET(D8,6-ROW(C8),),TIME(LEFT(C8,2),RIGHT(C8,2),0))</f>
        <v>0.48611111111111116</v>
      </c>
      <c r="E8" s="57"/>
      <c r="F8" s="86">
        <f ca="1">IF(ISBLANK(E8),D8,TIME(LEFT(E8,2),RIGHT(E8,2),0))</f>
        <v>0.48611111111111116</v>
      </c>
      <c r="G8" s="39">
        <f t="shared" ref="G8:G38" si="45">IF(E8=C8,0,IF((E8-C8)&lt;0,ABS(E8-C8)*1440*0,IF((E8-C8-F8)&lt;=0,0,ABS(E8-C8-F8)*1440*10)))</f>
        <v>0</v>
      </c>
      <c r="H8" s="164" t="str">
        <f ca="1">IF(F8=D8," ",IF((F8-D8)&lt;0,"-",IF((F8-D8)&lt;=0," ","+")))</f>
        <v xml:space="preserve"> </v>
      </c>
      <c r="I8" s="40"/>
      <c r="J8" s="56">
        <f t="shared" ref="J8:J23" ca="1" si="46">F8+OFFSET(J8,6-ROW(J8),)</f>
        <v>0.48819444444444449</v>
      </c>
      <c r="K8" s="57"/>
      <c r="L8" s="58">
        <f ca="1">IF(ISBLANK(K8),J8,TIME(LEFT(K8,2),RIGHT(K8,2),0))</f>
        <v>0.48819444444444449</v>
      </c>
      <c r="M8" s="77">
        <v>55.4</v>
      </c>
      <c r="N8" s="80"/>
      <c r="O8" s="78">
        <f>M8+N8</f>
        <v>55.4</v>
      </c>
      <c r="P8" s="42"/>
      <c r="Q8" s="283">
        <v>0.54583333333333328</v>
      </c>
      <c r="R8" s="86">
        <v>6.9444444444444447E-4</v>
      </c>
      <c r="S8" s="57" t="s">
        <v>203</v>
      </c>
      <c r="T8" s="43">
        <f>TIME(LEFT(S8,2),MID(S8,3,2),RIGHT(S8,2))-Q8</f>
        <v>8.1828703703703543E-3</v>
      </c>
      <c r="U8" s="60">
        <f>IF((T8-$T$6)&lt;0,180,IF((T8-$S$6)&lt;0,0,ABS($S$6-T8)*1440*60))</f>
        <v>0</v>
      </c>
      <c r="V8" s="60" t="str">
        <f>IF((T8-$Q$6)&lt;0,"-",IF((T8-$R$6)&lt;0,"","+"))</f>
        <v>+</v>
      </c>
      <c r="W8" s="283">
        <v>0.59513888888888888</v>
      </c>
      <c r="X8" s="86"/>
      <c r="Y8" s="57" t="s">
        <v>208</v>
      </c>
      <c r="Z8" s="43">
        <f>TIME(LEFT(Y8,2),MID(Y8,3,2),RIGHT(Y8,2))-W8</f>
        <v>1.5000000000000013E-2</v>
      </c>
      <c r="AA8" s="60">
        <f>IF((Z8-$AM$6)&lt;0,ABS($AL$6-Z8)*1440*60,IF((Z8-$AL$6)&lt;0,0,ABS($AL$6-Z8)*1440*60))</f>
        <v>1.0000000000011555</v>
      </c>
      <c r="AB8" s="60" t="str">
        <f>IF((Z8-$Q$6)&lt;0,"-",IF((Z8-$R$6)&lt;0,"","+"))</f>
        <v>+</v>
      </c>
      <c r="AC8" s="56">
        <f t="shared" ref="AC8:AC37" ca="1" si="47">L8+OFFSET(AC8,6-ROW(AC8),)</f>
        <v>0.54027777777777786</v>
      </c>
      <c r="AD8" s="57"/>
      <c r="AE8" s="283">
        <v>0.57777777777777783</v>
      </c>
      <c r="AF8" s="86" t="e">
        <f>#REF!+R8</f>
        <v>#REF!</v>
      </c>
      <c r="AG8" s="39" t="e">
        <f t="shared" ref="AG8:AG69" ca="1" si="48">IF(AE8=AC8,0,IF((AE8-AC8)&lt;0,ABS(AE8-AC8)*1440*0,IF((AE8-AC8-AF8)&lt;=0,0,ABS(AE8-AC8-AF8)*1440*10)))</f>
        <v>#REF!</v>
      </c>
      <c r="AH8" s="164" t="str">
        <f ca="1">IF(AE8=AC8," ",IF((AE8-AC8)&lt;0,"-",IF((AE8-AC8)&lt;=0," ","+")))</f>
        <v>+</v>
      </c>
      <c r="AI8" s="40"/>
      <c r="AJ8" s="283">
        <v>0.59513888888888888</v>
      </c>
      <c r="AK8" s="86"/>
      <c r="AL8" s="57" t="s">
        <v>208</v>
      </c>
      <c r="AM8" s="43">
        <f>TIME(LEFT(AL8,2),MID(AL8,3,2),RIGHT(AL8,2))-AJ8</f>
        <v>1.5000000000000013E-2</v>
      </c>
      <c r="AN8" s="60">
        <f>IF((AM8-$AM$6)&lt;0,ABS($AL$6-AM8)*1440*60,IF((AM8-$AL$6)&lt;0,0,ABS($AL$6-AM8)*1440*60))</f>
        <v>1.0000000000011555</v>
      </c>
      <c r="AO8" s="60" t="str">
        <f>IF((AM8-$Q$6)&lt;0,"-",IF((AM8-$R$6)&lt;0,"","+"))</f>
        <v>+</v>
      </c>
      <c r="AP8" s="56">
        <f ca="1">AE8+OFFSET(AP8,6-ROW(AP8),)</f>
        <v>0.61388888888888893</v>
      </c>
      <c r="AQ8" s="57" t="s">
        <v>214</v>
      </c>
      <c r="AR8" s="86">
        <f>IF(ISBLANK(AQ8),AP8,TIME(LEFT(AQ8,2),RIGHT(AQ8,2),0))</f>
        <v>0.61111111111111105</v>
      </c>
      <c r="AS8" s="86">
        <f>AK8</f>
        <v>0</v>
      </c>
      <c r="AT8" s="39">
        <f ca="1">IF(AR8=AP8,0,IF((AR8-AP8)&lt;0,ABS(AR8-AP8)*1440*0,IF((AR8-AP8-AS8)&lt;=0,0,ABS(AR8-AP8-AS8)*1440*10)))</f>
        <v>0</v>
      </c>
      <c r="AU8" s="164" t="str">
        <f ca="1">IF(AR8=AP8," ",IF((AR8-AP8)&lt;0,"-",IF((AR8-AP8)&lt;=0," ","+")))</f>
        <v>-</v>
      </c>
      <c r="AV8" s="40"/>
      <c r="AW8" s="77">
        <v>55.4</v>
      </c>
      <c r="AX8" s="80"/>
      <c r="AY8" s="78">
        <f>AW8+AX8</f>
        <v>55.4</v>
      </c>
      <c r="AZ8" s="42"/>
      <c r="BA8" s="356" t="e">
        <f ca="1">AT8+AN8+#REF!+AG8+U8+O8+G8</f>
        <v>#REF!</v>
      </c>
    </row>
    <row r="9" spans="1:53" s="1" customFormat="1" ht="15" customHeight="1" x14ac:dyDescent="0.2">
      <c r="A9" s="50">
        <f>Старт.вед.!B9</f>
        <v>2</v>
      </c>
      <c r="B9" s="38" t="str">
        <f>VLOOKUP(A9,'Уч-ки СТ'!$B$8:$H$67,2,FALSE)</f>
        <v>ЛЕГЕЙДА Дмитрий</v>
      </c>
      <c r="C9" s="62" t="s">
        <v>323</v>
      </c>
      <c r="D9" s="217">
        <f ca="1">IF(ISBLANK(C9),Секц.1!BJ9+OFFSET(D9,6-ROW(C9),),TIME(LEFT(C9,2),RIGHT(C9,2),0))</f>
        <v>0.55833333333333335</v>
      </c>
      <c r="E9" s="57"/>
      <c r="F9" s="86">
        <f t="shared" ref="F9:F37" ca="1" si="49">IF(ISBLANK(E9),D9,TIME(LEFT(E9,2),RIGHT(E9,2),0))</f>
        <v>0.55833333333333335</v>
      </c>
      <c r="G9" s="39">
        <f t="shared" si="45"/>
        <v>0</v>
      </c>
      <c r="H9" s="164" t="str">
        <f t="shared" ref="H9:H38" ca="1" si="50">IF(F9=D9," ",IF((F9-D9)&lt;0,"-",IF((F9-D9)&lt;=0," ","+")))</f>
        <v xml:space="preserve"> </v>
      </c>
      <c r="I9" s="40"/>
      <c r="J9" s="56">
        <f t="shared" ca="1" si="46"/>
        <v>0.56041666666666667</v>
      </c>
      <c r="K9" s="57" t="s">
        <v>321</v>
      </c>
      <c r="L9" s="58">
        <f t="shared" ref="L9:L38" si="51">IF(ISBLANK(K9),J9,TIME(LEFT(K9,2),RIGHT(K9,2),0))</f>
        <v>0.55972222222222223</v>
      </c>
      <c r="M9" s="77">
        <v>55.8</v>
      </c>
      <c r="N9" s="80"/>
      <c r="O9" s="78">
        <f t="shared" ref="O9:O38" si="52">M9+N9</f>
        <v>55.8</v>
      </c>
      <c r="P9" s="42"/>
      <c r="Q9" s="283">
        <v>0.57777777777777783</v>
      </c>
      <c r="R9" s="86"/>
      <c r="S9" s="57" t="s">
        <v>328</v>
      </c>
      <c r="T9" s="43">
        <f t="shared" ref="T9:T38" si="53">TIME(LEFT(S9,2),MID(S9,3,2),RIGHT(S9,2))-Q9</f>
        <v>8.5532407407407085E-3</v>
      </c>
      <c r="U9" s="60">
        <f t="shared" ref="U9:U32" si="54">IF((T9-$T$6)&lt;0,180,IF((T9-$S$6)&lt;0,0,ABS($S$6-T9)*1440*60))</f>
        <v>18.999999999997225</v>
      </c>
      <c r="V9" s="60" t="str">
        <f t="shared" ref="V9:V67" si="55">IF((T9-$Q$6)&lt;0,"-",IF((T9-$R$6)&lt;0,"","+"))</f>
        <v>+</v>
      </c>
      <c r="W9" s="283">
        <v>0.59652777777777777</v>
      </c>
      <c r="X9" s="86"/>
      <c r="Y9" s="57" t="s">
        <v>335</v>
      </c>
      <c r="Z9" s="43">
        <f t="shared" ref="Z9:Z38" si="56">TIME(LEFT(Y9,2),MID(Y9,3,2),RIGHT(Y9,2))-W9</f>
        <v>4.4907407407407396E-3</v>
      </c>
      <c r="AA9" s="60">
        <f>IF((Z9-$Z$6)&lt;0,ABS($Y$6-Z9)*1440*60,IF((Z9-$Y$6)&lt;0,0,ABS($Y$6-Z9)*1440*60))</f>
        <v>2.9999999999998694</v>
      </c>
      <c r="AB9" s="60" t="str">
        <f t="shared" ref="AB9:AB67" si="57">IF((Z9-$Q$6)&lt;0,"-",IF((Z9-$R$6)&lt;0,"","+"))</f>
        <v>+</v>
      </c>
      <c r="AC9" s="56">
        <f t="shared" ca="1" si="47"/>
        <v>0.6118055555555556</v>
      </c>
      <c r="AD9" s="57" t="s">
        <v>343</v>
      </c>
      <c r="AE9" s="86">
        <f>IF(ISBLANK(AD9),AC9,TIME(LEFT(AD9,2),RIGHT(AD9,2),0))</f>
        <v>0.6118055555555556</v>
      </c>
      <c r="AF9" s="86">
        <f t="shared" ref="AF9" si="58">G9</f>
        <v>0</v>
      </c>
      <c r="AG9" s="39">
        <f t="shared" ref="AG9" ca="1" si="59">IF(AE9=AC9,0,IF((AE9-AC9)&lt;0,ABS(AE9-AC9)*1440*60,IF((AE9-AC9-AF9)&lt;=0,0,ABS(AE9-AC9-AF9)*1440*10)))</f>
        <v>0</v>
      </c>
      <c r="AH9" s="164" t="str">
        <f t="shared" ref="AH9:AH37" ca="1" si="60">IF(AE9=AC9," ",IF((AE9-AC9)&lt;0,"-",IF((AE9-AC9)&lt;=0," ","+")))</f>
        <v xml:space="preserve"> </v>
      </c>
      <c r="AI9" s="40"/>
      <c r="AJ9" s="283">
        <v>0.63263888888888886</v>
      </c>
      <c r="AK9" s="86">
        <v>6.9444444444444447E-4</v>
      </c>
      <c r="AL9" s="57" t="s">
        <v>347</v>
      </c>
      <c r="AM9" s="43">
        <f t="shared" ref="AM9:AM38" si="61">TIME(LEFT(AL9,2),MID(AL9,3,2),RIGHT(AL9,2))-AJ9</f>
        <v>1.4988425925925974E-2</v>
      </c>
      <c r="AN9" s="60">
        <f t="shared" ref="AN9:AN69" si="62">IF((AM9-$AM$6)&lt;0,ABS($AL$6-AM9)*1440*60,IF((AM9-$AL$6)&lt;0,0,ABS($AL$6-AM9)*1440*60))</f>
        <v>4.1966430330830917E-12</v>
      </c>
      <c r="AO9" s="60" t="str">
        <f t="shared" ref="AO9:AO67" si="63">IF((AM9-$Q$6)&lt;0,"-",IF((AM9-$R$6)&lt;0,"","+"))</f>
        <v>+</v>
      </c>
      <c r="AP9" s="56">
        <f t="shared" ref="AP9:AP67" ca="1" si="64">AE9+OFFSET(AP9,6-ROW(AP9),)</f>
        <v>0.6479166666666667</v>
      </c>
      <c r="AQ9" s="57" t="s">
        <v>357</v>
      </c>
      <c r="AR9" s="86">
        <f t="shared" ref="AR9:AR37" si="65">IF(ISBLANK(AQ9),AP9,TIME(LEFT(AQ9,2),RIGHT(AQ9,2),0))</f>
        <v>0.64861111111111114</v>
      </c>
      <c r="AS9" s="86">
        <f t="shared" ref="AS9:AS38" si="66">AK9</f>
        <v>6.9444444444444447E-4</v>
      </c>
      <c r="AT9" s="39"/>
      <c r="AU9" s="164" t="str">
        <f t="shared" ref="AU9:AU37" ca="1" si="67">IF(AR9=AP9," ",IF((AR9-AP9)&lt;0,"-",IF((AR9-AP9)&lt;=0," ","+")))</f>
        <v>+</v>
      </c>
      <c r="AV9" s="40"/>
      <c r="AW9" s="77">
        <v>125</v>
      </c>
      <c r="AX9" s="80">
        <v>10</v>
      </c>
      <c r="AY9" s="78">
        <f t="shared" ref="AY9:AY38" si="68">AW9+AX9</f>
        <v>135</v>
      </c>
      <c r="AZ9" s="42"/>
      <c r="BA9" s="46">
        <f ca="1">G9+O9+U9+AA9+AG9+AN9+AT9</f>
        <v>77.80000000000129</v>
      </c>
    </row>
    <row r="10" spans="1:53" s="1" customFormat="1" ht="15" customHeight="1" x14ac:dyDescent="0.2">
      <c r="A10" s="50">
        <f>Старт.вед.!B10</f>
        <v>3</v>
      </c>
      <c r="B10" s="38" t="str">
        <f>VLOOKUP(A10,'Уч-ки СТ'!$B$8:$H$67,2,FALSE)</f>
        <v>КАНАНАДЗЕ Сергей</v>
      </c>
      <c r="C10" s="62" t="s">
        <v>321</v>
      </c>
      <c r="D10" s="217">
        <f ca="1">IF(ISBLANK(C10),Секц.1!BJ10+OFFSET(D10,6-ROW(C10),),TIME(LEFT(C10,2),RIGHT(C10,2),0))</f>
        <v>0.55972222222222223</v>
      </c>
      <c r="E10" s="57"/>
      <c r="F10" s="86">
        <f t="shared" ca="1" si="49"/>
        <v>0.55972222222222223</v>
      </c>
      <c r="G10" s="39">
        <f t="shared" si="45"/>
        <v>0</v>
      </c>
      <c r="H10" s="164" t="str">
        <f t="shared" ca="1" si="50"/>
        <v xml:space="preserve"> </v>
      </c>
      <c r="I10" s="40"/>
      <c r="J10" s="56">
        <f t="shared" ca="1" si="46"/>
        <v>0.56180555555555556</v>
      </c>
      <c r="K10" s="57" t="s">
        <v>326</v>
      </c>
      <c r="L10" s="58">
        <f t="shared" si="51"/>
        <v>0.5625</v>
      </c>
      <c r="M10" s="77">
        <v>37.700000000000003</v>
      </c>
      <c r="N10" s="80"/>
      <c r="O10" s="78">
        <f t="shared" si="52"/>
        <v>37.700000000000003</v>
      </c>
      <c r="P10" s="42"/>
      <c r="Q10" s="283">
        <v>0.57986111111111105</v>
      </c>
      <c r="R10" s="86"/>
      <c r="S10" s="57" t="s">
        <v>329</v>
      </c>
      <c r="T10" s="43">
        <f t="shared" si="53"/>
        <v>7.9050925925926441E-3</v>
      </c>
      <c r="U10" s="60">
        <f t="shared" si="54"/>
        <v>0</v>
      </c>
      <c r="V10" s="60" t="str">
        <f t="shared" si="55"/>
        <v>+</v>
      </c>
      <c r="W10" s="283">
        <v>0.59791666666666665</v>
      </c>
      <c r="X10" s="86"/>
      <c r="Y10" s="57" t="s">
        <v>336</v>
      </c>
      <c r="Z10" s="43">
        <f t="shared" si="56"/>
        <v>4.4791666666667007E-3</v>
      </c>
      <c r="AA10" s="60">
        <f t="shared" ref="AA10:AA22" si="69">IF((Z10-$Z$6)&lt;0,ABS($Y$6-Z10)*1440*60,IF((Z10-$Y$6)&lt;0,0,ABS($Y$6-Z10)*1440*60))</f>
        <v>2.0000000000029106</v>
      </c>
      <c r="AB10" s="60" t="str">
        <f t="shared" si="57"/>
        <v>+</v>
      </c>
      <c r="AC10" s="56">
        <f t="shared" ca="1" si="47"/>
        <v>0.61458333333333337</v>
      </c>
      <c r="AD10" s="57" t="s">
        <v>216</v>
      </c>
      <c r="AE10" s="86">
        <f t="shared" ref="AE10:AE22" si="70">IF(ISBLANK(AD10),AC10,TIME(LEFT(AD10,2),RIGHT(AD10,2),0))</f>
        <v>0.61458333333333337</v>
      </c>
      <c r="AF10" s="86">
        <f t="shared" ref="AF10:AF22" si="71">G10</f>
        <v>0</v>
      </c>
      <c r="AG10" s="39">
        <f t="shared" ref="AG10:AG22" ca="1" si="72">IF(AE10=AC10,0,IF((AE10-AC10)&lt;0,ABS(AE10-AC10)*1440*60,IF((AE10-AC10-AF10)&lt;=0,0,ABS(AE10-AC10-AF10)*1440*10)))</f>
        <v>0</v>
      </c>
      <c r="AH10" s="164" t="str">
        <f t="shared" ca="1" si="60"/>
        <v xml:space="preserve"> </v>
      </c>
      <c r="AI10" s="40"/>
      <c r="AJ10" s="283">
        <v>0.6333333333333333</v>
      </c>
      <c r="AK10" s="86">
        <v>6.9444444444444447E-4</v>
      </c>
      <c r="AL10" s="57" t="s">
        <v>348</v>
      </c>
      <c r="AM10" s="43">
        <f t="shared" si="61"/>
        <v>1.4988425925925974E-2</v>
      </c>
      <c r="AN10" s="60">
        <f t="shared" si="62"/>
        <v>4.1966430330830917E-12</v>
      </c>
      <c r="AO10" s="60" t="str">
        <f t="shared" si="63"/>
        <v>+</v>
      </c>
      <c r="AP10" s="56">
        <f t="shared" ca="1" si="64"/>
        <v>0.65069444444444446</v>
      </c>
      <c r="AQ10" s="57"/>
      <c r="AR10" s="86">
        <f t="shared" ca="1" si="65"/>
        <v>0.65069444444444446</v>
      </c>
      <c r="AS10" s="86">
        <f t="shared" si="66"/>
        <v>6.9444444444444447E-4</v>
      </c>
      <c r="AT10" s="39"/>
      <c r="AU10" s="164" t="str">
        <f t="shared" ca="1" si="67"/>
        <v xml:space="preserve"> </v>
      </c>
      <c r="AV10" s="40"/>
      <c r="AW10" s="77">
        <v>100</v>
      </c>
      <c r="AX10" s="80"/>
      <c r="AY10" s="78">
        <f t="shared" si="68"/>
        <v>100</v>
      </c>
      <c r="AZ10" s="42"/>
      <c r="BA10" s="46">
        <f t="shared" ref="BA10:BA22" ca="1" si="73">G10+O10+U10+AA10+AG10+AN10+AT10</f>
        <v>39.700000000007115</v>
      </c>
    </row>
    <row r="11" spans="1:53" s="1" customFormat="1" ht="15" hidden="1" customHeight="1" x14ac:dyDescent="0.2">
      <c r="A11" s="50">
        <f>Старт.вед.!B11</f>
        <v>4</v>
      </c>
      <c r="B11" s="38" t="e">
        <f>VLOOKUP(A11,'Уч-ки СТ'!$B$8:$H$67,2,FALSE)</f>
        <v>#VALUE!</v>
      </c>
      <c r="C11" s="62"/>
      <c r="D11" s="217">
        <f ca="1">IF(ISBLANK(C11),Секц.1!BJ11+OFFSET(D11,6-ROW(C11),),TIME(LEFT(C11,2),RIGHT(C11,2),0))</f>
        <v>1.0416666666666666E-2</v>
      </c>
      <c r="E11" s="57"/>
      <c r="F11" s="86">
        <f t="shared" ca="1" si="49"/>
        <v>1.0416666666666666E-2</v>
      </c>
      <c r="G11" s="39">
        <f t="shared" si="45"/>
        <v>0</v>
      </c>
      <c r="H11" s="164" t="str">
        <f t="shared" ca="1" si="50"/>
        <v xml:space="preserve"> </v>
      </c>
      <c r="I11" s="40"/>
      <c r="J11" s="56">
        <f t="shared" ca="1" si="46"/>
        <v>1.2499999999999999E-2</v>
      </c>
      <c r="K11" s="57"/>
      <c r="L11" s="58">
        <f t="shared" ca="1" si="51"/>
        <v>1.2499999999999999E-2</v>
      </c>
      <c r="M11" s="77"/>
      <c r="N11" s="280"/>
      <c r="O11" s="78">
        <f t="shared" si="52"/>
        <v>0</v>
      </c>
      <c r="P11" s="42"/>
      <c r="Q11" s="283"/>
      <c r="R11" s="86"/>
      <c r="S11" s="57"/>
      <c r="T11" s="43" t="e">
        <f t="shared" si="53"/>
        <v>#VALUE!</v>
      </c>
      <c r="U11" s="60" t="e">
        <f t="shared" si="54"/>
        <v>#VALUE!</v>
      </c>
      <c r="V11" s="60" t="e">
        <f t="shared" si="55"/>
        <v>#VALUE!</v>
      </c>
      <c r="W11" s="283"/>
      <c r="X11" s="86"/>
      <c r="Y11" s="57"/>
      <c r="Z11" s="43" t="e">
        <f t="shared" si="56"/>
        <v>#VALUE!</v>
      </c>
      <c r="AA11" s="60" t="e">
        <f t="shared" si="69"/>
        <v>#VALUE!</v>
      </c>
      <c r="AB11" s="60" t="e">
        <f t="shared" si="57"/>
        <v>#VALUE!</v>
      </c>
      <c r="AC11" s="56">
        <f t="shared" ca="1" si="47"/>
        <v>6.458333333333334E-2</v>
      </c>
      <c r="AD11" s="57"/>
      <c r="AE11" s="86">
        <f t="shared" ca="1" si="70"/>
        <v>6.458333333333334E-2</v>
      </c>
      <c r="AF11" s="86">
        <f t="shared" si="71"/>
        <v>0</v>
      </c>
      <c r="AG11" s="39">
        <f t="shared" ca="1" si="72"/>
        <v>0</v>
      </c>
      <c r="AH11" s="164" t="str">
        <f t="shared" ca="1" si="60"/>
        <v xml:space="preserve"> </v>
      </c>
      <c r="AI11" s="40"/>
      <c r="AJ11" s="283"/>
      <c r="AK11" s="86"/>
      <c r="AL11" s="57"/>
      <c r="AM11" s="43" t="e">
        <f t="shared" si="61"/>
        <v>#VALUE!</v>
      </c>
      <c r="AN11" s="60" t="e">
        <f t="shared" si="62"/>
        <v>#VALUE!</v>
      </c>
      <c r="AO11" s="60" t="e">
        <f t="shared" si="63"/>
        <v>#VALUE!</v>
      </c>
      <c r="AP11" s="56">
        <f t="shared" ca="1" si="64"/>
        <v>0.10069444444444445</v>
      </c>
      <c r="AQ11" s="57"/>
      <c r="AR11" s="86">
        <f t="shared" ca="1" si="65"/>
        <v>0.10069444444444445</v>
      </c>
      <c r="AS11" s="86">
        <f t="shared" si="66"/>
        <v>0</v>
      </c>
      <c r="AT11" s="39"/>
      <c r="AU11" s="164" t="str">
        <f t="shared" ca="1" si="67"/>
        <v xml:space="preserve"> </v>
      </c>
      <c r="AV11" s="40"/>
      <c r="AW11" s="77"/>
      <c r="AX11" s="280"/>
      <c r="AY11" s="78">
        <f t="shared" si="68"/>
        <v>0</v>
      </c>
      <c r="AZ11" s="42"/>
      <c r="BA11" s="46" t="e">
        <f t="shared" ca="1" si="73"/>
        <v>#VALUE!</v>
      </c>
    </row>
    <row r="12" spans="1:53" s="1" customFormat="1" ht="15" hidden="1" customHeight="1" x14ac:dyDescent="0.2">
      <c r="A12" s="50">
        <f>Старт.вед.!B12</f>
        <v>5</v>
      </c>
      <c r="B12" s="38" t="e">
        <f>VLOOKUP(A12,'Уч-ки СТ'!$B$8:$H$67,2,FALSE)</f>
        <v>#VALUE!</v>
      </c>
      <c r="C12" s="62"/>
      <c r="D12" s="217">
        <f ca="1">IF(ISBLANK(C12),Секц.1!BJ12+OFFSET(D12,6-ROW(C12),),TIME(LEFT(C12,2),RIGHT(C12,2),0))</f>
        <v>2.0138888888888887E-2</v>
      </c>
      <c r="E12" s="57"/>
      <c r="F12" s="86">
        <f t="shared" ca="1" si="49"/>
        <v>2.0138888888888887E-2</v>
      </c>
      <c r="G12" s="345">
        <v>10</v>
      </c>
      <c r="H12" s="164" t="str">
        <f t="shared" ca="1" si="50"/>
        <v xml:space="preserve"> </v>
      </c>
      <c r="I12" s="40"/>
      <c r="J12" s="56">
        <f t="shared" ca="1" si="46"/>
        <v>2.222222222222222E-2</v>
      </c>
      <c r="K12" s="57"/>
      <c r="L12" s="58">
        <f t="shared" ca="1" si="51"/>
        <v>2.222222222222222E-2</v>
      </c>
      <c r="M12" s="77"/>
      <c r="N12" s="80"/>
      <c r="O12" s="78">
        <f t="shared" si="52"/>
        <v>0</v>
      </c>
      <c r="P12" s="42"/>
      <c r="Q12" s="283"/>
      <c r="R12" s="86"/>
      <c r="S12" s="57"/>
      <c r="T12" s="43" t="e">
        <f t="shared" si="53"/>
        <v>#VALUE!</v>
      </c>
      <c r="U12" s="60" t="e">
        <f t="shared" si="54"/>
        <v>#VALUE!</v>
      </c>
      <c r="V12" s="60" t="e">
        <f t="shared" si="55"/>
        <v>#VALUE!</v>
      </c>
      <c r="W12" s="283"/>
      <c r="X12" s="86"/>
      <c r="Y12" s="57"/>
      <c r="Z12" s="43" t="e">
        <f t="shared" si="56"/>
        <v>#VALUE!</v>
      </c>
      <c r="AA12" s="60" t="e">
        <f t="shared" si="69"/>
        <v>#VALUE!</v>
      </c>
      <c r="AB12" s="60" t="e">
        <f t="shared" si="57"/>
        <v>#VALUE!</v>
      </c>
      <c r="AC12" s="56">
        <f t="shared" ca="1" si="47"/>
        <v>7.4305555555555555E-2</v>
      </c>
      <c r="AD12" s="57"/>
      <c r="AE12" s="86">
        <f t="shared" ca="1" si="70"/>
        <v>7.4305555555555555E-2</v>
      </c>
      <c r="AF12" s="86">
        <f t="shared" si="71"/>
        <v>10</v>
      </c>
      <c r="AG12" s="39">
        <f t="shared" ca="1" si="72"/>
        <v>0</v>
      </c>
      <c r="AH12" s="164" t="str">
        <f t="shared" ca="1" si="60"/>
        <v xml:space="preserve"> </v>
      </c>
      <c r="AI12" s="40"/>
      <c r="AJ12" s="283"/>
      <c r="AK12" s="86"/>
      <c r="AL12" s="57"/>
      <c r="AM12" s="43" t="e">
        <f t="shared" si="61"/>
        <v>#VALUE!</v>
      </c>
      <c r="AN12" s="60" t="e">
        <f t="shared" si="62"/>
        <v>#VALUE!</v>
      </c>
      <c r="AO12" s="60" t="e">
        <f t="shared" si="63"/>
        <v>#VALUE!</v>
      </c>
      <c r="AP12" s="56">
        <f t="shared" ca="1" si="64"/>
        <v>0.11041666666666666</v>
      </c>
      <c r="AQ12" s="57"/>
      <c r="AR12" s="86">
        <f t="shared" ca="1" si="65"/>
        <v>0.11041666666666666</v>
      </c>
      <c r="AS12" s="86">
        <f t="shared" si="66"/>
        <v>0</v>
      </c>
      <c r="AT12" s="39"/>
      <c r="AU12" s="164" t="str">
        <f t="shared" ca="1" si="67"/>
        <v xml:space="preserve"> </v>
      </c>
      <c r="AV12" s="40"/>
      <c r="AW12" s="77"/>
      <c r="AX12" s="80"/>
      <c r="AY12" s="78">
        <f t="shared" si="68"/>
        <v>0</v>
      </c>
      <c r="AZ12" s="42"/>
      <c r="BA12" s="46" t="e">
        <f t="shared" ca="1" si="73"/>
        <v>#VALUE!</v>
      </c>
    </row>
    <row r="13" spans="1:53" s="1" customFormat="1" ht="15" customHeight="1" x14ac:dyDescent="0.2">
      <c r="A13" s="50">
        <f>Старт.вед.!B13</f>
        <v>6</v>
      </c>
      <c r="B13" s="38" t="str">
        <f>VLOOKUP(A13,'Уч-ки СТ'!$B$8:$H$67,2,FALSE)</f>
        <v>БЕЛЬЧЕНКО Юрий</v>
      </c>
      <c r="C13" s="57" t="s">
        <v>315</v>
      </c>
      <c r="D13" s="217">
        <f ca="1">IF(ISBLANK(C13),Секц.1!BJ13+OFFSET(D13,6-ROW(C13),),TIME(LEFT(C13,2),RIGHT(C13,2),0))</f>
        <v>0.55902777777777779</v>
      </c>
      <c r="E13" s="57"/>
      <c r="F13" s="86">
        <f t="shared" ca="1" si="49"/>
        <v>0.55902777777777779</v>
      </c>
      <c r="G13" s="39">
        <f t="shared" si="45"/>
        <v>0</v>
      </c>
      <c r="H13" s="164" t="str">
        <f t="shared" ca="1" si="50"/>
        <v xml:space="preserve"> </v>
      </c>
      <c r="I13" s="40"/>
      <c r="J13" s="56">
        <f t="shared" ca="1" si="46"/>
        <v>0.56111111111111112</v>
      </c>
      <c r="K13" s="57" t="s">
        <v>317</v>
      </c>
      <c r="L13" s="58">
        <f t="shared" si="51"/>
        <v>0.56111111111111112</v>
      </c>
      <c r="M13" s="77">
        <v>39.4</v>
      </c>
      <c r="N13" s="80"/>
      <c r="O13" s="78">
        <f t="shared" si="52"/>
        <v>39.4</v>
      </c>
      <c r="P13" s="42"/>
      <c r="Q13" s="283">
        <v>0.57638888888888895</v>
      </c>
      <c r="R13" s="86"/>
      <c r="S13" s="57" t="s">
        <v>327</v>
      </c>
      <c r="T13" s="43">
        <f t="shared" si="53"/>
        <v>8.2870370370369262E-3</v>
      </c>
      <c r="U13" s="60">
        <f t="shared" si="54"/>
        <v>0</v>
      </c>
      <c r="V13" s="60" t="str">
        <f t="shared" si="55"/>
        <v>+</v>
      </c>
      <c r="W13" s="283">
        <v>0.59097222222222223</v>
      </c>
      <c r="X13" s="86"/>
      <c r="Y13" s="57" t="s">
        <v>337</v>
      </c>
      <c r="Z13" s="43">
        <f t="shared" si="56"/>
        <v>4.4791666666667007E-3</v>
      </c>
      <c r="AA13" s="60">
        <f t="shared" si="69"/>
        <v>2.0000000000029106</v>
      </c>
      <c r="AB13" s="60" t="str">
        <f t="shared" si="57"/>
        <v>+</v>
      </c>
      <c r="AC13" s="56">
        <f t="shared" ca="1" si="47"/>
        <v>0.61319444444444449</v>
      </c>
      <c r="AD13" s="57" t="s">
        <v>344</v>
      </c>
      <c r="AE13" s="86">
        <f t="shared" si="70"/>
        <v>0.60763888888888895</v>
      </c>
      <c r="AF13" s="86">
        <f t="shared" si="71"/>
        <v>0</v>
      </c>
      <c r="AG13" s="39">
        <f t="shared" ca="1" si="72"/>
        <v>479.99999999999829</v>
      </c>
      <c r="AH13" s="164" t="str">
        <f t="shared" ca="1" si="60"/>
        <v>-</v>
      </c>
      <c r="AI13" s="40"/>
      <c r="AJ13" s="283">
        <v>0.63194444444444442</v>
      </c>
      <c r="AK13" s="86">
        <v>1.3888888888888889E-3</v>
      </c>
      <c r="AL13" s="57" t="s">
        <v>349</v>
      </c>
      <c r="AM13" s="43">
        <f t="shared" si="61"/>
        <v>1.5000000000000013E-2</v>
      </c>
      <c r="AN13" s="60">
        <f t="shared" si="62"/>
        <v>1.0000000000011555</v>
      </c>
      <c r="AO13" s="60" t="str">
        <f t="shared" si="63"/>
        <v>+</v>
      </c>
      <c r="AP13" s="56">
        <f t="shared" ca="1" si="64"/>
        <v>0.64375000000000004</v>
      </c>
      <c r="AQ13" s="57" t="s">
        <v>358</v>
      </c>
      <c r="AR13" s="86">
        <f t="shared" si="65"/>
        <v>0.6479166666666667</v>
      </c>
      <c r="AS13" s="86">
        <f t="shared" si="66"/>
        <v>1.3888888888888889E-3</v>
      </c>
      <c r="AT13" s="39"/>
      <c r="AU13" s="164" t="str">
        <f t="shared" ca="1" si="67"/>
        <v>+</v>
      </c>
      <c r="AV13" s="40"/>
      <c r="AW13" s="77">
        <v>155</v>
      </c>
      <c r="AX13" s="80"/>
      <c r="AY13" s="78">
        <f t="shared" si="68"/>
        <v>155</v>
      </c>
      <c r="AZ13" s="42"/>
      <c r="BA13" s="46">
        <f t="shared" ca="1" si="73"/>
        <v>522.40000000000236</v>
      </c>
    </row>
    <row r="14" spans="1:53" s="1" customFormat="1" ht="15" customHeight="1" x14ac:dyDescent="0.2">
      <c r="A14" s="50">
        <f>Старт.вед.!B14</f>
        <v>7</v>
      </c>
      <c r="B14" s="38" t="str">
        <f>VLOOKUP(A14,'Уч-ки СТ'!$B$8:$H$67,2,FALSE)</f>
        <v>ЕРШОВ Сергей</v>
      </c>
      <c r="C14" s="57" t="s">
        <v>322</v>
      </c>
      <c r="D14" s="217">
        <f ca="1">IF(ISBLANK(C14),Секц.1!BJ14+OFFSET(D14,6-ROW(C14),),TIME(LEFT(C14,2),RIGHT(C14,2),0))</f>
        <v>0.56041666666666667</v>
      </c>
      <c r="E14" s="57"/>
      <c r="F14" s="86">
        <f t="shared" ca="1" si="49"/>
        <v>0.56041666666666667</v>
      </c>
      <c r="G14" s="39">
        <f t="shared" si="45"/>
        <v>0</v>
      </c>
      <c r="H14" s="164" t="str">
        <f t="shared" ca="1" si="50"/>
        <v xml:space="preserve"> </v>
      </c>
      <c r="I14" s="40"/>
      <c r="J14" s="56">
        <f t="shared" ca="1" si="46"/>
        <v>0.5625</v>
      </c>
      <c r="K14" s="57" t="s">
        <v>318</v>
      </c>
      <c r="L14" s="58">
        <f t="shared" si="51"/>
        <v>0.56388888888888888</v>
      </c>
      <c r="M14" s="77">
        <v>49.1</v>
      </c>
      <c r="N14" s="80"/>
      <c r="O14" s="78">
        <f t="shared" si="52"/>
        <v>49.1</v>
      </c>
      <c r="P14" s="42"/>
      <c r="Q14" s="283">
        <v>0.58124999999999993</v>
      </c>
      <c r="R14" s="86"/>
      <c r="S14" s="57" t="s">
        <v>330</v>
      </c>
      <c r="T14" s="43">
        <f t="shared" si="53"/>
        <v>8.1944444444445041E-3</v>
      </c>
      <c r="U14" s="60">
        <f t="shared" si="54"/>
        <v>0</v>
      </c>
      <c r="V14" s="60" t="str">
        <f t="shared" si="55"/>
        <v>+</v>
      </c>
      <c r="W14" s="283">
        <v>0.59861111111111109</v>
      </c>
      <c r="X14" s="86"/>
      <c r="Y14" s="57" t="s">
        <v>338</v>
      </c>
      <c r="Z14" s="43">
        <f t="shared" si="56"/>
        <v>4.4444444444444731E-3</v>
      </c>
      <c r="AA14" s="60">
        <f t="shared" si="69"/>
        <v>0.9999999999975584</v>
      </c>
      <c r="AB14" s="60" t="str">
        <f t="shared" si="57"/>
        <v>+</v>
      </c>
      <c r="AC14" s="56">
        <f t="shared" ca="1" si="47"/>
        <v>0.61597222222222225</v>
      </c>
      <c r="AD14" s="57" t="s">
        <v>217</v>
      </c>
      <c r="AE14" s="86">
        <f t="shared" si="70"/>
        <v>0.61597222222222225</v>
      </c>
      <c r="AF14" s="86">
        <f t="shared" si="71"/>
        <v>0</v>
      </c>
      <c r="AG14" s="39">
        <f t="shared" ca="1" si="72"/>
        <v>0</v>
      </c>
      <c r="AH14" s="164" t="str">
        <f t="shared" ca="1" si="60"/>
        <v xml:space="preserve"> </v>
      </c>
      <c r="AI14" s="40"/>
      <c r="AJ14" s="283">
        <v>0.63402777777777775</v>
      </c>
      <c r="AK14" s="86">
        <v>1.3888888888888889E-3</v>
      </c>
      <c r="AL14" s="57" t="s">
        <v>350</v>
      </c>
      <c r="AM14" s="43">
        <f t="shared" si="61"/>
        <v>1.4988425925925974E-2</v>
      </c>
      <c r="AN14" s="60">
        <f t="shared" si="62"/>
        <v>4.1966430330830917E-12</v>
      </c>
      <c r="AO14" s="60" t="str">
        <f t="shared" si="63"/>
        <v>+</v>
      </c>
      <c r="AP14" s="56">
        <f t="shared" ca="1" si="64"/>
        <v>0.65208333333333335</v>
      </c>
      <c r="AQ14" s="57"/>
      <c r="AR14" s="86">
        <f t="shared" ca="1" si="65"/>
        <v>0.65208333333333335</v>
      </c>
      <c r="AS14" s="86">
        <f t="shared" si="66"/>
        <v>1.3888888888888889E-3</v>
      </c>
      <c r="AT14" s="39"/>
      <c r="AU14" s="164" t="str">
        <f t="shared" ca="1" si="67"/>
        <v xml:space="preserve"> </v>
      </c>
      <c r="AV14" s="40"/>
      <c r="AW14" s="77">
        <v>155</v>
      </c>
      <c r="AX14" s="80"/>
      <c r="AY14" s="78">
        <f t="shared" si="68"/>
        <v>155</v>
      </c>
      <c r="AZ14" s="42"/>
      <c r="BA14" s="46">
        <f t="shared" ca="1" si="73"/>
        <v>50.100000000001756</v>
      </c>
    </row>
    <row r="15" spans="1:53" s="1" customFormat="1" ht="15" customHeight="1" x14ac:dyDescent="0.2">
      <c r="A15" s="50">
        <f>Старт.вед.!B15</f>
        <v>8</v>
      </c>
      <c r="B15" s="38" t="str">
        <f>VLOOKUP(A15,'Уч-ки СТ'!$B$8:$H$67,2,FALSE)</f>
        <v>МОТЫЛЕВ Михаил</v>
      </c>
      <c r="C15" s="57" t="s">
        <v>317</v>
      </c>
      <c r="D15" s="217">
        <f ca="1">IF(ISBLANK(C15),Секц.1!BJ15+OFFSET(D15,6-ROW(C15),),TIME(LEFT(C15,2),RIGHT(C15,2),0))</f>
        <v>0.56111111111111112</v>
      </c>
      <c r="E15" s="57"/>
      <c r="F15" s="86">
        <f t="shared" ca="1" si="49"/>
        <v>0.56111111111111112</v>
      </c>
      <c r="G15" s="39">
        <f t="shared" si="45"/>
        <v>0</v>
      </c>
      <c r="H15" s="164" t="str">
        <f t="shared" ca="1" si="50"/>
        <v xml:space="preserve"> </v>
      </c>
      <c r="I15" s="40"/>
      <c r="J15" s="56">
        <f t="shared" ca="1" si="46"/>
        <v>0.56319444444444444</v>
      </c>
      <c r="K15" s="57" t="s">
        <v>355</v>
      </c>
      <c r="L15" s="58">
        <f t="shared" si="51"/>
        <v>0.56527777777777777</v>
      </c>
      <c r="M15" s="77">
        <v>43.5</v>
      </c>
      <c r="N15" s="80"/>
      <c r="O15" s="78">
        <f t="shared" si="52"/>
        <v>43.5</v>
      </c>
      <c r="P15" s="42"/>
      <c r="Q15" s="283">
        <v>0.58194444444444449</v>
      </c>
      <c r="R15" s="86"/>
      <c r="S15" s="57" t="s">
        <v>331</v>
      </c>
      <c r="T15" s="43">
        <f t="shared" si="53"/>
        <v>8.1597222222221655E-3</v>
      </c>
      <c r="U15" s="60">
        <f t="shared" si="54"/>
        <v>0</v>
      </c>
      <c r="V15" s="60" t="str">
        <f t="shared" si="55"/>
        <v>+</v>
      </c>
      <c r="W15" s="283">
        <v>0.6</v>
      </c>
      <c r="X15" s="86"/>
      <c r="Y15" s="57" t="s">
        <v>339</v>
      </c>
      <c r="Z15" s="43">
        <f t="shared" si="56"/>
        <v>4.4560185185185119E-3</v>
      </c>
      <c r="AA15" s="60">
        <f t="shared" si="69"/>
        <v>5.9952043329758453E-13</v>
      </c>
      <c r="AB15" s="60" t="str">
        <f t="shared" si="57"/>
        <v>+</v>
      </c>
      <c r="AC15" s="56">
        <f t="shared" ca="1" si="47"/>
        <v>0.61736111111111114</v>
      </c>
      <c r="AD15" s="57" t="s">
        <v>218</v>
      </c>
      <c r="AE15" s="86">
        <f t="shared" si="70"/>
        <v>0.61736111111111114</v>
      </c>
      <c r="AF15" s="86">
        <f t="shared" si="71"/>
        <v>0</v>
      </c>
      <c r="AG15" s="39">
        <f t="shared" ca="1" si="72"/>
        <v>0</v>
      </c>
      <c r="AH15" s="164" t="str">
        <f t="shared" ca="1" si="60"/>
        <v xml:space="preserve"> </v>
      </c>
      <c r="AI15" s="40"/>
      <c r="AJ15" s="283">
        <v>0.63611111111111118</v>
      </c>
      <c r="AK15" s="86">
        <v>6.9444444444444447E-4</v>
      </c>
      <c r="AL15" s="57" t="s">
        <v>351</v>
      </c>
      <c r="AM15" s="43">
        <f t="shared" si="61"/>
        <v>1.5023148148148091E-2</v>
      </c>
      <c r="AN15" s="60">
        <f t="shared" si="62"/>
        <v>2.9999999999950733</v>
      </c>
      <c r="AO15" s="60" t="str">
        <f t="shared" si="63"/>
        <v>+</v>
      </c>
      <c r="AP15" s="56">
        <f t="shared" ca="1" si="64"/>
        <v>0.65347222222222223</v>
      </c>
      <c r="AQ15" s="57" t="s">
        <v>359</v>
      </c>
      <c r="AR15" s="86">
        <f t="shared" si="65"/>
        <v>0.65208333333333335</v>
      </c>
      <c r="AS15" s="86">
        <f t="shared" si="66"/>
        <v>6.9444444444444447E-4</v>
      </c>
      <c r="AT15" s="39">
        <v>0</v>
      </c>
      <c r="AU15" s="164" t="str">
        <f t="shared" ca="1" si="67"/>
        <v>-</v>
      </c>
      <c r="AV15" s="40"/>
      <c r="AW15" s="77">
        <v>55.9</v>
      </c>
      <c r="AX15" s="80"/>
      <c r="AY15" s="78">
        <f t="shared" si="68"/>
        <v>55.9</v>
      </c>
      <c r="AZ15" s="42"/>
      <c r="BA15" s="46">
        <f t="shared" ca="1" si="73"/>
        <v>46.499999999995673</v>
      </c>
    </row>
    <row r="16" spans="1:53" s="1" customFormat="1" ht="15" hidden="1" customHeight="1" x14ac:dyDescent="0.2">
      <c r="A16" s="50">
        <f>Старт.вед.!B16</f>
        <v>9</v>
      </c>
      <c r="B16" s="38" t="e">
        <f>VLOOKUP(A16,'Уч-ки СТ'!$B$8:$H$67,2,FALSE)</f>
        <v>#VALUE!</v>
      </c>
      <c r="C16" s="62"/>
      <c r="D16" s="217">
        <f ca="1">IF(ISBLANK(C16),Секц.1!BJ16+OFFSET(D16,6-ROW(C16),),TIME(LEFT(C16,2),RIGHT(C16,2),0))</f>
        <v>2.0138888888888887E-2</v>
      </c>
      <c r="E16" s="57"/>
      <c r="F16" s="86">
        <f t="shared" ca="1" si="49"/>
        <v>2.0138888888888887E-2</v>
      </c>
      <c r="G16" s="39">
        <f t="shared" si="45"/>
        <v>0</v>
      </c>
      <c r="H16" s="164" t="str">
        <f t="shared" ca="1" si="50"/>
        <v xml:space="preserve"> </v>
      </c>
      <c r="I16" s="40"/>
      <c r="J16" s="56">
        <f t="shared" ca="1" si="46"/>
        <v>2.222222222222222E-2</v>
      </c>
      <c r="K16" s="57"/>
      <c r="L16" s="58">
        <f t="shared" ca="1" si="51"/>
        <v>2.222222222222222E-2</v>
      </c>
      <c r="M16" s="77">
        <v>60.2</v>
      </c>
      <c r="N16" s="80"/>
      <c r="O16" s="78">
        <f t="shared" si="52"/>
        <v>60.2</v>
      </c>
      <c r="P16" s="42"/>
      <c r="Q16" s="283"/>
      <c r="R16" s="86">
        <v>6.9444444444444447E-4</v>
      </c>
      <c r="S16" s="57"/>
      <c r="T16" s="43" t="e">
        <f t="shared" si="53"/>
        <v>#VALUE!</v>
      </c>
      <c r="U16" s="60" t="e">
        <f t="shared" si="54"/>
        <v>#VALUE!</v>
      </c>
      <c r="V16" s="60" t="e">
        <f t="shared" si="55"/>
        <v>#VALUE!</v>
      </c>
      <c r="W16" s="283">
        <v>0.60138888888888886</v>
      </c>
      <c r="X16" s="86"/>
      <c r="Y16" s="57" t="s">
        <v>209</v>
      </c>
      <c r="Z16" s="43">
        <f t="shared" si="56"/>
        <v>1.505787037037043E-2</v>
      </c>
      <c r="AA16" s="60">
        <f t="shared" si="69"/>
        <v>916.000000000005</v>
      </c>
      <c r="AB16" s="60" t="str">
        <f t="shared" si="57"/>
        <v>+</v>
      </c>
      <c r="AC16" s="56">
        <f t="shared" ca="1" si="47"/>
        <v>7.4305555555555555E-2</v>
      </c>
      <c r="AD16" s="57"/>
      <c r="AE16" s="86">
        <f t="shared" ca="1" si="70"/>
        <v>7.4305555555555555E-2</v>
      </c>
      <c r="AF16" s="86">
        <f t="shared" si="71"/>
        <v>0</v>
      </c>
      <c r="AG16" s="39">
        <f t="shared" ca="1" si="72"/>
        <v>0</v>
      </c>
      <c r="AH16" s="164" t="str">
        <f t="shared" ca="1" si="60"/>
        <v xml:space="preserve"> </v>
      </c>
      <c r="AI16" s="40"/>
      <c r="AJ16" s="283"/>
      <c r="AK16" s="86"/>
      <c r="AL16" s="57" t="s">
        <v>209</v>
      </c>
      <c r="AM16" s="43">
        <f t="shared" si="61"/>
        <v>0.61644675925925929</v>
      </c>
      <c r="AN16" s="60">
        <f t="shared" si="62"/>
        <v>51966</v>
      </c>
      <c r="AO16" s="60" t="str">
        <f t="shared" si="63"/>
        <v>+</v>
      </c>
      <c r="AP16" s="56">
        <f t="shared" ca="1" si="64"/>
        <v>0.11041666666666666</v>
      </c>
      <c r="AQ16" s="57"/>
      <c r="AR16" s="86">
        <f t="shared" ca="1" si="65"/>
        <v>0.11041666666666666</v>
      </c>
      <c r="AS16" s="86">
        <f t="shared" si="66"/>
        <v>0</v>
      </c>
      <c r="AT16" s="39">
        <f t="shared" ref="AT16:AT27" ca="1" si="74">IF(AR16=AP16,0,IF((AR16-AP16)&lt;0,ABS(AR16-AP16)*1440*0,IF((AR16-AP16-AS16)&lt;=0,0,ABS(AR16-AP16-AS16)*1440*10)))</f>
        <v>0</v>
      </c>
      <c r="AU16" s="164" t="str">
        <f t="shared" ca="1" si="67"/>
        <v xml:space="preserve"> </v>
      </c>
      <c r="AV16" s="40"/>
      <c r="AW16" s="77"/>
      <c r="AX16" s="80"/>
      <c r="AY16" s="78">
        <f t="shared" si="68"/>
        <v>0</v>
      </c>
      <c r="AZ16" s="42"/>
      <c r="BA16" s="46" t="e">
        <f t="shared" ca="1" si="73"/>
        <v>#VALUE!</v>
      </c>
    </row>
    <row r="17" spans="1:53" s="1" customFormat="1" ht="15" hidden="1" customHeight="1" x14ac:dyDescent="0.2">
      <c r="A17" s="50">
        <f>Старт.вед.!B17</f>
        <v>10</v>
      </c>
      <c r="B17" s="38" t="e">
        <f>VLOOKUP(A17,'Уч-ки СТ'!$B$8:$H$67,2,FALSE)</f>
        <v>#VALUE!</v>
      </c>
      <c r="C17" s="62"/>
      <c r="D17" s="217">
        <f ca="1">IF(ISBLANK(C17),Секц.1!BJ17+OFFSET(D17,6-ROW(C17),),TIME(LEFT(C17,2),RIGHT(C17,2),0))</f>
        <v>0.52499999999999991</v>
      </c>
      <c r="E17" s="57"/>
      <c r="F17" s="86">
        <f t="shared" ca="1" si="49"/>
        <v>0.52499999999999991</v>
      </c>
      <c r="G17" s="39">
        <f t="shared" si="45"/>
        <v>0</v>
      </c>
      <c r="H17" s="164" t="str">
        <f t="shared" ca="1" si="50"/>
        <v xml:space="preserve"> </v>
      </c>
      <c r="I17" s="40"/>
      <c r="J17" s="56">
        <f t="shared" ca="1" si="46"/>
        <v>0.52708333333333324</v>
      </c>
      <c r="K17" s="57"/>
      <c r="L17" s="58">
        <f t="shared" ca="1" si="51"/>
        <v>0.52708333333333324</v>
      </c>
      <c r="M17" s="77">
        <v>60.7</v>
      </c>
      <c r="N17" s="80">
        <v>30</v>
      </c>
      <c r="O17" s="78">
        <f t="shared" si="52"/>
        <v>90.7</v>
      </c>
      <c r="P17" s="42"/>
      <c r="Q17" s="283"/>
      <c r="R17" s="86">
        <v>1.3888888888888889E-3</v>
      </c>
      <c r="S17" s="57"/>
      <c r="T17" s="43" t="e">
        <f t="shared" si="53"/>
        <v>#VALUE!</v>
      </c>
      <c r="U17" s="60" t="e">
        <f t="shared" si="54"/>
        <v>#VALUE!</v>
      </c>
      <c r="V17" s="60" t="e">
        <f t="shared" si="55"/>
        <v>#VALUE!</v>
      </c>
      <c r="W17" s="283">
        <v>0.6</v>
      </c>
      <c r="X17" s="86"/>
      <c r="Y17" s="57" t="s">
        <v>210</v>
      </c>
      <c r="Z17" s="43">
        <f t="shared" si="56"/>
        <v>1.2245370370370434E-2</v>
      </c>
      <c r="AA17" s="60">
        <f t="shared" si="69"/>
        <v>673.00000000000546</v>
      </c>
      <c r="AB17" s="60" t="str">
        <f t="shared" si="57"/>
        <v>+</v>
      </c>
      <c r="AC17" s="56">
        <f t="shared" ca="1" si="47"/>
        <v>0.57916666666666661</v>
      </c>
      <c r="AD17" s="57"/>
      <c r="AE17" s="86">
        <f t="shared" ca="1" si="70"/>
        <v>0.57916666666666661</v>
      </c>
      <c r="AF17" s="86">
        <f t="shared" si="71"/>
        <v>0</v>
      </c>
      <c r="AG17" s="39">
        <f t="shared" ca="1" si="72"/>
        <v>0</v>
      </c>
      <c r="AH17" s="164" t="str">
        <f t="shared" ca="1" si="60"/>
        <v xml:space="preserve"> </v>
      </c>
      <c r="AI17" s="40"/>
      <c r="AJ17" s="283"/>
      <c r="AK17" s="86"/>
      <c r="AL17" s="57" t="s">
        <v>210</v>
      </c>
      <c r="AM17" s="43">
        <f t="shared" si="61"/>
        <v>0.61224537037037041</v>
      </c>
      <c r="AN17" s="60">
        <f t="shared" si="62"/>
        <v>51603</v>
      </c>
      <c r="AO17" s="60" t="str">
        <f t="shared" si="63"/>
        <v>+</v>
      </c>
      <c r="AP17" s="56">
        <f t="shared" ca="1" si="64"/>
        <v>0.6152777777777777</v>
      </c>
      <c r="AQ17" s="57"/>
      <c r="AR17" s="86">
        <f t="shared" ca="1" si="65"/>
        <v>0.6152777777777777</v>
      </c>
      <c r="AS17" s="86">
        <f t="shared" si="66"/>
        <v>0</v>
      </c>
      <c r="AT17" s="39">
        <f t="shared" ca="1" si="74"/>
        <v>0</v>
      </c>
      <c r="AU17" s="164" t="str">
        <f t="shared" ca="1" si="67"/>
        <v xml:space="preserve"> </v>
      </c>
      <c r="AV17" s="40"/>
      <c r="AW17" s="77"/>
      <c r="AX17" s="80">
        <v>30</v>
      </c>
      <c r="AY17" s="78">
        <f t="shared" si="68"/>
        <v>30</v>
      </c>
      <c r="AZ17" s="42"/>
      <c r="BA17" s="46" t="e">
        <f t="shared" ca="1" si="73"/>
        <v>#VALUE!</v>
      </c>
    </row>
    <row r="18" spans="1:53" s="1" customFormat="1" ht="15" customHeight="1" x14ac:dyDescent="0.2">
      <c r="A18" s="50">
        <f>Старт.вед.!B18</f>
        <v>11</v>
      </c>
      <c r="B18" s="38" t="str">
        <f>VLOOKUP(A18,'Уч-ки СТ'!$B$8:$H$67,2,FALSE)</f>
        <v>ДЕМЕНТЬЕВ Петр</v>
      </c>
      <c r="C18" s="62" t="s">
        <v>324</v>
      </c>
      <c r="D18" s="217">
        <f ca="1">IF(ISBLANK(C18),Секц.1!BJ18+OFFSET(D18,6-ROW(C18),),TIME(LEFT(C18,2),RIGHT(C18,2),0))</f>
        <v>0.56180555555555556</v>
      </c>
      <c r="E18" s="57"/>
      <c r="F18" s="86">
        <f t="shared" ca="1" si="49"/>
        <v>0.56180555555555556</v>
      </c>
      <c r="G18" s="39">
        <f t="shared" si="45"/>
        <v>0</v>
      </c>
      <c r="H18" s="164" t="str">
        <f t="shared" ca="1" si="50"/>
        <v xml:space="preserve"> </v>
      </c>
      <c r="I18" s="40"/>
      <c r="J18" s="56">
        <f t="shared" ca="1" si="46"/>
        <v>0.56388888888888888</v>
      </c>
      <c r="K18" s="57" t="s">
        <v>356</v>
      </c>
      <c r="L18" s="58">
        <f t="shared" si="51"/>
        <v>0.56666666666666665</v>
      </c>
      <c r="M18" s="77">
        <v>42.5</v>
      </c>
      <c r="N18" s="80"/>
      <c r="O18" s="78">
        <f t="shared" si="52"/>
        <v>42.5</v>
      </c>
      <c r="P18" s="42"/>
      <c r="Q18" s="283">
        <v>0.58472222222222225</v>
      </c>
      <c r="R18" s="86"/>
      <c r="S18" s="57" t="s">
        <v>332</v>
      </c>
      <c r="T18" s="43">
        <f t="shared" si="53"/>
        <v>7.8935185185184942E-3</v>
      </c>
      <c r="U18" s="60">
        <f t="shared" si="54"/>
        <v>0</v>
      </c>
      <c r="V18" s="60" t="str">
        <f t="shared" si="55"/>
        <v>+</v>
      </c>
      <c r="W18" s="283">
        <v>0.60625000000000007</v>
      </c>
      <c r="X18" s="86"/>
      <c r="Y18" s="57" t="s">
        <v>340</v>
      </c>
      <c r="Z18" s="43">
        <f t="shared" si="56"/>
        <v>4.4675925925925508E-3</v>
      </c>
      <c r="AA18" s="60">
        <f t="shared" si="69"/>
        <v>0.99999999999635936</v>
      </c>
      <c r="AB18" s="60" t="str">
        <f t="shared" si="57"/>
        <v>+</v>
      </c>
      <c r="AC18" s="56">
        <f t="shared" ca="1" si="47"/>
        <v>0.61875000000000002</v>
      </c>
      <c r="AD18" s="57" t="s">
        <v>345</v>
      </c>
      <c r="AE18" s="86">
        <f t="shared" si="70"/>
        <v>0.62013888888888891</v>
      </c>
      <c r="AF18" s="86">
        <f t="shared" si="71"/>
        <v>0</v>
      </c>
      <c r="AG18" s="39">
        <v>0</v>
      </c>
      <c r="AH18" s="164" t="str">
        <f t="shared" ca="1" si="60"/>
        <v>+</v>
      </c>
      <c r="AI18" s="40"/>
      <c r="AJ18" s="283">
        <v>0.63958333333333328</v>
      </c>
      <c r="AK18" s="86">
        <v>6.9444444444444447E-4</v>
      </c>
      <c r="AL18" s="57" t="s">
        <v>352</v>
      </c>
      <c r="AM18" s="43">
        <f t="shared" si="61"/>
        <v>1.5011574074074163E-2</v>
      </c>
      <c r="AN18" s="60">
        <f t="shared" si="62"/>
        <v>2.0000000000077067</v>
      </c>
      <c r="AO18" s="60" t="str">
        <f t="shared" si="63"/>
        <v>+</v>
      </c>
      <c r="AP18" s="56">
        <f t="shared" ca="1" si="64"/>
        <v>0.65625</v>
      </c>
      <c r="AQ18" s="57" t="s">
        <v>223</v>
      </c>
      <c r="AR18" s="86">
        <f t="shared" si="65"/>
        <v>0.65694444444444444</v>
      </c>
      <c r="AS18" s="86">
        <f t="shared" si="66"/>
        <v>6.9444444444444447E-4</v>
      </c>
      <c r="AT18" s="39">
        <f t="shared" ca="1" si="74"/>
        <v>0</v>
      </c>
      <c r="AU18" s="164" t="str">
        <f t="shared" ca="1" si="67"/>
        <v>+</v>
      </c>
      <c r="AV18" s="40"/>
      <c r="AW18" s="77">
        <v>64</v>
      </c>
      <c r="AX18" s="80"/>
      <c r="AY18" s="78">
        <f t="shared" si="68"/>
        <v>64</v>
      </c>
      <c r="AZ18" s="42"/>
      <c r="BA18" s="46">
        <f t="shared" ca="1" si="73"/>
        <v>45.500000000004071</v>
      </c>
    </row>
    <row r="19" spans="1:53" s="1" customFormat="1" ht="15" customHeight="1" x14ac:dyDescent="0.2">
      <c r="A19" s="50">
        <f>Старт.вед.!B19</f>
        <v>12</v>
      </c>
      <c r="B19" s="38" t="str">
        <f>VLOOKUP(A19,'Уч-ки СТ'!$B$8:$H$67,2,FALSE)</f>
        <v>БУРЕ Надежда</v>
      </c>
      <c r="C19" s="62" t="s">
        <v>325</v>
      </c>
      <c r="D19" s="217">
        <f ca="1">IF(ISBLANK(C19),Секц.1!BJ19+OFFSET(D19,6-ROW(C19),),TIME(LEFT(C19,2),RIGHT(C19,2),0))</f>
        <v>0.56319444444444444</v>
      </c>
      <c r="E19" s="57"/>
      <c r="F19" s="86">
        <f t="shared" ca="1" si="49"/>
        <v>0.56319444444444444</v>
      </c>
      <c r="G19" s="39">
        <f t="shared" si="45"/>
        <v>0</v>
      </c>
      <c r="H19" s="164" t="str">
        <f t="shared" ca="1" si="50"/>
        <v xml:space="preserve"> </v>
      </c>
      <c r="I19" s="40"/>
      <c r="J19" s="56">
        <f t="shared" ca="1" si="46"/>
        <v>0.56527777777777777</v>
      </c>
      <c r="K19" s="57" t="s">
        <v>319</v>
      </c>
      <c r="L19" s="58">
        <f t="shared" si="51"/>
        <v>0.56944444444444442</v>
      </c>
      <c r="M19" s="77">
        <v>55.3</v>
      </c>
      <c r="N19" s="80"/>
      <c r="O19" s="78">
        <f t="shared" si="52"/>
        <v>55.3</v>
      </c>
      <c r="P19" s="42"/>
      <c r="Q19" s="283">
        <v>0.58680555555555558</v>
      </c>
      <c r="R19" s="86"/>
      <c r="S19" s="57" t="s">
        <v>333</v>
      </c>
      <c r="T19" s="43">
        <f t="shared" si="53"/>
        <v>8.113425925925899E-3</v>
      </c>
      <c r="U19" s="60">
        <f t="shared" si="54"/>
        <v>0</v>
      </c>
      <c r="V19" s="60" t="str">
        <f t="shared" si="55"/>
        <v>+</v>
      </c>
      <c r="W19" s="283">
        <v>0.6020833333333333</v>
      </c>
      <c r="X19" s="86"/>
      <c r="Y19" s="57" t="s">
        <v>341</v>
      </c>
      <c r="Z19" s="43">
        <f t="shared" si="56"/>
        <v>5.0925925925926485E-3</v>
      </c>
      <c r="AA19" s="60">
        <f t="shared" si="69"/>
        <v>55.000000000004803</v>
      </c>
      <c r="AB19" s="60" t="str">
        <f t="shared" si="57"/>
        <v>+</v>
      </c>
      <c r="AC19" s="56">
        <f t="shared" ca="1" si="47"/>
        <v>0.62152777777777779</v>
      </c>
      <c r="AD19" s="57" t="s">
        <v>215</v>
      </c>
      <c r="AE19" s="86">
        <f t="shared" si="70"/>
        <v>0.61944444444444446</v>
      </c>
      <c r="AF19" s="86">
        <f t="shared" si="71"/>
        <v>0</v>
      </c>
      <c r="AG19" s="39">
        <f t="shared" ca="1" si="72"/>
        <v>179.99999999999937</v>
      </c>
      <c r="AH19" s="164" t="str">
        <f t="shared" ca="1" si="60"/>
        <v>-</v>
      </c>
      <c r="AI19" s="40"/>
      <c r="AJ19" s="283">
        <v>0.6381944444444444</v>
      </c>
      <c r="AK19" s="86">
        <v>6.9444444444444447E-4</v>
      </c>
      <c r="AL19" s="57" t="s">
        <v>353</v>
      </c>
      <c r="AM19" s="43">
        <f t="shared" si="61"/>
        <v>1.4108796296296355E-2</v>
      </c>
      <c r="AN19" s="60">
        <f t="shared" si="62"/>
        <v>75.999999999994898</v>
      </c>
      <c r="AO19" s="60" t="str">
        <f t="shared" si="63"/>
        <v>+</v>
      </c>
      <c r="AP19" s="56">
        <f t="shared" ca="1" si="64"/>
        <v>0.65555555555555556</v>
      </c>
      <c r="AQ19" s="57"/>
      <c r="AR19" s="86">
        <f t="shared" ca="1" si="65"/>
        <v>0.65555555555555556</v>
      </c>
      <c r="AS19" s="86">
        <f t="shared" si="66"/>
        <v>6.9444444444444447E-4</v>
      </c>
      <c r="AT19" s="39">
        <f t="shared" ca="1" si="74"/>
        <v>0</v>
      </c>
      <c r="AU19" s="164" t="str">
        <f t="shared" ca="1" si="67"/>
        <v xml:space="preserve"> </v>
      </c>
      <c r="AV19" s="40"/>
      <c r="AW19" s="77">
        <v>155</v>
      </c>
      <c r="AX19" s="80"/>
      <c r="AY19" s="78">
        <f t="shared" si="68"/>
        <v>155</v>
      </c>
      <c r="AZ19" s="42"/>
      <c r="BA19" s="46">
        <f t="shared" ca="1" si="73"/>
        <v>366.29999999999905</v>
      </c>
    </row>
    <row r="20" spans="1:53" s="1" customFormat="1" ht="15" hidden="1" customHeight="1" x14ac:dyDescent="0.2">
      <c r="A20" s="50">
        <f>Старт.вед.!B20</f>
        <v>13</v>
      </c>
      <c r="B20" s="38" t="e">
        <f>VLOOKUP(A20,'Уч-ки СТ'!$B$8:$H$67,2,FALSE)</f>
        <v>#VALUE!</v>
      </c>
      <c r="C20" s="62" t="s">
        <v>199</v>
      </c>
      <c r="D20" s="217">
        <f ca="1">IF(ISBLANK(C20),Секц.1!BJ20+OFFSET(D20,6-ROW(C20),),TIME(LEFT(C20,2),RIGHT(C20,2),0))</f>
        <v>0.53402777777777777</v>
      </c>
      <c r="E20" s="57"/>
      <c r="F20" s="86">
        <f t="shared" ca="1" si="49"/>
        <v>0.53402777777777777</v>
      </c>
      <c r="G20" s="39">
        <f t="shared" si="45"/>
        <v>0</v>
      </c>
      <c r="H20" s="164" t="str">
        <f t="shared" ca="1" si="50"/>
        <v xml:space="preserve"> </v>
      </c>
      <c r="I20" s="40"/>
      <c r="J20" s="56">
        <f t="shared" ca="1" si="46"/>
        <v>0.53611111111111109</v>
      </c>
      <c r="K20" s="57"/>
      <c r="L20" s="58">
        <f t="shared" ca="1" si="51"/>
        <v>0.53611111111111109</v>
      </c>
      <c r="M20" s="77">
        <v>56.8</v>
      </c>
      <c r="N20" s="80"/>
      <c r="O20" s="78">
        <f t="shared" si="52"/>
        <v>56.8</v>
      </c>
      <c r="P20" s="42"/>
      <c r="Q20" s="283">
        <v>0.55625000000000002</v>
      </c>
      <c r="R20" s="86">
        <v>6.9444444444444447E-4</v>
      </c>
      <c r="S20" s="57" t="s">
        <v>204</v>
      </c>
      <c r="T20" s="43">
        <f t="shared" si="53"/>
        <v>8.2175925925925819E-3</v>
      </c>
      <c r="U20" s="60">
        <f t="shared" si="54"/>
        <v>0</v>
      </c>
      <c r="V20" s="60" t="str">
        <f t="shared" si="55"/>
        <v>+</v>
      </c>
      <c r="W20" s="283">
        <v>0.6069444444444444</v>
      </c>
      <c r="X20" s="86"/>
      <c r="Y20" s="57" t="s">
        <v>211</v>
      </c>
      <c r="Z20" s="43">
        <f t="shared" si="56"/>
        <v>1.5023148148148202E-2</v>
      </c>
      <c r="AA20" s="60">
        <f t="shared" si="69"/>
        <v>913.00000000000455</v>
      </c>
      <c r="AB20" s="60" t="str">
        <f t="shared" si="57"/>
        <v>+</v>
      </c>
      <c r="AC20" s="56">
        <f t="shared" ca="1" si="47"/>
        <v>0.58819444444444446</v>
      </c>
      <c r="AD20" s="57"/>
      <c r="AE20" s="86">
        <f t="shared" ca="1" si="70"/>
        <v>0.58819444444444446</v>
      </c>
      <c r="AF20" s="86">
        <f t="shared" si="71"/>
        <v>0</v>
      </c>
      <c r="AG20" s="39">
        <f t="shared" ca="1" si="72"/>
        <v>0</v>
      </c>
      <c r="AH20" s="164" t="str">
        <f t="shared" ca="1" si="60"/>
        <v xml:space="preserve"> </v>
      </c>
      <c r="AI20" s="40"/>
      <c r="AJ20" s="283">
        <v>0.6069444444444444</v>
      </c>
      <c r="AK20" s="86"/>
      <c r="AL20" s="57" t="s">
        <v>211</v>
      </c>
      <c r="AM20" s="43">
        <f t="shared" si="61"/>
        <v>1.5023148148148202E-2</v>
      </c>
      <c r="AN20" s="60">
        <f t="shared" si="62"/>
        <v>3.0000000000046656</v>
      </c>
      <c r="AO20" s="60" t="str">
        <f t="shared" si="63"/>
        <v>+</v>
      </c>
      <c r="AP20" s="56">
        <f t="shared" ca="1" si="64"/>
        <v>0.62430555555555556</v>
      </c>
      <c r="AQ20" s="57" t="s">
        <v>219</v>
      </c>
      <c r="AR20" s="86">
        <f t="shared" si="65"/>
        <v>0.62222222222222223</v>
      </c>
      <c r="AS20" s="86">
        <f t="shared" si="66"/>
        <v>0</v>
      </c>
      <c r="AT20" s="39">
        <v>0</v>
      </c>
      <c r="AU20" s="164" t="str">
        <f t="shared" ca="1" si="67"/>
        <v>-</v>
      </c>
      <c r="AV20" s="40"/>
      <c r="AW20" s="77">
        <v>56.8</v>
      </c>
      <c r="AX20" s="80"/>
      <c r="AY20" s="78">
        <f t="shared" si="68"/>
        <v>56.8</v>
      </c>
      <c r="AZ20" s="42"/>
      <c r="BA20" s="46">
        <f t="shared" ca="1" si="73"/>
        <v>972.80000000000916</v>
      </c>
    </row>
    <row r="21" spans="1:53" s="1" customFormat="1" ht="15" hidden="1" customHeight="1" x14ac:dyDescent="0.2">
      <c r="A21" s="50">
        <f>Старт.вед.!B21</f>
        <v>14</v>
      </c>
      <c r="B21" s="38" t="e">
        <f>VLOOKUP(A21,'Уч-ки СТ'!$B$8:$H$67,2,FALSE)</f>
        <v>#VALUE!</v>
      </c>
      <c r="C21" s="62"/>
      <c r="D21" s="217">
        <f ca="1">IF(ISBLANK(C21),Секц.1!BJ21+OFFSET(D21,6-ROW(C21),),TIME(LEFT(C21,2),RIGHT(C21,2),0))</f>
        <v>2.0138888888888887E-2</v>
      </c>
      <c r="E21" s="57"/>
      <c r="F21" s="86">
        <f t="shared" ca="1" si="49"/>
        <v>2.0138888888888887E-2</v>
      </c>
      <c r="G21" s="39">
        <f t="shared" si="45"/>
        <v>0</v>
      </c>
      <c r="H21" s="164" t="str">
        <f t="shared" ca="1" si="50"/>
        <v xml:space="preserve"> </v>
      </c>
      <c r="I21" s="40"/>
      <c r="J21" s="56">
        <f t="shared" ca="1" si="46"/>
        <v>2.222222222222222E-2</v>
      </c>
      <c r="K21" s="57"/>
      <c r="L21" s="58">
        <f t="shared" ca="1" si="51"/>
        <v>2.222222222222222E-2</v>
      </c>
      <c r="M21" s="77"/>
      <c r="N21" s="80"/>
      <c r="O21" s="78">
        <f t="shared" si="52"/>
        <v>0</v>
      </c>
      <c r="P21" s="42"/>
      <c r="Q21" s="283"/>
      <c r="R21" s="86"/>
      <c r="S21" s="57"/>
      <c r="T21" s="43" t="e">
        <f t="shared" si="53"/>
        <v>#VALUE!</v>
      </c>
      <c r="U21" s="60" t="e">
        <f t="shared" si="54"/>
        <v>#VALUE!</v>
      </c>
      <c r="V21" s="60" t="e">
        <f t="shared" si="55"/>
        <v>#VALUE!</v>
      </c>
      <c r="W21" s="283"/>
      <c r="X21" s="86"/>
      <c r="Y21" s="57"/>
      <c r="Z21" s="43" t="e">
        <f t="shared" si="56"/>
        <v>#VALUE!</v>
      </c>
      <c r="AA21" s="60" t="e">
        <f t="shared" si="69"/>
        <v>#VALUE!</v>
      </c>
      <c r="AB21" s="60" t="e">
        <f t="shared" si="57"/>
        <v>#VALUE!</v>
      </c>
      <c r="AC21" s="56">
        <f t="shared" ca="1" si="47"/>
        <v>7.4305555555555555E-2</v>
      </c>
      <c r="AD21" s="57"/>
      <c r="AE21" s="86">
        <f t="shared" ca="1" si="70"/>
        <v>7.4305555555555555E-2</v>
      </c>
      <c r="AF21" s="86">
        <f t="shared" si="71"/>
        <v>0</v>
      </c>
      <c r="AG21" s="39">
        <f t="shared" ca="1" si="72"/>
        <v>0</v>
      </c>
      <c r="AH21" s="164" t="str">
        <f t="shared" ca="1" si="60"/>
        <v xml:space="preserve"> </v>
      </c>
      <c r="AI21" s="40"/>
      <c r="AJ21" s="283"/>
      <c r="AK21" s="86"/>
      <c r="AL21" s="57"/>
      <c r="AM21" s="43" t="e">
        <f t="shared" si="61"/>
        <v>#VALUE!</v>
      </c>
      <c r="AN21" s="60" t="e">
        <f t="shared" si="62"/>
        <v>#VALUE!</v>
      </c>
      <c r="AO21" s="60" t="e">
        <f t="shared" si="63"/>
        <v>#VALUE!</v>
      </c>
      <c r="AP21" s="56">
        <f t="shared" ca="1" si="64"/>
        <v>0.11041666666666666</v>
      </c>
      <c r="AQ21" s="57"/>
      <c r="AR21" s="86">
        <f t="shared" ca="1" si="65"/>
        <v>0.11041666666666666</v>
      </c>
      <c r="AS21" s="86">
        <f t="shared" si="66"/>
        <v>0</v>
      </c>
      <c r="AT21" s="39">
        <f t="shared" ca="1" si="74"/>
        <v>0</v>
      </c>
      <c r="AU21" s="164" t="str">
        <f t="shared" ca="1" si="67"/>
        <v xml:space="preserve"> </v>
      </c>
      <c r="AV21" s="40"/>
      <c r="AW21" s="77"/>
      <c r="AX21" s="80"/>
      <c r="AY21" s="78">
        <f t="shared" si="68"/>
        <v>0</v>
      </c>
      <c r="AZ21" s="42"/>
      <c r="BA21" s="46" t="e">
        <f t="shared" ca="1" si="73"/>
        <v>#VALUE!</v>
      </c>
    </row>
    <row r="22" spans="1:53" s="1" customFormat="1" ht="15" customHeight="1" thickBot="1" x14ac:dyDescent="0.25">
      <c r="A22" s="50">
        <f>Старт.вед.!B22</f>
        <v>15</v>
      </c>
      <c r="B22" s="38" t="str">
        <f>VLOOKUP(A22,'Уч-ки СТ'!$B$8:$H$67,2,FALSE)</f>
        <v>МАХОТИН Владислав</v>
      </c>
      <c r="C22" s="62" t="s">
        <v>326</v>
      </c>
      <c r="D22" s="217">
        <f ca="1">IF(ISBLANK(C22),Секц.1!BJ22+OFFSET(D22,6-ROW(C22),),TIME(LEFT(C22,2),RIGHT(C22,2),0))</f>
        <v>0.5625</v>
      </c>
      <c r="E22" s="57"/>
      <c r="F22" s="86">
        <f t="shared" ca="1" si="49"/>
        <v>0.5625</v>
      </c>
      <c r="G22" s="39">
        <f t="shared" si="45"/>
        <v>0</v>
      </c>
      <c r="H22" s="164" t="str">
        <f t="shared" ca="1" si="50"/>
        <v xml:space="preserve"> </v>
      </c>
      <c r="I22" s="40"/>
      <c r="J22" s="56">
        <f t="shared" ca="1" si="46"/>
        <v>0.56458333333333333</v>
      </c>
      <c r="K22" s="57" t="s">
        <v>320</v>
      </c>
      <c r="L22" s="58">
        <f t="shared" si="51"/>
        <v>0.56805555555555554</v>
      </c>
      <c r="M22" s="77">
        <v>38.5</v>
      </c>
      <c r="N22" s="80"/>
      <c r="O22" s="78">
        <f t="shared" si="52"/>
        <v>38.5</v>
      </c>
      <c r="P22" s="42"/>
      <c r="Q22" s="283">
        <v>0.5854166666666667</v>
      </c>
      <c r="R22" s="86"/>
      <c r="S22" s="57" t="s">
        <v>334</v>
      </c>
      <c r="T22" s="43">
        <f t="shared" si="53"/>
        <v>8.703703703703658E-3</v>
      </c>
      <c r="U22" s="60">
        <f t="shared" si="54"/>
        <v>31.999999999996064</v>
      </c>
      <c r="V22" s="60" t="str">
        <f t="shared" si="55"/>
        <v>+</v>
      </c>
      <c r="W22" s="283">
        <v>0.60138888888888886</v>
      </c>
      <c r="X22" s="86"/>
      <c r="Y22" s="57" t="s">
        <v>342</v>
      </c>
      <c r="Z22" s="43">
        <f t="shared" si="56"/>
        <v>4.548611111111156E-3</v>
      </c>
      <c r="AA22" s="60">
        <f t="shared" si="69"/>
        <v>8.0000000000038476</v>
      </c>
      <c r="AB22" s="60" t="str">
        <f t="shared" si="57"/>
        <v>+</v>
      </c>
      <c r="AC22" s="56">
        <f t="shared" ca="1" si="47"/>
        <v>0.62013888888888891</v>
      </c>
      <c r="AD22" s="57" t="s">
        <v>346</v>
      </c>
      <c r="AE22" s="86">
        <f t="shared" si="70"/>
        <v>0.62083333333333335</v>
      </c>
      <c r="AF22" s="86">
        <f t="shared" si="71"/>
        <v>0</v>
      </c>
      <c r="AG22" s="39">
        <f t="shared" ca="1" si="72"/>
        <v>9.9999999999999645</v>
      </c>
      <c r="AH22" s="164" t="str">
        <f t="shared" ca="1" si="60"/>
        <v>+</v>
      </c>
      <c r="AI22" s="40"/>
      <c r="AJ22" s="283">
        <v>0.64027777777777783</v>
      </c>
      <c r="AK22" s="86">
        <v>6.9444444444444447E-4</v>
      </c>
      <c r="AL22" s="57" t="s">
        <v>354</v>
      </c>
      <c r="AM22" s="43">
        <f t="shared" si="61"/>
        <v>1.4872685185185142E-2</v>
      </c>
      <c r="AN22" s="60">
        <f t="shared" si="62"/>
        <v>10.000000000003762</v>
      </c>
      <c r="AO22" s="60" t="str">
        <f t="shared" si="63"/>
        <v>+</v>
      </c>
      <c r="AP22" s="56">
        <f t="shared" ca="1" si="64"/>
        <v>0.65694444444444444</v>
      </c>
      <c r="AQ22" s="57"/>
      <c r="AR22" s="86">
        <f t="shared" ca="1" si="65"/>
        <v>0.65694444444444444</v>
      </c>
      <c r="AS22" s="86">
        <f t="shared" si="66"/>
        <v>6.9444444444444447E-4</v>
      </c>
      <c r="AT22" s="39">
        <f t="shared" ca="1" si="74"/>
        <v>0</v>
      </c>
      <c r="AU22" s="164" t="str">
        <f t="shared" ca="1" si="67"/>
        <v xml:space="preserve"> </v>
      </c>
      <c r="AV22" s="40"/>
      <c r="AW22" s="77">
        <v>51.5</v>
      </c>
      <c r="AX22" s="80"/>
      <c r="AY22" s="78">
        <f t="shared" si="68"/>
        <v>51.5</v>
      </c>
      <c r="AZ22" s="42"/>
      <c r="BA22" s="46">
        <f t="shared" ca="1" si="73"/>
        <v>98.500000000003652</v>
      </c>
    </row>
    <row r="23" spans="1:53" s="1" customFormat="1" ht="15" hidden="1" customHeight="1" x14ac:dyDescent="0.2">
      <c r="A23" s="50">
        <f>Старт.вед.!B23</f>
        <v>16</v>
      </c>
      <c r="B23" s="38" t="e">
        <f>VLOOKUP(A23,'Уч-ки СТ'!$B$8:$H$67,2,FALSE)</f>
        <v>#VALUE!</v>
      </c>
      <c r="C23" s="62" t="s">
        <v>200</v>
      </c>
      <c r="D23" s="217">
        <f ca="1">IF(ISBLANK(C23),Секц.1!BJ23+OFFSET(D23,6-ROW(C23),),TIME(LEFT(C23,2),RIGHT(C23,2),0))</f>
        <v>0.53611111111111109</v>
      </c>
      <c r="E23" s="57"/>
      <c r="F23" s="86">
        <f t="shared" ca="1" si="49"/>
        <v>0.53611111111111109</v>
      </c>
      <c r="G23" s="39">
        <f t="shared" si="45"/>
        <v>0</v>
      </c>
      <c r="H23" s="164" t="str">
        <f t="shared" ca="1" si="50"/>
        <v xml:space="preserve"> </v>
      </c>
      <c r="I23" s="40"/>
      <c r="J23" s="56">
        <f t="shared" ca="1" si="46"/>
        <v>0.53819444444444442</v>
      </c>
      <c r="K23" s="57"/>
      <c r="L23" s="58">
        <f t="shared" ca="1" si="51"/>
        <v>0.53819444444444442</v>
      </c>
      <c r="M23" s="77">
        <v>109.2</v>
      </c>
      <c r="N23" s="80">
        <v>30</v>
      </c>
      <c r="O23" s="78">
        <f t="shared" si="52"/>
        <v>139.19999999999999</v>
      </c>
      <c r="P23" s="42"/>
      <c r="Q23" s="283">
        <v>0.55972222222222223</v>
      </c>
      <c r="R23" s="86">
        <v>1.3888888888888889E-3</v>
      </c>
      <c r="S23" s="57" t="s">
        <v>205</v>
      </c>
      <c r="T23" s="43">
        <f t="shared" si="53"/>
        <v>8.2754629629629983E-3</v>
      </c>
      <c r="U23" s="60">
        <f t="shared" si="54"/>
        <v>0</v>
      </c>
      <c r="V23" s="60" t="str">
        <f t="shared" si="55"/>
        <v>+</v>
      </c>
      <c r="W23" s="283">
        <v>0.60763888888888895</v>
      </c>
      <c r="X23" s="86"/>
      <c r="Y23" s="57" t="s">
        <v>212</v>
      </c>
      <c r="Z23" s="43">
        <f t="shared" si="56"/>
        <v>1.4039351851851789E-2</v>
      </c>
      <c r="AA23" s="60">
        <f t="shared" ref="AA23:AA69" si="75">IF((Z23-$AM$6)&lt;0,ABS($AL$6-Z23)*1440*60,IF((Z23-$AL$6)&lt;0,0,ABS($AL$6-Z23)*1440*60))</f>
        <v>82.000000000005429</v>
      </c>
      <c r="AB23" s="60" t="str">
        <f t="shared" si="57"/>
        <v>+</v>
      </c>
      <c r="AC23" s="56">
        <f t="shared" ca="1" si="47"/>
        <v>0.59027777777777779</v>
      </c>
      <c r="AD23" s="57"/>
      <c r="AE23" s="283">
        <v>0.58888888888888891</v>
      </c>
      <c r="AF23" s="58">
        <f t="shared" ref="AF23:AF69" si="76">IF(ISBLANK(AE23),AD23,TIME(LEFT(AE23,2),RIGHT(AE23,2),0))</f>
        <v>6.1805555555555558E-2</v>
      </c>
      <c r="AG23" s="39">
        <v>0</v>
      </c>
      <c r="AH23" s="164" t="str">
        <f t="shared" ca="1" si="60"/>
        <v>-</v>
      </c>
      <c r="AI23" s="40"/>
      <c r="AJ23" s="283">
        <v>0.60763888888888895</v>
      </c>
      <c r="AK23" s="86"/>
      <c r="AL23" s="57" t="s">
        <v>212</v>
      </c>
      <c r="AM23" s="43">
        <f t="shared" si="61"/>
        <v>1.4039351851851789E-2</v>
      </c>
      <c r="AN23" s="60">
        <f t="shared" si="62"/>
        <v>82.000000000005429</v>
      </c>
      <c r="AO23" s="60" t="str">
        <f t="shared" si="63"/>
        <v>+</v>
      </c>
      <c r="AP23" s="56">
        <f t="shared" ca="1" si="64"/>
        <v>0.625</v>
      </c>
      <c r="AQ23" s="57" t="s">
        <v>220</v>
      </c>
      <c r="AR23" s="86">
        <f t="shared" si="65"/>
        <v>0.62291666666666667</v>
      </c>
      <c r="AS23" s="86">
        <f t="shared" si="66"/>
        <v>0</v>
      </c>
      <c r="AT23" s="39">
        <f t="shared" ca="1" si="74"/>
        <v>0</v>
      </c>
      <c r="AU23" s="164" t="str">
        <f t="shared" ca="1" si="67"/>
        <v>-</v>
      </c>
      <c r="AV23" s="40"/>
      <c r="AW23" s="77">
        <v>109.2</v>
      </c>
      <c r="AX23" s="80">
        <v>30</v>
      </c>
      <c r="AY23" s="78">
        <f t="shared" si="68"/>
        <v>139.19999999999999</v>
      </c>
      <c r="AZ23" s="42"/>
      <c r="BA23" s="175">
        <f t="shared" ref="BA10:BA28" ca="1" si="77">G23+O23+U23+AA23+AG23+AN23+AY23+AT23</f>
        <v>442.40000000001083</v>
      </c>
    </row>
    <row r="24" spans="1:53" s="1" customFormat="1" ht="15" hidden="1" customHeight="1" x14ac:dyDescent="0.2">
      <c r="A24" s="50">
        <f>Старт.вед.!B24</f>
        <v>17</v>
      </c>
      <c r="B24" s="38" t="e">
        <f>VLOOKUP(A24,'Уч-ки СТ'!$B$8:$H$67,2,FALSE)</f>
        <v>#VALUE!</v>
      </c>
      <c r="C24" s="62"/>
      <c r="D24" s="217">
        <f ca="1">IF(ISBLANK(C24),Секц.1!BJ24+OFFSET(D24,6-ROW(C24),),TIME(LEFT(C24,2),RIGHT(C24,2),0))</f>
        <v>2.0138888888888887E-2</v>
      </c>
      <c r="E24" s="57"/>
      <c r="F24" s="86">
        <f t="shared" ca="1" si="49"/>
        <v>2.0138888888888887E-2</v>
      </c>
      <c r="G24" s="39">
        <f t="shared" si="45"/>
        <v>0</v>
      </c>
      <c r="H24" s="164" t="str">
        <f t="shared" ca="1" si="50"/>
        <v xml:space="preserve"> </v>
      </c>
      <c r="I24" s="40"/>
      <c r="J24" s="56">
        <f ca="1">F24+OFFSET(J24,6-ROW(J24),)</f>
        <v>2.222222222222222E-2</v>
      </c>
      <c r="K24" s="57"/>
      <c r="L24" s="58">
        <f t="shared" ca="1" si="51"/>
        <v>2.222222222222222E-2</v>
      </c>
      <c r="M24" s="77"/>
      <c r="N24" s="80"/>
      <c r="O24" s="78">
        <f t="shared" si="52"/>
        <v>0</v>
      </c>
      <c r="P24" s="42"/>
      <c r="Q24" s="283"/>
      <c r="R24" s="86"/>
      <c r="S24" s="57"/>
      <c r="T24" s="43" t="e">
        <f t="shared" si="53"/>
        <v>#VALUE!</v>
      </c>
      <c r="U24" s="60" t="e">
        <f t="shared" si="54"/>
        <v>#VALUE!</v>
      </c>
      <c r="V24" s="60" t="e">
        <f t="shared" si="55"/>
        <v>#VALUE!</v>
      </c>
      <c r="W24" s="283"/>
      <c r="X24" s="86"/>
      <c r="Y24" s="57"/>
      <c r="Z24" s="43" t="e">
        <f t="shared" si="56"/>
        <v>#VALUE!</v>
      </c>
      <c r="AA24" s="60" t="e">
        <f t="shared" si="75"/>
        <v>#VALUE!</v>
      </c>
      <c r="AB24" s="60" t="e">
        <f t="shared" si="57"/>
        <v>#VALUE!</v>
      </c>
      <c r="AC24" s="56">
        <f t="shared" ca="1" si="47"/>
        <v>7.4305555555555555E-2</v>
      </c>
      <c r="AD24" s="57"/>
      <c r="AE24" s="283"/>
      <c r="AF24" s="58">
        <f t="shared" si="76"/>
        <v>0</v>
      </c>
      <c r="AG24" s="39">
        <f t="shared" ca="1" si="48"/>
        <v>0</v>
      </c>
      <c r="AH24" s="164" t="str">
        <f t="shared" ca="1" si="60"/>
        <v>-</v>
      </c>
      <c r="AI24" s="40"/>
      <c r="AJ24" s="283"/>
      <c r="AK24" s="86"/>
      <c r="AL24" s="57"/>
      <c r="AM24" s="43" t="e">
        <f t="shared" si="61"/>
        <v>#VALUE!</v>
      </c>
      <c r="AN24" s="60" t="e">
        <f t="shared" si="62"/>
        <v>#VALUE!</v>
      </c>
      <c r="AO24" s="60" t="e">
        <f t="shared" si="63"/>
        <v>#VALUE!</v>
      </c>
      <c r="AP24" s="56">
        <f t="shared" ca="1" si="64"/>
        <v>3.6111111111111115E-2</v>
      </c>
      <c r="AQ24" s="57"/>
      <c r="AR24" s="86">
        <f t="shared" ca="1" si="65"/>
        <v>3.6111111111111115E-2</v>
      </c>
      <c r="AS24" s="86">
        <f t="shared" si="66"/>
        <v>0</v>
      </c>
      <c r="AT24" s="39">
        <f t="shared" ca="1" si="74"/>
        <v>0</v>
      </c>
      <c r="AU24" s="164" t="str">
        <f t="shared" ca="1" si="67"/>
        <v xml:space="preserve"> </v>
      </c>
      <c r="AV24" s="40"/>
      <c r="AW24" s="77"/>
      <c r="AX24" s="80"/>
      <c r="AY24" s="78">
        <f t="shared" si="68"/>
        <v>0</v>
      </c>
      <c r="AZ24" s="42"/>
      <c r="BA24" s="175" t="e">
        <f t="shared" ca="1" si="77"/>
        <v>#VALUE!</v>
      </c>
    </row>
    <row r="25" spans="1:53" s="1" customFormat="1" ht="15" hidden="1" customHeight="1" x14ac:dyDescent="0.2">
      <c r="A25" s="50">
        <f>Старт.вед.!B25</f>
        <v>18</v>
      </c>
      <c r="B25" s="38" t="e">
        <f>VLOOKUP(A25,'Уч-ки СТ'!$B$8:$H$67,2,FALSE)</f>
        <v>#VALUE!</v>
      </c>
      <c r="C25" s="62"/>
      <c r="D25" s="217">
        <f ca="1">IF(ISBLANK(C25),Секц.1!BJ25+OFFSET(D25,6-ROW(C25),),TIME(LEFT(C25,2),RIGHT(C25,2),0))</f>
        <v>2.0138888888888887E-2</v>
      </c>
      <c r="E25" s="57"/>
      <c r="F25" s="86">
        <f t="shared" ca="1" si="49"/>
        <v>2.0138888888888887E-2</v>
      </c>
      <c r="G25" s="39">
        <f t="shared" si="45"/>
        <v>0</v>
      </c>
      <c r="H25" s="164" t="str">
        <f t="shared" ca="1" si="50"/>
        <v xml:space="preserve"> </v>
      </c>
      <c r="I25" s="40"/>
      <c r="J25" s="56">
        <f t="shared" ref="J25:J38" ca="1" si="78">F25+OFFSET(J25,6-ROW(J25),)</f>
        <v>2.222222222222222E-2</v>
      </c>
      <c r="K25" s="275"/>
      <c r="L25" s="58">
        <f t="shared" ca="1" si="51"/>
        <v>2.222222222222222E-2</v>
      </c>
      <c r="M25" s="77"/>
      <c r="N25" s="80"/>
      <c r="O25" s="78">
        <f t="shared" si="52"/>
        <v>0</v>
      </c>
      <c r="P25" s="42"/>
      <c r="Q25" s="283"/>
      <c r="R25" s="86"/>
      <c r="S25" s="57"/>
      <c r="T25" s="43" t="e">
        <f t="shared" si="53"/>
        <v>#VALUE!</v>
      </c>
      <c r="U25" s="60" t="e">
        <f t="shared" si="54"/>
        <v>#VALUE!</v>
      </c>
      <c r="V25" s="60" t="e">
        <f t="shared" si="55"/>
        <v>#VALUE!</v>
      </c>
      <c r="W25" s="283"/>
      <c r="X25" s="86"/>
      <c r="Y25" s="57"/>
      <c r="Z25" s="43" t="e">
        <f t="shared" si="56"/>
        <v>#VALUE!</v>
      </c>
      <c r="AA25" s="60" t="e">
        <f t="shared" si="75"/>
        <v>#VALUE!</v>
      </c>
      <c r="AB25" s="60" t="e">
        <f t="shared" si="57"/>
        <v>#VALUE!</v>
      </c>
      <c r="AC25" s="56">
        <f t="shared" ca="1" si="47"/>
        <v>7.4305555555555555E-2</v>
      </c>
      <c r="AD25" s="57"/>
      <c r="AE25" s="283"/>
      <c r="AF25" s="58">
        <f t="shared" si="76"/>
        <v>0</v>
      </c>
      <c r="AG25" s="39">
        <f t="shared" ca="1" si="48"/>
        <v>0</v>
      </c>
      <c r="AH25" s="164" t="str">
        <f t="shared" ca="1" si="60"/>
        <v>-</v>
      </c>
      <c r="AI25" s="40"/>
      <c r="AJ25" s="283"/>
      <c r="AK25" s="86"/>
      <c r="AL25" s="57"/>
      <c r="AM25" s="43" t="e">
        <f t="shared" si="61"/>
        <v>#VALUE!</v>
      </c>
      <c r="AN25" s="60" t="e">
        <f t="shared" si="62"/>
        <v>#VALUE!</v>
      </c>
      <c r="AO25" s="60" t="e">
        <f t="shared" si="63"/>
        <v>#VALUE!</v>
      </c>
      <c r="AP25" s="56">
        <f t="shared" ca="1" si="64"/>
        <v>3.6111111111111115E-2</v>
      </c>
      <c r="AQ25" s="57"/>
      <c r="AR25" s="86">
        <f t="shared" ca="1" si="65"/>
        <v>3.6111111111111115E-2</v>
      </c>
      <c r="AS25" s="86">
        <f t="shared" si="66"/>
        <v>0</v>
      </c>
      <c r="AT25" s="39">
        <f t="shared" ca="1" si="74"/>
        <v>0</v>
      </c>
      <c r="AU25" s="164" t="str">
        <f t="shared" ca="1" si="67"/>
        <v xml:space="preserve"> </v>
      </c>
      <c r="AV25" s="40"/>
      <c r="AW25" s="77"/>
      <c r="AX25" s="80"/>
      <c r="AY25" s="78">
        <f t="shared" si="68"/>
        <v>0</v>
      </c>
      <c r="AZ25" s="42"/>
      <c r="BA25" s="175" t="e">
        <f t="shared" ca="1" si="77"/>
        <v>#VALUE!</v>
      </c>
    </row>
    <row r="26" spans="1:53" s="1" customFormat="1" ht="15" hidden="1" customHeight="1" x14ac:dyDescent="0.2">
      <c r="A26" s="50">
        <f>Старт.вед.!B26</f>
        <v>19</v>
      </c>
      <c r="B26" s="38" t="e">
        <f>VLOOKUP(A26,'Уч-ки СТ'!$B$8:$H$67,2,FALSE)</f>
        <v>#VALUE!</v>
      </c>
      <c r="C26" s="62" t="s">
        <v>201</v>
      </c>
      <c r="D26" s="217">
        <f ca="1">IF(ISBLANK(C26),Секц.1!BJ26+OFFSET(D26,6-ROW(C26),),TIME(LEFT(C26,2),RIGHT(C26,2),0))</f>
        <v>0.53541666666666665</v>
      </c>
      <c r="E26" s="57"/>
      <c r="F26" s="86">
        <f t="shared" ca="1" si="49"/>
        <v>0.53541666666666665</v>
      </c>
      <c r="G26" s="39">
        <f t="shared" si="45"/>
        <v>0</v>
      </c>
      <c r="H26" s="164" t="str">
        <f t="shared" ca="1" si="50"/>
        <v xml:space="preserve"> </v>
      </c>
      <c r="I26" s="40"/>
      <c r="J26" s="56">
        <f t="shared" ca="1" si="78"/>
        <v>0.53749999999999998</v>
      </c>
      <c r="K26" s="57"/>
      <c r="L26" s="58">
        <f t="shared" ca="1" si="51"/>
        <v>0.53749999999999998</v>
      </c>
      <c r="M26" s="77">
        <v>66.2</v>
      </c>
      <c r="N26" s="80"/>
      <c r="O26" s="78">
        <f t="shared" si="52"/>
        <v>66.2</v>
      </c>
      <c r="P26" s="42"/>
      <c r="Q26" s="283">
        <v>0.56111111111111112</v>
      </c>
      <c r="R26" s="86">
        <v>1.3888888888888889E-3</v>
      </c>
      <c r="S26" s="57" t="s">
        <v>206</v>
      </c>
      <c r="T26" s="43">
        <f t="shared" si="53"/>
        <v>9.4675925925925553E-3</v>
      </c>
      <c r="U26" s="60">
        <f t="shared" si="54"/>
        <v>97.999999999996788</v>
      </c>
      <c r="V26" s="60" t="str">
        <f t="shared" si="55"/>
        <v>+</v>
      </c>
      <c r="W26" s="283">
        <v>0.61249999999999993</v>
      </c>
      <c r="X26" s="86"/>
      <c r="Y26" s="358" t="s">
        <v>222</v>
      </c>
      <c r="Z26" s="43">
        <f t="shared" si="56"/>
        <v>1.5023148148148202E-2</v>
      </c>
      <c r="AA26" s="60">
        <f t="shared" si="75"/>
        <v>3.0000000000046656</v>
      </c>
      <c r="AB26" s="60" t="str">
        <f t="shared" si="57"/>
        <v>+</v>
      </c>
      <c r="AC26" s="56">
        <f t="shared" ca="1" si="47"/>
        <v>0.58958333333333335</v>
      </c>
      <c r="AD26" s="57"/>
      <c r="AE26" s="283">
        <v>0.59375</v>
      </c>
      <c r="AF26" s="58">
        <f t="shared" si="76"/>
        <v>5.2083333333333336E-2</v>
      </c>
      <c r="AG26" s="39">
        <f t="shared" ca="1" si="48"/>
        <v>0</v>
      </c>
      <c r="AH26" s="164" t="str">
        <f t="shared" ca="1" si="60"/>
        <v>+</v>
      </c>
      <c r="AI26" s="40"/>
      <c r="AJ26" s="283">
        <v>0.61249999999999993</v>
      </c>
      <c r="AK26" s="86"/>
      <c r="AL26" s="358" t="s">
        <v>222</v>
      </c>
      <c r="AM26" s="43">
        <f t="shared" si="61"/>
        <v>1.5023148148148202E-2</v>
      </c>
      <c r="AN26" s="60">
        <f t="shared" si="62"/>
        <v>3.0000000000046656</v>
      </c>
      <c r="AO26" s="60" t="str">
        <f t="shared" si="63"/>
        <v>+</v>
      </c>
      <c r="AP26" s="56">
        <f t="shared" ca="1" si="64"/>
        <v>0.62986111111111109</v>
      </c>
      <c r="AQ26" s="57" t="s">
        <v>221</v>
      </c>
      <c r="AR26" s="86">
        <f t="shared" si="65"/>
        <v>0.62847222222222221</v>
      </c>
      <c r="AS26" s="86">
        <f t="shared" si="66"/>
        <v>0</v>
      </c>
      <c r="AT26" s="39">
        <f t="shared" ca="1" si="74"/>
        <v>0</v>
      </c>
      <c r="AU26" s="164" t="str">
        <f t="shared" ca="1" si="67"/>
        <v>-</v>
      </c>
      <c r="AV26" s="40"/>
      <c r="AW26" s="77">
        <v>66.2</v>
      </c>
      <c r="AX26" s="80"/>
      <c r="AY26" s="78">
        <f t="shared" si="68"/>
        <v>66.2</v>
      </c>
      <c r="AZ26" s="42"/>
      <c r="BA26" s="175">
        <f t="shared" ca="1" si="77"/>
        <v>236.40000000000612</v>
      </c>
    </row>
    <row r="27" spans="1:53" s="1" customFormat="1" ht="15" hidden="1" customHeight="1" x14ac:dyDescent="0.2">
      <c r="A27" s="50">
        <f>Старт.вед.!B27</f>
        <v>20</v>
      </c>
      <c r="B27" s="38" t="e">
        <f>VLOOKUP(A27,'Уч-ки СТ'!$B$8:$H$67,2,FALSE)</f>
        <v>#VALUE!</v>
      </c>
      <c r="C27" s="62"/>
      <c r="D27" s="217">
        <f ca="1">IF(ISBLANK(C27),Секц.1!BJ27+OFFSET(D27,6-ROW(C27),),TIME(LEFT(C27,2),RIGHT(C27,2),0))</f>
        <v>2.0138888888888887E-2</v>
      </c>
      <c r="E27" s="57"/>
      <c r="F27" s="86">
        <f t="shared" ca="1" si="49"/>
        <v>2.0138888888888887E-2</v>
      </c>
      <c r="G27" s="39">
        <f t="shared" si="45"/>
        <v>0</v>
      </c>
      <c r="H27" s="164" t="str">
        <f t="shared" ca="1" si="50"/>
        <v xml:space="preserve"> </v>
      </c>
      <c r="I27" s="40"/>
      <c r="J27" s="56">
        <f t="shared" ca="1" si="78"/>
        <v>2.222222222222222E-2</v>
      </c>
      <c r="K27" s="57"/>
      <c r="L27" s="58">
        <f t="shared" ca="1" si="51"/>
        <v>2.222222222222222E-2</v>
      </c>
      <c r="M27" s="77"/>
      <c r="N27" s="80"/>
      <c r="O27" s="78">
        <f t="shared" si="52"/>
        <v>0</v>
      </c>
      <c r="P27" s="42"/>
      <c r="Q27" s="283"/>
      <c r="R27" s="86"/>
      <c r="S27" s="57"/>
      <c r="T27" s="43" t="e">
        <f t="shared" si="53"/>
        <v>#VALUE!</v>
      </c>
      <c r="U27" s="60" t="e">
        <f t="shared" si="54"/>
        <v>#VALUE!</v>
      </c>
      <c r="V27" s="60" t="e">
        <f t="shared" si="55"/>
        <v>#VALUE!</v>
      </c>
      <c r="W27" s="283"/>
      <c r="X27" s="86"/>
      <c r="Y27" s="57"/>
      <c r="Z27" s="43" t="e">
        <f t="shared" si="56"/>
        <v>#VALUE!</v>
      </c>
      <c r="AA27" s="60" t="e">
        <f t="shared" si="75"/>
        <v>#VALUE!</v>
      </c>
      <c r="AB27" s="60" t="e">
        <f t="shared" si="57"/>
        <v>#VALUE!</v>
      </c>
      <c r="AC27" s="56">
        <f t="shared" ca="1" si="47"/>
        <v>7.4305555555555555E-2</v>
      </c>
      <c r="AD27" s="57"/>
      <c r="AE27" s="283"/>
      <c r="AF27" s="58">
        <f t="shared" si="76"/>
        <v>0</v>
      </c>
      <c r="AG27" s="39">
        <f t="shared" ca="1" si="48"/>
        <v>0</v>
      </c>
      <c r="AH27" s="164" t="str">
        <f t="shared" ca="1" si="60"/>
        <v>-</v>
      </c>
      <c r="AI27" s="40"/>
      <c r="AJ27" s="283"/>
      <c r="AK27" s="86"/>
      <c r="AL27" s="57"/>
      <c r="AM27" s="43" t="e">
        <f t="shared" si="61"/>
        <v>#VALUE!</v>
      </c>
      <c r="AN27" s="60" t="e">
        <f t="shared" si="62"/>
        <v>#VALUE!</v>
      </c>
      <c r="AO27" s="60" t="e">
        <f t="shared" si="63"/>
        <v>#VALUE!</v>
      </c>
      <c r="AP27" s="56">
        <f t="shared" ca="1" si="64"/>
        <v>3.6111111111111115E-2</v>
      </c>
      <c r="AQ27" s="57"/>
      <c r="AR27" s="86">
        <f t="shared" ca="1" si="65"/>
        <v>3.6111111111111115E-2</v>
      </c>
      <c r="AS27" s="86">
        <f t="shared" si="66"/>
        <v>0</v>
      </c>
      <c r="AT27" s="39">
        <f t="shared" ca="1" si="74"/>
        <v>0</v>
      </c>
      <c r="AU27" s="164" t="str">
        <f t="shared" ca="1" si="67"/>
        <v xml:space="preserve"> </v>
      </c>
      <c r="AV27" s="40"/>
      <c r="AW27" s="77"/>
      <c r="AX27" s="80"/>
      <c r="AY27" s="78">
        <f t="shared" si="68"/>
        <v>0</v>
      </c>
      <c r="AZ27" s="42"/>
      <c r="BA27" s="175" t="e">
        <f t="shared" ca="1" si="77"/>
        <v>#VALUE!</v>
      </c>
    </row>
    <row r="28" spans="1:53" s="1" customFormat="1" ht="15" hidden="1" customHeight="1" x14ac:dyDescent="0.2">
      <c r="A28" s="50">
        <f>Старт.вед.!B28</f>
        <v>21</v>
      </c>
      <c r="B28" s="38" t="e">
        <f>VLOOKUP(A28,'Уч-ки СТ'!$B$8:$H$67,2,FALSE)</f>
        <v>#VALUE!</v>
      </c>
      <c r="C28" s="62"/>
      <c r="D28" s="217">
        <f ca="1">IF(ISBLANK(C28),Секц.1!BJ28+OFFSET(D28,6-ROW(C28),),TIME(LEFT(C28,2),RIGHT(C28,2),0))</f>
        <v>2.0138888888888887E-2</v>
      </c>
      <c r="E28" s="57"/>
      <c r="F28" s="86">
        <f t="shared" ca="1" si="49"/>
        <v>2.0138888888888887E-2</v>
      </c>
      <c r="G28" s="39">
        <f t="shared" si="45"/>
        <v>0</v>
      </c>
      <c r="H28" s="164" t="str">
        <f t="shared" ca="1" si="50"/>
        <v xml:space="preserve"> </v>
      </c>
      <c r="I28" s="40"/>
      <c r="J28" s="56">
        <f t="shared" ca="1" si="78"/>
        <v>2.222222222222222E-2</v>
      </c>
      <c r="K28" s="57"/>
      <c r="L28" s="58">
        <f t="shared" ca="1" si="51"/>
        <v>2.222222222222222E-2</v>
      </c>
      <c r="M28" s="77"/>
      <c r="N28" s="80"/>
      <c r="O28" s="78">
        <f t="shared" si="52"/>
        <v>0</v>
      </c>
      <c r="P28" s="42"/>
      <c r="Q28" s="283"/>
      <c r="R28" s="86"/>
      <c r="S28" s="57"/>
      <c r="T28" s="43" t="e">
        <f t="shared" si="53"/>
        <v>#VALUE!</v>
      </c>
      <c r="U28" s="60" t="e">
        <f t="shared" si="54"/>
        <v>#VALUE!</v>
      </c>
      <c r="V28" s="60" t="e">
        <f t="shared" si="55"/>
        <v>#VALUE!</v>
      </c>
      <c r="W28" s="283"/>
      <c r="X28" s="86"/>
      <c r="Y28" s="57"/>
      <c r="Z28" s="43" t="e">
        <f t="shared" si="56"/>
        <v>#VALUE!</v>
      </c>
      <c r="AA28" s="60" t="e">
        <f t="shared" si="75"/>
        <v>#VALUE!</v>
      </c>
      <c r="AB28" s="60" t="e">
        <f t="shared" si="57"/>
        <v>#VALUE!</v>
      </c>
      <c r="AC28" s="56">
        <f t="shared" ca="1" si="47"/>
        <v>7.4305555555555555E-2</v>
      </c>
      <c r="AD28" s="57"/>
      <c r="AE28" s="283"/>
      <c r="AF28" s="58">
        <f t="shared" si="76"/>
        <v>0</v>
      </c>
      <c r="AG28" s="39">
        <f t="shared" ca="1" si="48"/>
        <v>0</v>
      </c>
      <c r="AH28" s="164" t="str">
        <f t="shared" ca="1" si="60"/>
        <v>-</v>
      </c>
      <c r="AI28" s="40"/>
      <c r="AJ28" s="283"/>
      <c r="AK28" s="86"/>
      <c r="AL28" s="57"/>
      <c r="AM28" s="43" t="e">
        <f t="shared" si="61"/>
        <v>#VALUE!</v>
      </c>
      <c r="AN28" s="60" t="e">
        <f t="shared" si="62"/>
        <v>#VALUE!</v>
      </c>
      <c r="AO28" s="60" t="e">
        <f t="shared" si="63"/>
        <v>#VALUE!</v>
      </c>
      <c r="AP28" s="56">
        <f t="shared" ca="1" si="64"/>
        <v>3.6111111111111115E-2</v>
      </c>
      <c r="AQ28" s="57"/>
      <c r="AR28" s="86">
        <f t="shared" ca="1" si="65"/>
        <v>3.6111111111111115E-2</v>
      </c>
      <c r="AS28" s="86">
        <f t="shared" si="66"/>
        <v>0</v>
      </c>
      <c r="AT28" s="39">
        <f t="shared" ref="AT28:AT68" ca="1" si="79">IF(AR28=AP28,0,IF((AR28-AP28)&lt;0,ABS(AR28-AP28)*1440*0,IF((AR28-AP28-AS28)&lt;=0,0,ABS(AR28-AP28-AS28)*1440*10)))</f>
        <v>0</v>
      </c>
      <c r="AU28" s="164" t="str">
        <f t="shared" ca="1" si="67"/>
        <v xml:space="preserve"> </v>
      </c>
      <c r="AV28" s="40"/>
      <c r="AW28" s="77"/>
      <c r="AX28" s="80"/>
      <c r="AY28" s="78">
        <f t="shared" si="68"/>
        <v>0</v>
      </c>
      <c r="AZ28" s="42"/>
      <c r="BA28" s="175" t="e">
        <f t="shared" ca="1" si="77"/>
        <v>#VALUE!</v>
      </c>
    </row>
    <row r="29" spans="1:53" s="387" customFormat="1" ht="15" customHeight="1" thickBot="1" x14ac:dyDescent="0.25">
      <c r="A29" s="374">
        <f>Старт.вед.!B29</f>
        <v>22</v>
      </c>
      <c r="B29" s="375" t="str">
        <f>VLOOKUP(A29,'Уч-ки СТ'!$B$8:$H$67,2,FALSE)</f>
        <v>ПЕТУХОВ Роман</v>
      </c>
      <c r="C29" s="361"/>
      <c r="D29" s="376">
        <f ca="1">IF(ISBLANK(C29),Секц.1!BJ29+OFFSET(D29,6-ROW(C29),),TIME(LEFT(C29,2),RIGHT(C29,2),0))</f>
        <v>2.0138888888888887E-2</v>
      </c>
      <c r="E29" s="377"/>
      <c r="F29" s="378">
        <f t="shared" ca="1" si="49"/>
        <v>2.0138888888888887E-2</v>
      </c>
      <c r="G29" s="379">
        <f t="shared" si="45"/>
        <v>0</v>
      </c>
      <c r="H29" s="380" t="str">
        <f t="shared" ca="1" si="50"/>
        <v xml:space="preserve"> </v>
      </c>
      <c r="I29" s="381"/>
      <c r="J29" s="382">
        <f t="shared" ca="1" si="78"/>
        <v>2.222222222222222E-2</v>
      </c>
      <c r="K29" s="377"/>
      <c r="L29" s="359">
        <f t="shared" ca="1" si="51"/>
        <v>2.222222222222222E-2</v>
      </c>
      <c r="M29" s="360"/>
      <c r="N29" s="383"/>
      <c r="O29" s="360">
        <f t="shared" si="52"/>
        <v>0</v>
      </c>
      <c r="P29" s="384"/>
      <c r="Q29" s="357"/>
      <c r="R29" s="378"/>
      <c r="S29" s="377"/>
      <c r="T29" s="385" t="e">
        <f t="shared" si="53"/>
        <v>#VALUE!</v>
      </c>
      <c r="U29" s="386" t="e">
        <f t="shared" si="54"/>
        <v>#VALUE!</v>
      </c>
      <c r="V29" s="386" t="e">
        <f t="shared" si="55"/>
        <v>#VALUE!</v>
      </c>
      <c r="W29" s="357"/>
      <c r="X29" s="378"/>
      <c r="Y29" s="377"/>
      <c r="Z29" s="385" t="e">
        <f t="shared" si="56"/>
        <v>#VALUE!</v>
      </c>
      <c r="AA29" s="386" t="e">
        <f t="shared" si="75"/>
        <v>#VALUE!</v>
      </c>
      <c r="AB29" s="386" t="e">
        <f t="shared" si="57"/>
        <v>#VALUE!</v>
      </c>
      <c r="AC29" s="382">
        <f t="shared" ca="1" si="47"/>
        <v>7.4305555555555555E-2</v>
      </c>
      <c r="AD29" s="377"/>
      <c r="AE29" s="357"/>
      <c r="AF29" s="359">
        <f t="shared" si="76"/>
        <v>0</v>
      </c>
      <c r="AG29" s="379">
        <f t="shared" ca="1" si="48"/>
        <v>0</v>
      </c>
      <c r="AH29" s="380" t="str">
        <f t="shared" ca="1" si="60"/>
        <v>-</v>
      </c>
      <c r="AI29" s="381"/>
      <c r="AJ29" s="357"/>
      <c r="AK29" s="378"/>
      <c r="AL29" s="377"/>
      <c r="AM29" s="385" t="e">
        <f t="shared" si="61"/>
        <v>#VALUE!</v>
      </c>
      <c r="AN29" s="386" t="e">
        <f t="shared" si="62"/>
        <v>#VALUE!</v>
      </c>
      <c r="AO29" s="386" t="e">
        <f t="shared" si="63"/>
        <v>#VALUE!</v>
      </c>
      <c r="AP29" s="382">
        <f t="shared" ca="1" si="64"/>
        <v>3.6111111111111115E-2</v>
      </c>
      <c r="AQ29" s="377"/>
      <c r="AR29" s="378">
        <f t="shared" ca="1" si="65"/>
        <v>3.6111111111111115E-2</v>
      </c>
      <c r="AS29" s="378">
        <f t="shared" si="66"/>
        <v>0</v>
      </c>
      <c r="AT29" s="379">
        <f t="shared" ca="1" si="79"/>
        <v>0</v>
      </c>
      <c r="AU29" s="380" t="str">
        <f t="shared" ca="1" si="67"/>
        <v xml:space="preserve"> </v>
      </c>
      <c r="AV29" s="381"/>
      <c r="AW29" s="360"/>
      <c r="AX29" s="383"/>
      <c r="AY29" s="360">
        <f t="shared" si="68"/>
        <v>0</v>
      </c>
      <c r="AZ29" s="384"/>
      <c r="BA29" s="311" t="s">
        <v>287</v>
      </c>
    </row>
    <row r="30" spans="1:53" s="387" customFormat="1" ht="15" customHeight="1" x14ac:dyDescent="0.2">
      <c r="A30" s="374">
        <f>Старт.вед.!B30</f>
        <v>23</v>
      </c>
      <c r="B30" s="375" t="str">
        <f>VLOOKUP(A30,'Уч-ки СТ'!$B$8:$H$67,2,FALSE)</f>
        <v>БАЖАНОВ Виктор</v>
      </c>
      <c r="C30" s="361"/>
      <c r="D30" s="376">
        <f ca="1">IF(ISBLANK(C30),Секц.1!BJ30+OFFSET(D30,6-ROW(C30),),TIME(LEFT(C30,2),RIGHT(C30,2),0))</f>
        <v>2.0138888888888887E-2</v>
      </c>
      <c r="E30" s="377"/>
      <c r="F30" s="378">
        <f t="shared" ca="1" si="49"/>
        <v>2.0138888888888887E-2</v>
      </c>
      <c r="G30" s="379">
        <f t="shared" si="45"/>
        <v>0</v>
      </c>
      <c r="H30" s="380" t="str">
        <f t="shared" ca="1" si="50"/>
        <v xml:space="preserve"> </v>
      </c>
      <c r="I30" s="381"/>
      <c r="J30" s="382">
        <f t="shared" ca="1" si="78"/>
        <v>2.222222222222222E-2</v>
      </c>
      <c r="K30" s="377"/>
      <c r="L30" s="359">
        <f t="shared" ca="1" si="51"/>
        <v>2.222222222222222E-2</v>
      </c>
      <c r="M30" s="360"/>
      <c r="N30" s="383"/>
      <c r="O30" s="360">
        <f t="shared" si="52"/>
        <v>0</v>
      </c>
      <c r="P30" s="384"/>
      <c r="Q30" s="357"/>
      <c r="R30" s="378"/>
      <c r="S30" s="377"/>
      <c r="T30" s="385" t="e">
        <f t="shared" si="53"/>
        <v>#VALUE!</v>
      </c>
      <c r="U30" s="386" t="e">
        <f t="shared" si="54"/>
        <v>#VALUE!</v>
      </c>
      <c r="V30" s="386" t="e">
        <f t="shared" si="55"/>
        <v>#VALUE!</v>
      </c>
      <c r="W30" s="357"/>
      <c r="X30" s="378"/>
      <c r="Y30" s="377"/>
      <c r="Z30" s="385" t="e">
        <f t="shared" si="56"/>
        <v>#VALUE!</v>
      </c>
      <c r="AA30" s="386" t="e">
        <f t="shared" si="75"/>
        <v>#VALUE!</v>
      </c>
      <c r="AB30" s="386" t="e">
        <f t="shared" si="57"/>
        <v>#VALUE!</v>
      </c>
      <c r="AC30" s="382">
        <f t="shared" ca="1" si="47"/>
        <v>7.4305555555555555E-2</v>
      </c>
      <c r="AD30" s="377"/>
      <c r="AE30" s="357"/>
      <c r="AF30" s="359">
        <f t="shared" si="76"/>
        <v>0</v>
      </c>
      <c r="AG30" s="379">
        <f t="shared" ca="1" si="48"/>
        <v>0</v>
      </c>
      <c r="AH30" s="380" t="str">
        <f t="shared" ca="1" si="60"/>
        <v>-</v>
      </c>
      <c r="AI30" s="381"/>
      <c r="AJ30" s="357"/>
      <c r="AK30" s="378"/>
      <c r="AL30" s="377"/>
      <c r="AM30" s="385" t="e">
        <f t="shared" si="61"/>
        <v>#VALUE!</v>
      </c>
      <c r="AN30" s="386" t="e">
        <f t="shared" si="62"/>
        <v>#VALUE!</v>
      </c>
      <c r="AO30" s="386" t="e">
        <f t="shared" si="63"/>
        <v>#VALUE!</v>
      </c>
      <c r="AP30" s="382">
        <f t="shared" ca="1" si="64"/>
        <v>3.6111111111111115E-2</v>
      </c>
      <c r="AQ30" s="377"/>
      <c r="AR30" s="378">
        <f t="shared" ca="1" si="65"/>
        <v>3.6111111111111115E-2</v>
      </c>
      <c r="AS30" s="378">
        <f t="shared" si="66"/>
        <v>0</v>
      </c>
      <c r="AT30" s="379">
        <f t="shared" ca="1" si="79"/>
        <v>0</v>
      </c>
      <c r="AU30" s="380" t="str">
        <f t="shared" ca="1" si="67"/>
        <v xml:space="preserve"> </v>
      </c>
      <c r="AV30" s="381"/>
      <c r="AW30" s="360"/>
      <c r="AX30" s="383"/>
      <c r="AY30" s="360">
        <f t="shared" si="68"/>
        <v>0</v>
      </c>
      <c r="AZ30" s="384"/>
      <c r="BA30" s="311" t="s">
        <v>287</v>
      </c>
    </row>
    <row r="31" spans="1:53" s="1" customFormat="1" ht="15" hidden="1" customHeight="1" x14ac:dyDescent="0.2">
      <c r="A31" s="50">
        <f>Старт.вед.!B31</f>
        <v>24</v>
      </c>
      <c r="B31" s="38" t="e">
        <f>VLOOKUP(A31,'Уч-ки СТ'!$B$8:$H$67,2,FALSE)</f>
        <v>#VALUE!</v>
      </c>
      <c r="C31" s="62"/>
      <c r="D31" s="217">
        <f ca="1">IF(ISBLANK(C31),Секц.1!BJ31+OFFSET(D31,6-ROW(C31),),TIME(LEFT(C31,2),RIGHT(C31,2),0))</f>
        <v>0.51458333333333328</v>
      </c>
      <c r="E31" s="57"/>
      <c r="F31" s="86">
        <f t="shared" ca="1" si="49"/>
        <v>0.51458333333333328</v>
      </c>
      <c r="G31" s="39">
        <f t="shared" si="45"/>
        <v>0</v>
      </c>
      <c r="H31" s="164" t="str">
        <f t="shared" ca="1" si="50"/>
        <v xml:space="preserve"> </v>
      </c>
      <c r="I31" s="40"/>
      <c r="J31" s="56">
        <f t="shared" ca="1" si="78"/>
        <v>0.51666666666666661</v>
      </c>
      <c r="K31" s="57"/>
      <c r="L31" s="58">
        <f t="shared" ca="1" si="51"/>
        <v>0.51666666666666661</v>
      </c>
      <c r="M31" s="77"/>
      <c r="N31" s="80"/>
      <c r="O31" s="78">
        <f t="shared" si="52"/>
        <v>0</v>
      </c>
      <c r="P31" s="42"/>
      <c r="Q31" s="283"/>
      <c r="R31" s="86"/>
      <c r="S31" s="57"/>
      <c r="T31" s="43" t="e">
        <f t="shared" si="53"/>
        <v>#VALUE!</v>
      </c>
      <c r="U31" s="60" t="e">
        <f t="shared" si="54"/>
        <v>#VALUE!</v>
      </c>
      <c r="V31" s="60" t="e">
        <f t="shared" si="55"/>
        <v>#VALUE!</v>
      </c>
      <c r="W31" s="283"/>
      <c r="X31" s="86"/>
      <c r="Y31" s="57"/>
      <c r="Z31" s="43" t="e">
        <f t="shared" si="56"/>
        <v>#VALUE!</v>
      </c>
      <c r="AA31" s="60" t="e">
        <f t="shared" si="75"/>
        <v>#VALUE!</v>
      </c>
      <c r="AB31" s="60" t="e">
        <f t="shared" si="57"/>
        <v>#VALUE!</v>
      </c>
      <c r="AC31" s="56">
        <f t="shared" ca="1" si="47"/>
        <v>0.56874999999999998</v>
      </c>
      <c r="AD31" s="57"/>
      <c r="AE31" s="283"/>
      <c r="AF31" s="58">
        <f t="shared" si="76"/>
        <v>0</v>
      </c>
      <c r="AG31" s="39">
        <f t="shared" ca="1" si="48"/>
        <v>0</v>
      </c>
      <c r="AH31" s="164" t="str">
        <f t="shared" ca="1" si="60"/>
        <v>-</v>
      </c>
      <c r="AI31" s="40"/>
      <c r="AJ31" s="283"/>
      <c r="AK31" s="86"/>
      <c r="AL31" s="57"/>
      <c r="AM31" s="43" t="e">
        <f t="shared" si="61"/>
        <v>#VALUE!</v>
      </c>
      <c r="AN31" s="60" t="e">
        <f t="shared" si="62"/>
        <v>#VALUE!</v>
      </c>
      <c r="AO31" s="60" t="e">
        <f t="shared" si="63"/>
        <v>#VALUE!</v>
      </c>
      <c r="AP31" s="56">
        <f t="shared" ca="1" si="64"/>
        <v>3.6111111111111115E-2</v>
      </c>
      <c r="AQ31" s="57"/>
      <c r="AR31" s="86">
        <f t="shared" ca="1" si="65"/>
        <v>3.6111111111111115E-2</v>
      </c>
      <c r="AS31" s="86">
        <f t="shared" si="66"/>
        <v>0</v>
      </c>
      <c r="AT31" s="39">
        <f t="shared" ca="1" si="79"/>
        <v>0</v>
      </c>
      <c r="AU31" s="164" t="str">
        <f t="shared" ca="1" si="67"/>
        <v xml:space="preserve"> </v>
      </c>
      <c r="AV31" s="40"/>
      <c r="AW31" s="77"/>
      <c r="AX31" s="80"/>
      <c r="AY31" s="78">
        <f t="shared" si="68"/>
        <v>0</v>
      </c>
      <c r="AZ31" s="42"/>
      <c r="BA31" s="356" t="e">
        <f ca="1">AT31+AN31+#REF!+AG31+U31+O31+G31</f>
        <v>#VALUE!</v>
      </c>
    </row>
    <row r="32" spans="1:53" s="1" customFormat="1" ht="15" hidden="1" customHeight="1" x14ac:dyDescent="0.2">
      <c r="A32" s="50">
        <f>Старт.вед.!B32</f>
        <v>25</v>
      </c>
      <c r="B32" s="38" t="e">
        <f>VLOOKUP(A32,'Уч-ки СТ'!$B$8:$H$67,2,FALSE)</f>
        <v>#VALUE!</v>
      </c>
      <c r="C32" s="62" t="s">
        <v>202</v>
      </c>
      <c r="D32" s="217">
        <f ca="1">IF(ISBLANK(C32),Секц.1!BJ32+OFFSET(D32,6-ROW(C32),),TIME(LEFT(C32,2),RIGHT(C32,2),0))</f>
        <v>0.53263888888888888</v>
      </c>
      <c r="E32" s="57"/>
      <c r="F32" s="86">
        <f t="shared" ca="1" si="49"/>
        <v>0.53263888888888888</v>
      </c>
      <c r="G32" s="39">
        <f t="shared" si="45"/>
        <v>0</v>
      </c>
      <c r="H32" s="164" t="str">
        <f t="shared" ca="1" si="50"/>
        <v xml:space="preserve"> </v>
      </c>
      <c r="I32" s="40"/>
      <c r="J32" s="56">
        <f t="shared" ca="1" si="78"/>
        <v>0.53472222222222221</v>
      </c>
      <c r="K32" s="57"/>
      <c r="L32" s="58">
        <f t="shared" ca="1" si="51"/>
        <v>0.53472222222222221</v>
      </c>
      <c r="M32" s="77">
        <v>72.8</v>
      </c>
      <c r="N32" s="80"/>
      <c r="O32" s="78">
        <f t="shared" si="52"/>
        <v>72.8</v>
      </c>
      <c r="P32" s="42"/>
      <c r="Q32" s="283">
        <v>0.55555555555555558</v>
      </c>
      <c r="R32" s="86">
        <v>1.3888888888888889E-3</v>
      </c>
      <c r="S32" s="57" t="s">
        <v>207</v>
      </c>
      <c r="T32" s="43">
        <f t="shared" si="53"/>
        <v>8.6921296296296191E-3</v>
      </c>
      <c r="U32" s="60">
        <f t="shared" si="54"/>
        <v>30.999999999999105</v>
      </c>
      <c r="V32" s="60" t="str">
        <f t="shared" si="55"/>
        <v>+</v>
      </c>
      <c r="W32" s="283">
        <v>0.60277777777777775</v>
      </c>
      <c r="X32" s="86">
        <v>2.0833333333333333E-3</v>
      </c>
      <c r="Y32" s="57" t="s">
        <v>213</v>
      </c>
      <c r="Z32" s="43">
        <f t="shared" si="56"/>
        <v>1.5000000000000013E-2</v>
      </c>
      <c r="AA32" s="60">
        <f t="shared" si="75"/>
        <v>1.0000000000011555</v>
      </c>
      <c r="AB32" s="60" t="str">
        <f t="shared" si="57"/>
        <v>+</v>
      </c>
      <c r="AC32" s="56">
        <f t="shared" ca="1" si="47"/>
        <v>0.58680555555555558</v>
      </c>
      <c r="AD32" s="57"/>
      <c r="AE32" s="283">
        <v>0.58194444444444449</v>
      </c>
      <c r="AF32" s="58">
        <f t="shared" si="76"/>
        <v>3.0555555555555555E-2</v>
      </c>
      <c r="AG32" s="39">
        <v>60</v>
      </c>
      <c r="AH32" s="164" t="str">
        <f t="shared" ca="1" si="60"/>
        <v>-</v>
      </c>
      <c r="AI32" s="40"/>
      <c r="AJ32" s="283">
        <v>0.60277777777777775</v>
      </c>
      <c r="AK32" s="86">
        <v>2.0833333333333333E-3</v>
      </c>
      <c r="AL32" s="57" t="s">
        <v>213</v>
      </c>
      <c r="AM32" s="43">
        <f t="shared" si="61"/>
        <v>1.5000000000000013E-2</v>
      </c>
      <c r="AN32" s="60">
        <f t="shared" si="62"/>
        <v>1.0000000000011555</v>
      </c>
      <c r="AO32" s="60" t="str">
        <f t="shared" si="63"/>
        <v>+</v>
      </c>
      <c r="AP32" s="56">
        <f t="shared" ca="1" si="64"/>
        <v>0.61805555555555558</v>
      </c>
      <c r="AQ32" s="57" t="s">
        <v>215</v>
      </c>
      <c r="AR32" s="86">
        <f t="shared" si="65"/>
        <v>0.61944444444444446</v>
      </c>
      <c r="AS32" s="86">
        <f t="shared" si="66"/>
        <v>2.0833333333333333E-3</v>
      </c>
      <c r="AT32" s="39">
        <f t="shared" ca="1" si="79"/>
        <v>0</v>
      </c>
      <c r="AU32" s="164" t="str">
        <f t="shared" ca="1" si="67"/>
        <v>+</v>
      </c>
      <c r="AV32" s="40"/>
      <c r="AW32" s="77">
        <v>72.8</v>
      </c>
      <c r="AX32" s="80"/>
      <c r="AY32" s="78">
        <f t="shared" si="68"/>
        <v>72.8</v>
      </c>
      <c r="AZ32" s="42"/>
      <c r="BA32" s="356" t="e">
        <f ca="1">AT32+AN32+#REF!+AG32+U32+O32+G32</f>
        <v>#REF!</v>
      </c>
    </row>
    <row r="33" spans="1:53" s="1" customFormat="1" ht="15" hidden="1" customHeight="1" x14ac:dyDescent="0.2">
      <c r="A33" s="50">
        <f>Старт.вед.!B33</f>
        <v>26</v>
      </c>
      <c r="B33" s="38" t="e">
        <f>VLOOKUP(A33,'Уч-ки СТ'!$B$8:$H$67,2,FALSE)</f>
        <v>#VALUE!</v>
      </c>
      <c r="C33" s="62"/>
      <c r="D33" s="217">
        <f ca="1">IF(ISBLANK(C33),Секц.1!BJ33+OFFSET(D33,6-ROW(C33),),TIME(LEFT(C33,2),RIGHT(C33,2),0))</f>
        <v>0.51597222222222217</v>
      </c>
      <c r="E33" s="57"/>
      <c r="F33" s="86">
        <f t="shared" ca="1" si="49"/>
        <v>0.51597222222222217</v>
      </c>
      <c r="G33" s="39">
        <f t="shared" si="45"/>
        <v>0</v>
      </c>
      <c r="H33" s="164" t="str">
        <f t="shared" ca="1" si="50"/>
        <v xml:space="preserve"> </v>
      </c>
      <c r="I33" s="40"/>
      <c r="J33" s="56">
        <f t="shared" ca="1" si="78"/>
        <v>0.51805555555555549</v>
      </c>
      <c r="K33" s="57"/>
      <c r="L33" s="58">
        <f t="shared" ca="1" si="51"/>
        <v>0.51805555555555549</v>
      </c>
      <c r="M33" s="77"/>
      <c r="N33" s="80"/>
      <c r="O33" s="78">
        <f t="shared" si="52"/>
        <v>0</v>
      </c>
      <c r="P33" s="42"/>
      <c r="Q33" s="283"/>
      <c r="R33" s="86"/>
      <c r="S33" s="57"/>
      <c r="T33" s="43" t="e">
        <f t="shared" si="53"/>
        <v>#VALUE!</v>
      </c>
      <c r="U33" s="60" t="e">
        <f>IF((T33-#REF!)&lt;0,180,IF((T33-#REF!)&lt;0,0,ABS(#REF!-T33)*1440*60))</f>
        <v>#VALUE!</v>
      </c>
      <c r="V33" s="60" t="e">
        <f t="shared" si="55"/>
        <v>#VALUE!</v>
      </c>
      <c r="W33" s="283"/>
      <c r="X33" s="86"/>
      <c r="Y33" s="57"/>
      <c r="Z33" s="43" t="e">
        <f t="shared" si="56"/>
        <v>#VALUE!</v>
      </c>
      <c r="AA33" s="60" t="e">
        <f t="shared" si="75"/>
        <v>#VALUE!</v>
      </c>
      <c r="AB33" s="60" t="e">
        <f t="shared" si="57"/>
        <v>#VALUE!</v>
      </c>
      <c r="AC33" s="56">
        <f t="shared" ca="1" si="47"/>
        <v>0.57013888888888886</v>
      </c>
      <c r="AD33" s="57"/>
      <c r="AE33" s="283"/>
      <c r="AF33" s="58">
        <f t="shared" si="76"/>
        <v>0</v>
      </c>
      <c r="AG33" s="39">
        <f t="shared" ca="1" si="48"/>
        <v>0</v>
      </c>
      <c r="AH33" s="164" t="str">
        <f t="shared" ca="1" si="60"/>
        <v>-</v>
      </c>
      <c r="AI33" s="40"/>
      <c r="AJ33" s="283"/>
      <c r="AK33" s="86"/>
      <c r="AL33" s="57"/>
      <c r="AM33" s="43" t="e">
        <f t="shared" si="61"/>
        <v>#VALUE!</v>
      </c>
      <c r="AN33" s="60" t="e">
        <f t="shared" si="62"/>
        <v>#VALUE!</v>
      </c>
      <c r="AO33" s="60" t="e">
        <f t="shared" si="63"/>
        <v>#VALUE!</v>
      </c>
      <c r="AP33" s="56">
        <f t="shared" ca="1" si="64"/>
        <v>3.6111111111111115E-2</v>
      </c>
      <c r="AQ33" s="57"/>
      <c r="AR33" s="86">
        <f t="shared" ca="1" si="65"/>
        <v>3.6111111111111115E-2</v>
      </c>
      <c r="AS33" s="86">
        <f t="shared" si="66"/>
        <v>0</v>
      </c>
      <c r="AT33" s="39">
        <f t="shared" ca="1" si="79"/>
        <v>0</v>
      </c>
      <c r="AU33" s="164" t="str">
        <f t="shared" ca="1" si="67"/>
        <v xml:space="preserve"> </v>
      </c>
      <c r="AV33" s="40"/>
      <c r="AW33" s="77"/>
      <c r="AX33" s="80"/>
      <c r="AY33" s="78">
        <f t="shared" si="68"/>
        <v>0</v>
      </c>
      <c r="AZ33" s="42"/>
      <c r="BA33" s="175" t="e">
        <f ca="1">G33+O33+U33+#REF!+#REF!+T33+AG33+AM33+AN33+AT33</f>
        <v>#VALUE!</v>
      </c>
    </row>
    <row r="34" spans="1:53" s="1" customFormat="1" ht="15" hidden="1" customHeight="1" x14ac:dyDescent="0.2">
      <c r="A34" s="50">
        <f>Старт.вед.!B34</f>
        <v>27</v>
      </c>
      <c r="B34" s="38" t="e">
        <f>VLOOKUP(A34,'Уч-ки СТ'!$B$8:$H$67,2,FALSE)</f>
        <v>#VALUE!</v>
      </c>
      <c r="C34" s="62"/>
      <c r="D34" s="217">
        <f ca="1">IF(ISBLANK(C34),Секц.1!BJ34+OFFSET(D34,6-ROW(C34),),TIME(LEFT(C34,2),RIGHT(C34,2),0))</f>
        <v>0.51666666666666661</v>
      </c>
      <c r="E34" s="57"/>
      <c r="F34" s="86">
        <f t="shared" ca="1" si="49"/>
        <v>0.51666666666666661</v>
      </c>
      <c r="G34" s="39">
        <f t="shared" si="45"/>
        <v>0</v>
      </c>
      <c r="H34" s="164" t="str">
        <f t="shared" ca="1" si="50"/>
        <v xml:space="preserve"> </v>
      </c>
      <c r="I34" s="40"/>
      <c r="J34" s="56">
        <f t="shared" ca="1" si="78"/>
        <v>0.51874999999999993</v>
      </c>
      <c r="K34" s="57"/>
      <c r="L34" s="58">
        <f t="shared" ca="1" si="51"/>
        <v>0.51874999999999993</v>
      </c>
      <c r="M34" s="77"/>
      <c r="N34" s="80"/>
      <c r="O34" s="78">
        <f t="shared" si="52"/>
        <v>0</v>
      </c>
      <c r="P34" s="42"/>
      <c r="Q34" s="283"/>
      <c r="R34" s="86"/>
      <c r="S34" s="57"/>
      <c r="T34" s="43" t="e">
        <f t="shared" si="53"/>
        <v>#VALUE!</v>
      </c>
      <c r="U34" s="60" t="e">
        <f>IF((T34-#REF!)&lt;0,180,IF((T34-#REF!)&lt;0,0,ABS(#REF!-T34)*1440*60))</f>
        <v>#VALUE!</v>
      </c>
      <c r="V34" s="60" t="e">
        <f t="shared" si="55"/>
        <v>#VALUE!</v>
      </c>
      <c r="W34" s="283"/>
      <c r="X34" s="86"/>
      <c r="Y34" s="57"/>
      <c r="Z34" s="43" t="e">
        <f t="shared" si="56"/>
        <v>#VALUE!</v>
      </c>
      <c r="AA34" s="60" t="e">
        <f t="shared" si="75"/>
        <v>#VALUE!</v>
      </c>
      <c r="AB34" s="60" t="e">
        <f t="shared" si="57"/>
        <v>#VALUE!</v>
      </c>
      <c r="AC34" s="56">
        <f t="shared" ca="1" si="47"/>
        <v>0.5708333333333333</v>
      </c>
      <c r="AD34" s="57"/>
      <c r="AE34" s="283"/>
      <c r="AF34" s="58">
        <f t="shared" si="76"/>
        <v>0</v>
      </c>
      <c r="AG34" s="39">
        <f t="shared" ca="1" si="48"/>
        <v>0</v>
      </c>
      <c r="AH34" s="164" t="str">
        <f t="shared" ca="1" si="60"/>
        <v>-</v>
      </c>
      <c r="AI34" s="40"/>
      <c r="AJ34" s="283"/>
      <c r="AK34" s="86"/>
      <c r="AL34" s="57"/>
      <c r="AM34" s="43" t="e">
        <f t="shared" si="61"/>
        <v>#VALUE!</v>
      </c>
      <c r="AN34" s="60" t="e">
        <f t="shared" si="62"/>
        <v>#VALUE!</v>
      </c>
      <c r="AO34" s="60" t="e">
        <f t="shared" si="63"/>
        <v>#VALUE!</v>
      </c>
      <c r="AP34" s="56">
        <f t="shared" ca="1" si="64"/>
        <v>3.6111111111111115E-2</v>
      </c>
      <c r="AQ34" s="57"/>
      <c r="AR34" s="86">
        <f t="shared" ca="1" si="65"/>
        <v>3.6111111111111115E-2</v>
      </c>
      <c r="AS34" s="86">
        <f t="shared" si="66"/>
        <v>0</v>
      </c>
      <c r="AT34" s="39">
        <f t="shared" ca="1" si="79"/>
        <v>0</v>
      </c>
      <c r="AU34" s="164" t="str">
        <f t="shared" ca="1" si="67"/>
        <v xml:space="preserve"> </v>
      </c>
      <c r="AV34" s="40"/>
      <c r="AW34" s="77"/>
      <c r="AX34" s="80"/>
      <c r="AY34" s="78">
        <f t="shared" si="68"/>
        <v>0</v>
      </c>
      <c r="AZ34" s="42"/>
      <c r="BA34" s="175" t="e">
        <f ca="1">G34+O34+U34+#REF!+#REF!+T34+AG34+AM34+AN34+AT34</f>
        <v>#VALUE!</v>
      </c>
    </row>
    <row r="35" spans="1:53" s="1" customFormat="1" ht="15" hidden="1" customHeight="1" x14ac:dyDescent="0.2">
      <c r="A35" s="50">
        <f>Старт.вед.!B35</f>
        <v>29</v>
      </c>
      <c r="B35" s="38" t="e">
        <f>VLOOKUP(A35,'Уч-ки СТ'!$B$8:$H$67,2,FALSE)</f>
        <v>#VALUE!</v>
      </c>
      <c r="C35" s="62"/>
      <c r="D35" s="217">
        <f ca="1">IF(ISBLANK(C35),Секц.1!BJ35+OFFSET(D35,6-ROW(C35),),TIME(LEFT(C35,2),RIGHT(C35,2),0))</f>
        <v>0.51805555555555549</v>
      </c>
      <c r="E35" s="57"/>
      <c r="F35" s="86">
        <f t="shared" ca="1" si="49"/>
        <v>0.51805555555555549</v>
      </c>
      <c r="G35" s="39">
        <f t="shared" si="45"/>
        <v>0</v>
      </c>
      <c r="H35" s="164" t="str">
        <f t="shared" ca="1" si="50"/>
        <v xml:space="preserve"> </v>
      </c>
      <c r="I35" s="40"/>
      <c r="J35" s="56">
        <f t="shared" ca="1" si="78"/>
        <v>0.52013888888888882</v>
      </c>
      <c r="K35" s="57"/>
      <c r="L35" s="58">
        <f t="shared" ca="1" si="51"/>
        <v>0.52013888888888882</v>
      </c>
      <c r="M35" s="77"/>
      <c r="N35" s="80"/>
      <c r="O35" s="78">
        <f t="shared" si="52"/>
        <v>0</v>
      </c>
      <c r="P35" s="42"/>
      <c r="Q35" s="283"/>
      <c r="R35" s="86"/>
      <c r="S35" s="57"/>
      <c r="T35" s="43" t="e">
        <f t="shared" si="53"/>
        <v>#VALUE!</v>
      </c>
      <c r="U35" s="60" t="e">
        <f>IF((T35-#REF!)&lt;0,180,IF((T35-#REF!)&lt;0,0,ABS(#REF!-T35)*1440*60))</f>
        <v>#VALUE!</v>
      </c>
      <c r="V35" s="60" t="e">
        <f t="shared" si="55"/>
        <v>#VALUE!</v>
      </c>
      <c r="W35" s="283"/>
      <c r="X35" s="86"/>
      <c r="Y35" s="57"/>
      <c r="Z35" s="43" t="e">
        <f t="shared" si="56"/>
        <v>#VALUE!</v>
      </c>
      <c r="AA35" s="60" t="e">
        <f t="shared" si="75"/>
        <v>#VALUE!</v>
      </c>
      <c r="AB35" s="60" t="e">
        <f t="shared" si="57"/>
        <v>#VALUE!</v>
      </c>
      <c r="AC35" s="56">
        <f t="shared" ca="1" si="47"/>
        <v>0.57222222222222219</v>
      </c>
      <c r="AD35" s="57"/>
      <c r="AE35" s="283"/>
      <c r="AF35" s="58">
        <f t="shared" si="76"/>
        <v>0</v>
      </c>
      <c r="AG35" s="39">
        <f t="shared" ca="1" si="48"/>
        <v>0</v>
      </c>
      <c r="AH35" s="164" t="str">
        <f t="shared" ca="1" si="60"/>
        <v>-</v>
      </c>
      <c r="AI35" s="40"/>
      <c r="AJ35" s="283"/>
      <c r="AK35" s="86"/>
      <c r="AL35" s="57"/>
      <c r="AM35" s="43" t="e">
        <f t="shared" si="61"/>
        <v>#VALUE!</v>
      </c>
      <c r="AN35" s="60" t="e">
        <f t="shared" si="62"/>
        <v>#VALUE!</v>
      </c>
      <c r="AO35" s="60" t="e">
        <f t="shared" si="63"/>
        <v>#VALUE!</v>
      </c>
      <c r="AP35" s="56">
        <f t="shared" ca="1" si="64"/>
        <v>3.6111111111111115E-2</v>
      </c>
      <c r="AQ35" s="57"/>
      <c r="AR35" s="86">
        <f t="shared" ca="1" si="65"/>
        <v>3.6111111111111115E-2</v>
      </c>
      <c r="AS35" s="86">
        <f t="shared" si="66"/>
        <v>0</v>
      </c>
      <c r="AT35" s="39">
        <f t="shared" ca="1" si="79"/>
        <v>0</v>
      </c>
      <c r="AU35" s="164" t="str">
        <f t="shared" ca="1" si="67"/>
        <v xml:space="preserve"> </v>
      </c>
      <c r="AV35" s="40"/>
      <c r="AW35" s="77"/>
      <c r="AX35" s="80"/>
      <c r="AY35" s="78">
        <f t="shared" si="68"/>
        <v>0</v>
      </c>
      <c r="AZ35" s="42"/>
      <c r="BA35" s="175" t="e">
        <f ca="1">G35+O35+U35+#REF!+#REF!+T35+AG35+AM35+AN35+AT35</f>
        <v>#VALUE!</v>
      </c>
    </row>
    <row r="36" spans="1:53" s="1" customFormat="1" ht="15" hidden="1" customHeight="1" x14ac:dyDescent="0.2">
      <c r="A36" s="50">
        <f>Старт.вед.!B36</f>
        <v>30</v>
      </c>
      <c r="B36" s="38" t="e">
        <f>VLOOKUP(A36,'Уч-ки СТ'!$B$8:$H$67,2,FALSE)</f>
        <v>#VALUE!</v>
      </c>
      <c r="C36" s="62"/>
      <c r="D36" s="217">
        <f ca="1">IF(ISBLANK(C36),Секц.1!BJ36+OFFSET(D36,6-ROW(C36),),TIME(LEFT(C36,2),RIGHT(C36,2),0))</f>
        <v>0.51874999999999993</v>
      </c>
      <c r="E36" s="57"/>
      <c r="F36" s="86">
        <f t="shared" ca="1" si="49"/>
        <v>0.51874999999999993</v>
      </c>
      <c r="G36" s="39">
        <f t="shared" si="45"/>
        <v>0</v>
      </c>
      <c r="H36" s="164" t="str">
        <f t="shared" ca="1" si="50"/>
        <v xml:space="preserve"> </v>
      </c>
      <c r="I36" s="40"/>
      <c r="J36" s="56">
        <f t="shared" ca="1" si="78"/>
        <v>0.52083333333333326</v>
      </c>
      <c r="K36" s="57"/>
      <c r="L36" s="58">
        <f t="shared" ca="1" si="51"/>
        <v>0.52083333333333326</v>
      </c>
      <c r="M36" s="77"/>
      <c r="N36" s="80"/>
      <c r="O36" s="78">
        <f t="shared" si="52"/>
        <v>0</v>
      </c>
      <c r="P36" s="42"/>
      <c r="Q36" s="283"/>
      <c r="R36" s="86"/>
      <c r="S36" s="57"/>
      <c r="T36" s="43" t="e">
        <f t="shared" si="53"/>
        <v>#VALUE!</v>
      </c>
      <c r="U36" s="60" t="e">
        <f>IF((T36-#REF!)&lt;0,180,IF((T36-#REF!)&lt;0,0,ABS(#REF!-T36)*1440*60))</f>
        <v>#VALUE!</v>
      </c>
      <c r="V36" s="60" t="e">
        <f t="shared" si="55"/>
        <v>#VALUE!</v>
      </c>
      <c r="W36" s="283"/>
      <c r="X36" s="86"/>
      <c r="Y36" s="57"/>
      <c r="Z36" s="43" t="e">
        <f t="shared" si="56"/>
        <v>#VALUE!</v>
      </c>
      <c r="AA36" s="60" t="e">
        <f t="shared" si="75"/>
        <v>#VALUE!</v>
      </c>
      <c r="AB36" s="60" t="e">
        <f t="shared" si="57"/>
        <v>#VALUE!</v>
      </c>
      <c r="AC36" s="56">
        <f t="shared" ca="1" si="47"/>
        <v>0.57291666666666663</v>
      </c>
      <c r="AD36" s="57"/>
      <c r="AE36" s="283"/>
      <c r="AF36" s="58">
        <f t="shared" si="76"/>
        <v>0</v>
      </c>
      <c r="AG36" s="39">
        <f t="shared" ca="1" si="48"/>
        <v>0</v>
      </c>
      <c r="AH36" s="164" t="str">
        <f t="shared" ca="1" si="60"/>
        <v>-</v>
      </c>
      <c r="AI36" s="40"/>
      <c r="AJ36" s="283"/>
      <c r="AK36" s="86"/>
      <c r="AL36" s="57"/>
      <c r="AM36" s="43" t="e">
        <f t="shared" si="61"/>
        <v>#VALUE!</v>
      </c>
      <c r="AN36" s="60" t="e">
        <f t="shared" si="62"/>
        <v>#VALUE!</v>
      </c>
      <c r="AO36" s="60" t="e">
        <f t="shared" si="63"/>
        <v>#VALUE!</v>
      </c>
      <c r="AP36" s="56">
        <f t="shared" ca="1" si="64"/>
        <v>3.6111111111111115E-2</v>
      </c>
      <c r="AQ36" s="57"/>
      <c r="AR36" s="86">
        <f t="shared" ca="1" si="65"/>
        <v>3.6111111111111115E-2</v>
      </c>
      <c r="AS36" s="86">
        <f t="shared" si="66"/>
        <v>0</v>
      </c>
      <c r="AT36" s="39">
        <f t="shared" ca="1" si="79"/>
        <v>0</v>
      </c>
      <c r="AU36" s="164" t="str">
        <f t="shared" ca="1" si="67"/>
        <v xml:space="preserve"> </v>
      </c>
      <c r="AV36" s="40"/>
      <c r="AW36" s="77"/>
      <c r="AX36" s="80"/>
      <c r="AY36" s="78">
        <f t="shared" si="68"/>
        <v>0</v>
      </c>
      <c r="AZ36" s="42"/>
      <c r="BA36" s="175" t="e">
        <f ca="1">G36+O36+U36+#REF!+#REF!+T36+AG36+AM36+AN36+AT36</f>
        <v>#VALUE!</v>
      </c>
    </row>
    <row r="37" spans="1:53" s="1" customFormat="1" ht="15" hidden="1" customHeight="1" x14ac:dyDescent="0.2">
      <c r="A37" s="50">
        <f>Старт.вед.!B37</f>
        <v>32</v>
      </c>
      <c r="B37" s="38" t="e">
        <f>VLOOKUP(A37,'Уч-ки СТ'!$B$8:$H$67,2,FALSE)</f>
        <v>#VALUE!</v>
      </c>
      <c r="C37" s="62"/>
      <c r="D37" s="217">
        <f ca="1">IF(ISBLANK(C37),Секц.1!BJ37+OFFSET(D37,6-ROW(C37),),TIME(LEFT(C37,2),RIGHT(C37,2),0))</f>
        <v>0.56180555555555545</v>
      </c>
      <c r="E37" s="57"/>
      <c r="F37" s="86">
        <f t="shared" ca="1" si="49"/>
        <v>0.56180555555555545</v>
      </c>
      <c r="G37" s="39">
        <f t="shared" si="45"/>
        <v>0</v>
      </c>
      <c r="H37" s="164" t="str">
        <f t="shared" ca="1" si="50"/>
        <v xml:space="preserve"> </v>
      </c>
      <c r="I37" s="40"/>
      <c r="J37" s="56">
        <f t="shared" ca="1" si="78"/>
        <v>0.56388888888888877</v>
      </c>
      <c r="K37" s="57"/>
      <c r="L37" s="58">
        <f t="shared" ca="1" si="51"/>
        <v>0.56388888888888877</v>
      </c>
      <c r="M37" s="77"/>
      <c r="N37" s="80"/>
      <c r="O37" s="78">
        <f t="shared" si="52"/>
        <v>0</v>
      </c>
      <c r="P37" s="42"/>
      <c r="Q37" s="283"/>
      <c r="R37" s="86"/>
      <c r="S37" s="57"/>
      <c r="T37" s="43" t="e">
        <f t="shared" si="53"/>
        <v>#VALUE!</v>
      </c>
      <c r="U37" s="60" t="e">
        <f>IF((T37-#REF!)&lt;0,180,IF((T37-#REF!)&lt;0,0,ABS(#REF!-T37)*1440*60))</f>
        <v>#VALUE!</v>
      </c>
      <c r="V37" s="60" t="e">
        <f t="shared" si="55"/>
        <v>#VALUE!</v>
      </c>
      <c r="W37" s="283"/>
      <c r="X37" s="86"/>
      <c r="Y37" s="57"/>
      <c r="Z37" s="43" t="e">
        <f t="shared" si="56"/>
        <v>#VALUE!</v>
      </c>
      <c r="AA37" s="60" t="e">
        <f t="shared" si="75"/>
        <v>#VALUE!</v>
      </c>
      <c r="AB37" s="60" t="e">
        <f t="shared" si="57"/>
        <v>#VALUE!</v>
      </c>
      <c r="AC37" s="56">
        <f t="shared" ca="1" si="47"/>
        <v>0.61597222222222214</v>
      </c>
      <c r="AD37" s="57"/>
      <c r="AE37" s="283"/>
      <c r="AF37" s="58">
        <f t="shared" si="76"/>
        <v>0</v>
      </c>
      <c r="AG37" s="39">
        <f t="shared" ca="1" si="48"/>
        <v>0</v>
      </c>
      <c r="AH37" s="164" t="str">
        <f t="shared" ca="1" si="60"/>
        <v>-</v>
      </c>
      <c r="AI37" s="40"/>
      <c r="AJ37" s="283"/>
      <c r="AK37" s="86"/>
      <c r="AL37" s="57"/>
      <c r="AM37" s="43" t="e">
        <f t="shared" si="61"/>
        <v>#VALUE!</v>
      </c>
      <c r="AN37" s="60" t="e">
        <f t="shared" si="62"/>
        <v>#VALUE!</v>
      </c>
      <c r="AO37" s="60" t="e">
        <f t="shared" si="63"/>
        <v>#VALUE!</v>
      </c>
      <c r="AP37" s="56">
        <f t="shared" ca="1" si="64"/>
        <v>3.6111111111111115E-2</v>
      </c>
      <c r="AQ37" s="57"/>
      <c r="AR37" s="86">
        <f t="shared" ca="1" si="65"/>
        <v>3.6111111111111115E-2</v>
      </c>
      <c r="AS37" s="86">
        <f t="shared" si="66"/>
        <v>0</v>
      </c>
      <c r="AT37" s="39">
        <f t="shared" ca="1" si="79"/>
        <v>0</v>
      </c>
      <c r="AU37" s="164" t="str">
        <f t="shared" ca="1" si="67"/>
        <v xml:space="preserve"> </v>
      </c>
      <c r="AV37" s="40"/>
      <c r="AW37" s="77"/>
      <c r="AX37" s="80"/>
      <c r="AY37" s="78">
        <f t="shared" si="68"/>
        <v>0</v>
      </c>
      <c r="AZ37" s="42"/>
      <c r="BA37" s="175" t="e">
        <f ca="1">G37+O37+U37+#REF!+#REF!+T37+AG37+AM37+AN37+AT37</f>
        <v>#VALUE!</v>
      </c>
    </row>
    <row r="38" spans="1:53" s="1" customFormat="1" ht="15" hidden="1" customHeight="1" x14ac:dyDescent="0.2">
      <c r="A38" s="50">
        <f>Старт.вед.!B38</f>
        <v>0</v>
      </c>
      <c r="B38" s="38" t="e">
        <f>VLOOKUP(A38,'Уч-ки СТ'!$B$8:$H$67,2,FALSE)</f>
        <v>#VALUE!</v>
      </c>
      <c r="C38" s="62"/>
      <c r="D38" s="217"/>
      <c r="E38" s="57"/>
      <c r="F38" s="86" t="e">
        <f>IF(ISBLANK(E38),#REF!,TIME(LEFT(E38,2),RIGHT(E38,2),0))</f>
        <v>#REF!</v>
      </c>
      <c r="G38" s="39">
        <f t="shared" si="45"/>
        <v>0</v>
      </c>
      <c r="H38" s="164" t="e">
        <f t="shared" si="50"/>
        <v>#REF!</v>
      </c>
      <c r="I38" s="40"/>
      <c r="J38" s="56" t="e">
        <f t="shared" ca="1" si="78"/>
        <v>#REF!</v>
      </c>
      <c r="K38" s="275"/>
      <c r="L38" s="58" t="e">
        <f t="shared" ca="1" si="51"/>
        <v>#REF!</v>
      </c>
      <c r="M38" s="77"/>
      <c r="N38" s="80"/>
      <c r="O38" s="78">
        <f t="shared" si="52"/>
        <v>0</v>
      </c>
      <c r="P38" s="42"/>
      <c r="Q38" s="283"/>
      <c r="R38" s="86"/>
      <c r="S38" s="57"/>
      <c r="T38" s="43" t="e">
        <f t="shared" si="53"/>
        <v>#VALUE!</v>
      </c>
      <c r="U38" s="60" t="e">
        <f>IF((T38-#REF!)&lt;0,180,IF((T38-#REF!)&lt;0,0,ABS(#REF!-T38)*1440*60))</f>
        <v>#VALUE!</v>
      </c>
      <c r="V38" s="60" t="e">
        <f t="shared" si="55"/>
        <v>#VALUE!</v>
      </c>
      <c r="W38" s="283"/>
      <c r="X38" s="86"/>
      <c r="Y38" s="57"/>
      <c r="Z38" s="43" t="e">
        <f t="shared" si="56"/>
        <v>#VALUE!</v>
      </c>
      <c r="AA38" s="60" t="e">
        <f t="shared" si="75"/>
        <v>#VALUE!</v>
      </c>
      <c r="AB38" s="60" t="e">
        <f t="shared" si="57"/>
        <v>#VALUE!</v>
      </c>
      <c r="AC38" s="56"/>
      <c r="AD38" s="57"/>
      <c r="AE38" s="284"/>
      <c r="AF38" s="58">
        <f t="shared" si="76"/>
        <v>0</v>
      </c>
      <c r="AG38" s="39">
        <f t="shared" si="48"/>
        <v>0</v>
      </c>
      <c r="AH38" s="164"/>
      <c r="AI38" s="40"/>
      <c r="AJ38" s="283"/>
      <c r="AK38" s="86"/>
      <c r="AL38" s="57"/>
      <c r="AM38" s="43" t="e">
        <f t="shared" si="61"/>
        <v>#VALUE!</v>
      </c>
      <c r="AN38" s="60" t="e">
        <f t="shared" si="62"/>
        <v>#VALUE!</v>
      </c>
      <c r="AO38" s="60" t="e">
        <f t="shared" si="63"/>
        <v>#VALUE!</v>
      </c>
      <c r="AP38" s="56">
        <f t="shared" ca="1" si="64"/>
        <v>3.6111111111111115E-2</v>
      </c>
      <c r="AQ38" s="57"/>
      <c r="AR38" s="86"/>
      <c r="AS38" s="86">
        <f t="shared" si="66"/>
        <v>0</v>
      </c>
      <c r="AT38" s="39">
        <f t="shared" ca="1" si="79"/>
        <v>0</v>
      </c>
      <c r="AU38" s="164"/>
      <c r="AV38" s="40"/>
      <c r="AW38" s="77"/>
      <c r="AX38" s="80"/>
      <c r="AY38" s="78">
        <f t="shared" si="68"/>
        <v>0</v>
      </c>
      <c r="AZ38" s="42"/>
      <c r="BA38" s="175" t="e">
        <f ca="1">G38+O38+U38+#REF!+#REF!+T38+AG38+AM38+AN38+AT38</f>
        <v>#VALUE!</v>
      </c>
    </row>
    <row r="39" spans="1:53" s="1" customFormat="1" ht="15" hidden="1" customHeight="1" x14ac:dyDescent="0.2">
      <c r="A39" s="50"/>
      <c r="B39" s="38"/>
      <c r="C39" s="62"/>
      <c r="D39" s="217" t="e">
        <f ca="1">IF(ISBLANK(C39),Секц.1!#REF!+OFFSET(D39,6-ROW(C39),),TIME(LEFT(C39,2),RIGHT(C39,2),0))</f>
        <v>#REF!</v>
      </c>
      <c r="E39" s="57"/>
      <c r="F39" s="86"/>
      <c r="G39" s="39"/>
      <c r="H39" s="164"/>
      <c r="I39" s="40"/>
      <c r="J39" s="56"/>
      <c r="K39" s="57"/>
      <c r="L39" s="58"/>
      <c r="M39" s="77"/>
      <c r="N39" s="80"/>
      <c r="O39" s="78"/>
      <c r="P39" s="42"/>
      <c r="Q39" s="284"/>
      <c r="R39" s="86"/>
      <c r="S39" s="57"/>
      <c r="T39" s="43" t="e">
        <f>TIME(LEFT(S39,2),MID(S39,3,2),RIGHT(S39,2))-#REF!</f>
        <v>#VALUE!</v>
      </c>
      <c r="U39" s="60" t="e">
        <f t="shared" ref="U39:U67" si="80">IF((T39-$Q$6)&lt;0,180,IF((T39-$R$6)&lt;0,0,ABS($R$6-T39)*1440*60))</f>
        <v>#VALUE!</v>
      </c>
      <c r="V39" s="60" t="e">
        <f t="shared" si="55"/>
        <v>#VALUE!</v>
      </c>
      <c r="W39" s="284"/>
      <c r="X39" s="86"/>
      <c r="Y39" s="57"/>
      <c r="Z39" s="43" t="e">
        <f>TIME(LEFT(Y39,2),MID(Y39,3,2),RIGHT(Y39,2))-#REF!</f>
        <v>#VALUE!</v>
      </c>
      <c r="AA39" s="60" t="e">
        <f t="shared" si="75"/>
        <v>#VALUE!</v>
      </c>
      <c r="AB39" s="60" t="e">
        <f t="shared" si="57"/>
        <v>#VALUE!</v>
      </c>
      <c r="AC39" s="56"/>
      <c r="AD39" s="57"/>
      <c r="AE39" s="284"/>
      <c r="AF39" s="58">
        <f t="shared" si="76"/>
        <v>0</v>
      </c>
      <c r="AG39" s="39">
        <f t="shared" si="48"/>
        <v>0</v>
      </c>
      <c r="AH39" s="164"/>
      <c r="AI39" s="40"/>
      <c r="AJ39" s="284"/>
      <c r="AK39" s="86"/>
      <c r="AL39" s="57"/>
      <c r="AM39" s="43" t="e">
        <f>TIME(LEFT(AL39,2),MID(AL39,3,2),RIGHT(AL39,2))-#REF!</f>
        <v>#VALUE!</v>
      </c>
      <c r="AN39" s="60" t="e">
        <f t="shared" si="62"/>
        <v>#VALUE!</v>
      </c>
      <c r="AO39" s="60" t="e">
        <f t="shared" si="63"/>
        <v>#VALUE!</v>
      </c>
      <c r="AP39" s="56">
        <f t="shared" ca="1" si="64"/>
        <v>3.6111111111111115E-2</v>
      </c>
      <c r="AQ39" s="57"/>
      <c r="AR39" s="86"/>
      <c r="AS39" s="86"/>
      <c r="AT39" s="39">
        <f t="shared" ca="1" si="79"/>
        <v>0</v>
      </c>
      <c r="AU39" s="164"/>
      <c r="AV39" s="40"/>
      <c r="AW39" s="77"/>
      <c r="AX39" s="80"/>
      <c r="AY39" s="78"/>
      <c r="AZ39" s="42"/>
      <c r="BA39" s="175"/>
    </row>
    <row r="40" spans="1:53" s="1" customFormat="1" ht="15" hidden="1" customHeight="1" x14ac:dyDescent="0.2">
      <c r="A40" s="50"/>
      <c r="B40" s="38"/>
      <c r="C40" s="62"/>
      <c r="D40" s="217" t="e">
        <f ca="1">IF(ISBLANK(C40),Секц.1!#REF!+OFFSET(D40,6-ROW(C40),),TIME(LEFT(C40,2),RIGHT(C40,2),0))</f>
        <v>#REF!</v>
      </c>
      <c r="E40" s="57"/>
      <c r="F40" s="86"/>
      <c r="G40" s="39"/>
      <c r="H40" s="164"/>
      <c r="I40" s="40"/>
      <c r="J40" s="56"/>
      <c r="K40" s="57"/>
      <c r="L40" s="58"/>
      <c r="M40" s="77"/>
      <c r="N40" s="80"/>
      <c r="O40" s="78"/>
      <c r="P40" s="42"/>
      <c r="Q40" s="284"/>
      <c r="R40" s="86"/>
      <c r="S40" s="57"/>
      <c r="T40" s="43" t="e">
        <f>TIME(LEFT(S40,2),MID(S40,3,2),RIGHT(S40,2))-#REF!</f>
        <v>#VALUE!</v>
      </c>
      <c r="U40" s="60" t="e">
        <f t="shared" si="80"/>
        <v>#VALUE!</v>
      </c>
      <c r="V40" s="60" t="e">
        <f t="shared" si="55"/>
        <v>#VALUE!</v>
      </c>
      <c r="W40" s="284"/>
      <c r="X40" s="86"/>
      <c r="Y40" s="57"/>
      <c r="Z40" s="43" t="e">
        <f>TIME(LEFT(Y40,2),MID(Y40,3,2),RIGHT(Y40,2))-#REF!</f>
        <v>#VALUE!</v>
      </c>
      <c r="AA40" s="60" t="e">
        <f t="shared" si="75"/>
        <v>#VALUE!</v>
      </c>
      <c r="AB40" s="60" t="e">
        <f t="shared" si="57"/>
        <v>#VALUE!</v>
      </c>
      <c r="AC40" s="56"/>
      <c r="AD40" s="57"/>
      <c r="AE40" s="284"/>
      <c r="AF40" s="58">
        <f t="shared" si="76"/>
        <v>0</v>
      </c>
      <c r="AG40" s="39">
        <f t="shared" si="48"/>
        <v>0</v>
      </c>
      <c r="AH40" s="164"/>
      <c r="AI40" s="40"/>
      <c r="AJ40" s="284"/>
      <c r="AK40" s="86"/>
      <c r="AL40" s="57"/>
      <c r="AM40" s="43" t="e">
        <f>TIME(LEFT(AL40,2),MID(AL40,3,2),RIGHT(AL40,2))-#REF!</f>
        <v>#VALUE!</v>
      </c>
      <c r="AN40" s="60" t="e">
        <f t="shared" si="62"/>
        <v>#VALUE!</v>
      </c>
      <c r="AO40" s="60" t="e">
        <f t="shared" si="63"/>
        <v>#VALUE!</v>
      </c>
      <c r="AP40" s="56">
        <f t="shared" ca="1" si="64"/>
        <v>3.6111111111111115E-2</v>
      </c>
      <c r="AQ40" s="57"/>
      <c r="AR40" s="86"/>
      <c r="AS40" s="86"/>
      <c r="AT40" s="39">
        <f t="shared" ca="1" si="79"/>
        <v>0</v>
      </c>
      <c r="AU40" s="164"/>
      <c r="AV40" s="40"/>
      <c r="AW40" s="77"/>
      <c r="AX40" s="80"/>
      <c r="AY40" s="78"/>
      <c r="AZ40" s="42"/>
      <c r="BA40" s="175"/>
    </row>
    <row r="41" spans="1:53" s="1" customFormat="1" ht="15" hidden="1" customHeight="1" x14ac:dyDescent="0.2">
      <c r="A41" s="50"/>
      <c r="B41" s="38"/>
      <c r="C41" s="62"/>
      <c r="D41" s="217" t="e">
        <f ca="1">IF(ISBLANK(C41),Секц.1!#REF!+OFFSET(D41,6-ROW(C41),),TIME(LEFT(C41,2),RIGHT(C41,2),0))</f>
        <v>#REF!</v>
      </c>
      <c r="E41" s="57"/>
      <c r="F41" s="86"/>
      <c r="G41" s="39"/>
      <c r="H41" s="164"/>
      <c r="I41" s="40"/>
      <c r="J41" s="56"/>
      <c r="K41" s="57"/>
      <c r="L41" s="58"/>
      <c r="M41" s="77"/>
      <c r="N41" s="80"/>
      <c r="O41" s="78"/>
      <c r="P41" s="42"/>
      <c r="Q41" s="284"/>
      <c r="R41" s="86"/>
      <c r="S41" s="57"/>
      <c r="T41" s="43" t="e">
        <f>TIME(LEFT(S41,2),MID(S41,3,2),RIGHT(S41,2))-#REF!</f>
        <v>#VALUE!</v>
      </c>
      <c r="U41" s="60" t="e">
        <f t="shared" si="80"/>
        <v>#VALUE!</v>
      </c>
      <c r="V41" s="60" t="e">
        <f t="shared" si="55"/>
        <v>#VALUE!</v>
      </c>
      <c r="W41" s="284"/>
      <c r="X41" s="86"/>
      <c r="Y41" s="57"/>
      <c r="Z41" s="43" t="e">
        <f>TIME(LEFT(Y41,2),MID(Y41,3,2),RIGHT(Y41,2))-#REF!</f>
        <v>#VALUE!</v>
      </c>
      <c r="AA41" s="60" t="e">
        <f t="shared" si="75"/>
        <v>#VALUE!</v>
      </c>
      <c r="AB41" s="60" t="e">
        <f t="shared" si="57"/>
        <v>#VALUE!</v>
      </c>
      <c r="AC41" s="56"/>
      <c r="AD41" s="57"/>
      <c r="AE41" s="284"/>
      <c r="AF41" s="58">
        <f t="shared" si="76"/>
        <v>0</v>
      </c>
      <c r="AG41" s="39">
        <f t="shared" si="48"/>
        <v>0</v>
      </c>
      <c r="AH41" s="164"/>
      <c r="AI41" s="40"/>
      <c r="AJ41" s="284"/>
      <c r="AK41" s="86"/>
      <c r="AL41" s="57"/>
      <c r="AM41" s="43" t="e">
        <f>TIME(LEFT(AL41,2),MID(AL41,3,2),RIGHT(AL41,2))-#REF!</f>
        <v>#VALUE!</v>
      </c>
      <c r="AN41" s="60" t="e">
        <f t="shared" si="62"/>
        <v>#VALUE!</v>
      </c>
      <c r="AO41" s="60" t="e">
        <f t="shared" si="63"/>
        <v>#VALUE!</v>
      </c>
      <c r="AP41" s="56">
        <f t="shared" ca="1" si="64"/>
        <v>3.6111111111111115E-2</v>
      </c>
      <c r="AQ41" s="57"/>
      <c r="AR41" s="86"/>
      <c r="AS41" s="86"/>
      <c r="AT41" s="39">
        <f t="shared" ca="1" si="79"/>
        <v>0</v>
      </c>
      <c r="AU41" s="164"/>
      <c r="AV41" s="40"/>
      <c r="AW41" s="77"/>
      <c r="AX41" s="80"/>
      <c r="AY41" s="78"/>
      <c r="AZ41" s="42"/>
      <c r="BA41" s="175"/>
    </row>
    <row r="42" spans="1:53" s="1" customFormat="1" ht="15" hidden="1" customHeight="1" x14ac:dyDescent="0.2">
      <c r="A42" s="50"/>
      <c r="B42" s="38"/>
      <c r="C42" s="62"/>
      <c r="D42" s="217" t="e">
        <f ca="1">IF(ISBLANK(C42),Секц.1!#REF!+OFFSET(D42,6-ROW(C42),),TIME(LEFT(C42,2),RIGHT(C42,2),0))</f>
        <v>#REF!</v>
      </c>
      <c r="E42" s="57"/>
      <c r="F42" s="86"/>
      <c r="G42" s="39"/>
      <c r="H42" s="164"/>
      <c r="I42" s="40"/>
      <c r="J42" s="56"/>
      <c r="K42" s="57"/>
      <c r="L42" s="58"/>
      <c r="M42" s="77"/>
      <c r="N42" s="80"/>
      <c r="O42" s="78"/>
      <c r="P42" s="42"/>
      <c r="Q42" s="284"/>
      <c r="R42" s="86"/>
      <c r="S42" s="57"/>
      <c r="T42" s="43" t="e">
        <f>TIME(LEFT(S42,2),MID(S42,3,2),RIGHT(S42,2))-#REF!</f>
        <v>#VALUE!</v>
      </c>
      <c r="U42" s="60" t="e">
        <f t="shared" si="80"/>
        <v>#VALUE!</v>
      </c>
      <c r="V42" s="60" t="e">
        <f t="shared" si="55"/>
        <v>#VALUE!</v>
      </c>
      <c r="W42" s="284"/>
      <c r="X42" s="86"/>
      <c r="Y42" s="57"/>
      <c r="Z42" s="43" t="e">
        <f>TIME(LEFT(Y42,2),MID(Y42,3,2),RIGHT(Y42,2))-#REF!</f>
        <v>#VALUE!</v>
      </c>
      <c r="AA42" s="60" t="e">
        <f t="shared" si="75"/>
        <v>#VALUE!</v>
      </c>
      <c r="AB42" s="60" t="e">
        <f t="shared" si="57"/>
        <v>#VALUE!</v>
      </c>
      <c r="AC42" s="56"/>
      <c r="AD42" s="57"/>
      <c r="AE42" s="284"/>
      <c r="AF42" s="58">
        <f t="shared" si="76"/>
        <v>0</v>
      </c>
      <c r="AG42" s="39">
        <f t="shared" si="48"/>
        <v>0</v>
      </c>
      <c r="AH42" s="164"/>
      <c r="AI42" s="40"/>
      <c r="AJ42" s="284"/>
      <c r="AK42" s="86"/>
      <c r="AL42" s="57"/>
      <c r="AM42" s="43" t="e">
        <f>TIME(LEFT(AL42,2),MID(AL42,3,2),RIGHT(AL42,2))-#REF!</f>
        <v>#VALUE!</v>
      </c>
      <c r="AN42" s="60" t="e">
        <f t="shared" si="62"/>
        <v>#VALUE!</v>
      </c>
      <c r="AO42" s="60" t="e">
        <f t="shared" si="63"/>
        <v>#VALUE!</v>
      </c>
      <c r="AP42" s="56">
        <f t="shared" ca="1" si="64"/>
        <v>3.6111111111111115E-2</v>
      </c>
      <c r="AQ42" s="57"/>
      <c r="AR42" s="86"/>
      <c r="AS42" s="86"/>
      <c r="AT42" s="39">
        <f t="shared" ca="1" si="79"/>
        <v>0</v>
      </c>
      <c r="AU42" s="164"/>
      <c r="AV42" s="40"/>
      <c r="AW42" s="77"/>
      <c r="AX42" s="80"/>
      <c r="AY42" s="78"/>
      <c r="AZ42" s="42"/>
      <c r="BA42" s="175"/>
    </row>
    <row r="43" spans="1:53" s="1" customFormat="1" ht="15" hidden="1" customHeight="1" x14ac:dyDescent="0.2">
      <c r="A43" s="50"/>
      <c r="B43" s="38"/>
      <c r="C43" s="62"/>
      <c r="D43" s="217" t="e">
        <f ca="1">IF(ISBLANK(C43),Секц.1!#REF!+OFFSET(D43,6-ROW(C43),),TIME(LEFT(C43,2),RIGHT(C43,2),0))</f>
        <v>#REF!</v>
      </c>
      <c r="E43" s="57"/>
      <c r="F43" s="86"/>
      <c r="G43" s="39"/>
      <c r="H43" s="164"/>
      <c r="I43" s="40"/>
      <c r="J43" s="56"/>
      <c r="K43" s="57"/>
      <c r="L43" s="58"/>
      <c r="M43" s="77"/>
      <c r="N43" s="80"/>
      <c r="O43" s="78"/>
      <c r="P43" s="42"/>
      <c r="Q43" s="284"/>
      <c r="R43" s="86"/>
      <c r="S43" s="57"/>
      <c r="T43" s="43" t="e">
        <f>TIME(LEFT(S43,2),MID(S43,3,2),RIGHT(S43,2))-#REF!</f>
        <v>#VALUE!</v>
      </c>
      <c r="U43" s="60" t="e">
        <f t="shared" si="80"/>
        <v>#VALUE!</v>
      </c>
      <c r="V43" s="60" t="e">
        <f t="shared" si="55"/>
        <v>#VALUE!</v>
      </c>
      <c r="W43" s="284"/>
      <c r="X43" s="86"/>
      <c r="Y43" s="57"/>
      <c r="Z43" s="43" t="e">
        <f>TIME(LEFT(Y43,2),MID(Y43,3,2),RIGHT(Y43,2))-#REF!</f>
        <v>#VALUE!</v>
      </c>
      <c r="AA43" s="60" t="e">
        <f t="shared" si="75"/>
        <v>#VALUE!</v>
      </c>
      <c r="AB43" s="60" t="e">
        <f t="shared" si="57"/>
        <v>#VALUE!</v>
      </c>
      <c r="AC43" s="56"/>
      <c r="AD43" s="57"/>
      <c r="AE43" s="284"/>
      <c r="AF43" s="58">
        <f t="shared" si="76"/>
        <v>0</v>
      </c>
      <c r="AG43" s="39">
        <f t="shared" si="48"/>
        <v>0</v>
      </c>
      <c r="AH43" s="164"/>
      <c r="AI43" s="40"/>
      <c r="AJ43" s="284"/>
      <c r="AK43" s="86"/>
      <c r="AL43" s="57"/>
      <c r="AM43" s="43" t="e">
        <f>TIME(LEFT(AL43,2),MID(AL43,3,2),RIGHT(AL43,2))-#REF!</f>
        <v>#VALUE!</v>
      </c>
      <c r="AN43" s="60" t="e">
        <f t="shared" si="62"/>
        <v>#VALUE!</v>
      </c>
      <c r="AO43" s="60" t="e">
        <f t="shared" si="63"/>
        <v>#VALUE!</v>
      </c>
      <c r="AP43" s="56">
        <f t="shared" ca="1" si="64"/>
        <v>3.6111111111111115E-2</v>
      </c>
      <c r="AQ43" s="57"/>
      <c r="AR43" s="86"/>
      <c r="AS43" s="86"/>
      <c r="AT43" s="39">
        <f t="shared" ca="1" si="79"/>
        <v>0</v>
      </c>
      <c r="AU43" s="164"/>
      <c r="AV43" s="40"/>
      <c r="AW43" s="77"/>
      <c r="AX43" s="80"/>
      <c r="AY43" s="78"/>
      <c r="AZ43" s="42"/>
      <c r="BA43" s="175"/>
    </row>
    <row r="44" spans="1:53" s="1" customFormat="1" ht="15" hidden="1" customHeight="1" x14ac:dyDescent="0.2">
      <c r="A44" s="50"/>
      <c r="B44" s="38"/>
      <c r="C44" s="62"/>
      <c r="D44" s="217" t="e">
        <f ca="1">IF(ISBLANK(C44),Секц.1!#REF!+OFFSET(D44,6-ROW(C44),),TIME(LEFT(C44,2),RIGHT(C44,2),0))</f>
        <v>#REF!</v>
      </c>
      <c r="E44" s="57"/>
      <c r="F44" s="86"/>
      <c r="G44" s="39"/>
      <c r="H44" s="164"/>
      <c r="I44" s="40"/>
      <c r="J44" s="56"/>
      <c r="K44" s="57"/>
      <c r="L44" s="58"/>
      <c r="M44" s="77"/>
      <c r="N44" s="80"/>
      <c r="O44" s="78"/>
      <c r="P44" s="42"/>
      <c r="Q44" s="284"/>
      <c r="R44" s="86"/>
      <c r="S44" s="57"/>
      <c r="T44" s="43" t="e">
        <f>TIME(LEFT(S44,2),MID(S44,3,2),RIGHT(S44,2))-#REF!</f>
        <v>#VALUE!</v>
      </c>
      <c r="U44" s="60" t="e">
        <f t="shared" si="80"/>
        <v>#VALUE!</v>
      </c>
      <c r="V44" s="60" t="e">
        <f t="shared" si="55"/>
        <v>#VALUE!</v>
      </c>
      <c r="W44" s="284"/>
      <c r="X44" s="86"/>
      <c r="Y44" s="57"/>
      <c r="Z44" s="43" t="e">
        <f>TIME(LEFT(Y44,2),MID(Y44,3,2),RIGHT(Y44,2))-#REF!</f>
        <v>#VALUE!</v>
      </c>
      <c r="AA44" s="60" t="e">
        <f t="shared" si="75"/>
        <v>#VALUE!</v>
      </c>
      <c r="AB44" s="60" t="e">
        <f t="shared" si="57"/>
        <v>#VALUE!</v>
      </c>
      <c r="AC44" s="56"/>
      <c r="AD44" s="57"/>
      <c r="AE44" s="284"/>
      <c r="AF44" s="58">
        <f t="shared" si="76"/>
        <v>0</v>
      </c>
      <c r="AG44" s="39">
        <f t="shared" si="48"/>
        <v>0</v>
      </c>
      <c r="AH44" s="164"/>
      <c r="AI44" s="40"/>
      <c r="AJ44" s="284"/>
      <c r="AK44" s="86"/>
      <c r="AL44" s="57"/>
      <c r="AM44" s="43" t="e">
        <f>TIME(LEFT(AL44,2),MID(AL44,3,2),RIGHT(AL44,2))-#REF!</f>
        <v>#VALUE!</v>
      </c>
      <c r="AN44" s="60" t="e">
        <f t="shared" si="62"/>
        <v>#VALUE!</v>
      </c>
      <c r="AO44" s="60" t="e">
        <f t="shared" si="63"/>
        <v>#VALUE!</v>
      </c>
      <c r="AP44" s="56">
        <f t="shared" ca="1" si="64"/>
        <v>3.6111111111111115E-2</v>
      </c>
      <c r="AQ44" s="57"/>
      <c r="AR44" s="86"/>
      <c r="AS44" s="86"/>
      <c r="AT44" s="39">
        <f t="shared" ca="1" si="79"/>
        <v>0</v>
      </c>
      <c r="AU44" s="164"/>
      <c r="AV44" s="40"/>
      <c r="AW44" s="77"/>
      <c r="AX44" s="80"/>
      <c r="AY44" s="78"/>
      <c r="AZ44" s="42"/>
      <c r="BA44" s="175"/>
    </row>
    <row r="45" spans="1:53" s="1" customFormat="1" ht="15" hidden="1" customHeight="1" x14ac:dyDescent="0.2">
      <c r="A45" s="50"/>
      <c r="B45" s="38"/>
      <c r="C45" s="62"/>
      <c r="D45" s="217" t="e">
        <f ca="1">IF(ISBLANK(C45),Секц.1!#REF!+OFFSET(D45,6-ROW(C45),),TIME(LEFT(C45,2),RIGHT(C45,2),0))</f>
        <v>#REF!</v>
      </c>
      <c r="E45" s="57"/>
      <c r="F45" s="86"/>
      <c r="G45" s="39"/>
      <c r="H45" s="164"/>
      <c r="I45" s="40"/>
      <c r="J45" s="56"/>
      <c r="K45" s="57"/>
      <c r="L45" s="58"/>
      <c r="M45" s="77"/>
      <c r="N45" s="80"/>
      <c r="O45" s="78"/>
      <c r="P45" s="42"/>
      <c r="Q45" s="284"/>
      <c r="R45" s="86"/>
      <c r="S45" s="57"/>
      <c r="T45" s="43" t="e">
        <f>TIME(LEFT(S45,2),MID(S45,3,2),RIGHT(S45,2))-#REF!</f>
        <v>#VALUE!</v>
      </c>
      <c r="U45" s="60" t="e">
        <f t="shared" si="80"/>
        <v>#VALUE!</v>
      </c>
      <c r="V45" s="60" t="e">
        <f t="shared" si="55"/>
        <v>#VALUE!</v>
      </c>
      <c r="W45" s="284"/>
      <c r="X45" s="86"/>
      <c r="Y45" s="57"/>
      <c r="Z45" s="43" t="e">
        <f>TIME(LEFT(Y45,2),MID(Y45,3,2),RIGHT(Y45,2))-#REF!</f>
        <v>#VALUE!</v>
      </c>
      <c r="AA45" s="60" t="e">
        <f t="shared" si="75"/>
        <v>#VALUE!</v>
      </c>
      <c r="AB45" s="60" t="e">
        <f t="shared" si="57"/>
        <v>#VALUE!</v>
      </c>
      <c r="AC45" s="56"/>
      <c r="AD45" s="57"/>
      <c r="AE45" s="284"/>
      <c r="AF45" s="58">
        <f t="shared" si="76"/>
        <v>0</v>
      </c>
      <c r="AG45" s="39">
        <f t="shared" si="48"/>
        <v>0</v>
      </c>
      <c r="AH45" s="164"/>
      <c r="AI45" s="40"/>
      <c r="AJ45" s="284"/>
      <c r="AK45" s="86"/>
      <c r="AL45" s="57"/>
      <c r="AM45" s="43" t="e">
        <f>TIME(LEFT(AL45,2),MID(AL45,3,2),RIGHT(AL45,2))-#REF!</f>
        <v>#VALUE!</v>
      </c>
      <c r="AN45" s="60" t="e">
        <f t="shared" si="62"/>
        <v>#VALUE!</v>
      </c>
      <c r="AO45" s="60" t="e">
        <f t="shared" si="63"/>
        <v>#VALUE!</v>
      </c>
      <c r="AP45" s="56">
        <f t="shared" ca="1" si="64"/>
        <v>3.6111111111111115E-2</v>
      </c>
      <c r="AQ45" s="57"/>
      <c r="AR45" s="86"/>
      <c r="AS45" s="86"/>
      <c r="AT45" s="39">
        <f t="shared" ca="1" si="79"/>
        <v>0</v>
      </c>
      <c r="AU45" s="164"/>
      <c r="AV45" s="40"/>
      <c r="AW45" s="77"/>
      <c r="AX45" s="80"/>
      <c r="AY45" s="78"/>
      <c r="AZ45" s="42"/>
      <c r="BA45" s="175"/>
    </row>
    <row r="46" spans="1:53" s="1" customFormat="1" ht="15" hidden="1" customHeight="1" x14ac:dyDescent="0.2">
      <c r="A46" s="50"/>
      <c r="B46" s="38"/>
      <c r="C46" s="62"/>
      <c r="D46" s="217" t="e">
        <f ca="1">IF(ISBLANK(C46),Секц.1!#REF!+OFFSET(D46,6-ROW(C46),),TIME(LEFT(C46,2),RIGHT(C46,2),0))</f>
        <v>#REF!</v>
      </c>
      <c r="E46" s="57"/>
      <c r="F46" s="86"/>
      <c r="G46" s="39"/>
      <c r="H46" s="164"/>
      <c r="I46" s="40"/>
      <c r="J46" s="56"/>
      <c r="K46" s="57"/>
      <c r="L46" s="58"/>
      <c r="M46" s="77"/>
      <c r="N46" s="80"/>
      <c r="O46" s="78"/>
      <c r="P46" s="42"/>
      <c r="Q46" s="284"/>
      <c r="R46" s="86"/>
      <c r="S46" s="57"/>
      <c r="T46" s="43" t="e">
        <f>TIME(LEFT(S46,2),MID(S46,3,2),RIGHT(S46,2))-#REF!</f>
        <v>#VALUE!</v>
      </c>
      <c r="U46" s="60" t="e">
        <f t="shared" si="80"/>
        <v>#VALUE!</v>
      </c>
      <c r="V46" s="60" t="e">
        <f t="shared" si="55"/>
        <v>#VALUE!</v>
      </c>
      <c r="W46" s="284"/>
      <c r="X46" s="86"/>
      <c r="Y46" s="57"/>
      <c r="Z46" s="43" t="e">
        <f>TIME(LEFT(Y46,2),MID(Y46,3,2),RIGHT(Y46,2))-#REF!</f>
        <v>#VALUE!</v>
      </c>
      <c r="AA46" s="60" t="e">
        <f t="shared" si="75"/>
        <v>#VALUE!</v>
      </c>
      <c r="AB46" s="60" t="e">
        <f t="shared" si="57"/>
        <v>#VALUE!</v>
      </c>
      <c r="AC46" s="56"/>
      <c r="AD46" s="57"/>
      <c r="AE46" s="284"/>
      <c r="AF46" s="58">
        <f t="shared" si="76"/>
        <v>0</v>
      </c>
      <c r="AG46" s="39">
        <f t="shared" si="48"/>
        <v>0</v>
      </c>
      <c r="AH46" s="164"/>
      <c r="AI46" s="40"/>
      <c r="AJ46" s="284"/>
      <c r="AK46" s="86"/>
      <c r="AL46" s="57"/>
      <c r="AM46" s="43" t="e">
        <f>TIME(LEFT(AL46,2),MID(AL46,3,2),RIGHT(AL46,2))-#REF!</f>
        <v>#VALUE!</v>
      </c>
      <c r="AN46" s="60" t="e">
        <f t="shared" si="62"/>
        <v>#VALUE!</v>
      </c>
      <c r="AO46" s="60" t="e">
        <f t="shared" si="63"/>
        <v>#VALUE!</v>
      </c>
      <c r="AP46" s="56">
        <f t="shared" ca="1" si="64"/>
        <v>3.6111111111111115E-2</v>
      </c>
      <c r="AQ46" s="57"/>
      <c r="AR46" s="86"/>
      <c r="AS46" s="86"/>
      <c r="AT46" s="39">
        <f t="shared" ca="1" si="79"/>
        <v>0</v>
      </c>
      <c r="AU46" s="164"/>
      <c r="AV46" s="40"/>
      <c r="AW46" s="77"/>
      <c r="AX46" s="80"/>
      <c r="AY46" s="78"/>
      <c r="AZ46" s="42"/>
      <c r="BA46" s="175"/>
    </row>
    <row r="47" spans="1:53" s="1" customFormat="1" ht="15" hidden="1" customHeight="1" x14ac:dyDescent="0.2">
      <c r="A47" s="50"/>
      <c r="B47" s="38"/>
      <c r="C47" s="62"/>
      <c r="D47" s="217" t="e">
        <f ca="1">IF(ISBLANK(C47),Секц.1!#REF!+OFFSET(D47,6-ROW(C47),),TIME(LEFT(C47,2),RIGHT(C47,2),0))</f>
        <v>#REF!</v>
      </c>
      <c r="E47" s="57"/>
      <c r="F47" s="86"/>
      <c r="G47" s="39"/>
      <c r="H47" s="164"/>
      <c r="I47" s="40"/>
      <c r="J47" s="56"/>
      <c r="K47" s="57"/>
      <c r="L47" s="58"/>
      <c r="M47" s="77"/>
      <c r="N47" s="80"/>
      <c r="O47" s="78"/>
      <c r="P47" s="42"/>
      <c r="Q47" s="284"/>
      <c r="R47" s="86"/>
      <c r="S47" s="57"/>
      <c r="T47" s="43" t="e">
        <f>TIME(LEFT(S47,2),MID(S47,3,2),RIGHT(S47,2))-#REF!</f>
        <v>#VALUE!</v>
      </c>
      <c r="U47" s="60" t="e">
        <f t="shared" si="80"/>
        <v>#VALUE!</v>
      </c>
      <c r="V47" s="60" t="e">
        <f t="shared" si="55"/>
        <v>#VALUE!</v>
      </c>
      <c r="W47" s="284"/>
      <c r="X47" s="86"/>
      <c r="Y47" s="57"/>
      <c r="Z47" s="43" t="e">
        <f>TIME(LEFT(Y47,2),MID(Y47,3,2),RIGHT(Y47,2))-#REF!</f>
        <v>#VALUE!</v>
      </c>
      <c r="AA47" s="60" t="e">
        <f t="shared" si="75"/>
        <v>#VALUE!</v>
      </c>
      <c r="AB47" s="60" t="e">
        <f t="shared" si="57"/>
        <v>#VALUE!</v>
      </c>
      <c r="AC47" s="56"/>
      <c r="AD47" s="57"/>
      <c r="AE47" s="284"/>
      <c r="AF47" s="58">
        <f t="shared" si="76"/>
        <v>0</v>
      </c>
      <c r="AG47" s="39">
        <f t="shared" si="48"/>
        <v>0</v>
      </c>
      <c r="AH47" s="164"/>
      <c r="AI47" s="40"/>
      <c r="AJ47" s="284"/>
      <c r="AK47" s="86"/>
      <c r="AL47" s="57"/>
      <c r="AM47" s="43" t="e">
        <f>TIME(LEFT(AL47,2),MID(AL47,3,2),RIGHT(AL47,2))-#REF!</f>
        <v>#VALUE!</v>
      </c>
      <c r="AN47" s="60" t="e">
        <f t="shared" si="62"/>
        <v>#VALUE!</v>
      </c>
      <c r="AO47" s="60" t="e">
        <f t="shared" si="63"/>
        <v>#VALUE!</v>
      </c>
      <c r="AP47" s="56">
        <f t="shared" ca="1" si="64"/>
        <v>3.6111111111111115E-2</v>
      </c>
      <c r="AQ47" s="57"/>
      <c r="AR47" s="86"/>
      <c r="AS47" s="86"/>
      <c r="AT47" s="39">
        <f t="shared" ca="1" si="79"/>
        <v>0</v>
      </c>
      <c r="AU47" s="164"/>
      <c r="AV47" s="40"/>
      <c r="AW47" s="77"/>
      <c r="AX47" s="80"/>
      <c r="AY47" s="78"/>
      <c r="AZ47" s="42"/>
      <c r="BA47" s="175"/>
    </row>
    <row r="48" spans="1:53" s="1" customFormat="1" ht="15" hidden="1" customHeight="1" x14ac:dyDescent="0.2">
      <c r="A48" s="50"/>
      <c r="B48" s="38"/>
      <c r="C48" s="62"/>
      <c r="D48" s="217" t="e">
        <f ca="1">IF(ISBLANK(C48),Секц.1!#REF!+OFFSET(D48,6-ROW(C48),),TIME(LEFT(C48,2),RIGHT(C48,2),0))</f>
        <v>#REF!</v>
      </c>
      <c r="E48" s="57"/>
      <c r="F48" s="86"/>
      <c r="G48" s="39"/>
      <c r="H48" s="164"/>
      <c r="I48" s="40"/>
      <c r="J48" s="56"/>
      <c r="K48" s="57"/>
      <c r="L48" s="58"/>
      <c r="M48" s="77"/>
      <c r="N48" s="80"/>
      <c r="O48" s="78"/>
      <c r="P48" s="42"/>
      <c r="Q48" s="284"/>
      <c r="R48" s="86"/>
      <c r="S48" s="57"/>
      <c r="T48" s="43" t="e">
        <f>TIME(LEFT(S48,2),MID(S48,3,2),RIGHT(S48,2))-#REF!</f>
        <v>#VALUE!</v>
      </c>
      <c r="U48" s="60" t="e">
        <f t="shared" si="80"/>
        <v>#VALUE!</v>
      </c>
      <c r="V48" s="60" t="e">
        <f t="shared" si="55"/>
        <v>#VALUE!</v>
      </c>
      <c r="W48" s="284"/>
      <c r="X48" s="86"/>
      <c r="Y48" s="57"/>
      <c r="Z48" s="43" t="e">
        <f>TIME(LEFT(Y48,2),MID(Y48,3,2),RIGHT(Y48,2))-#REF!</f>
        <v>#VALUE!</v>
      </c>
      <c r="AA48" s="60" t="e">
        <f t="shared" si="75"/>
        <v>#VALUE!</v>
      </c>
      <c r="AB48" s="60" t="e">
        <f t="shared" si="57"/>
        <v>#VALUE!</v>
      </c>
      <c r="AC48" s="56"/>
      <c r="AD48" s="57"/>
      <c r="AE48" s="284"/>
      <c r="AF48" s="58">
        <f t="shared" si="76"/>
        <v>0</v>
      </c>
      <c r="AG48" s="39">
        <f t="shared" si="48"/>
        <v>0</v>
      </c>
      <c r="AH48" s="164"/>
      <c r="AI48" s="40"/>
      <c r="AJ48" s="284"/>
      <c r="AK48" s="86"/>
      <c r="AL48" s="57"/>
      <c r="AM48" s="43" t="e">
        <f>TIME(LEFT(AL48,2),MID(AL48,3,2),RIGHT(AL48,2))-#REF!</f>
        <v>#VALUE!</v>
      </c>
      <c r="AN48" s="60" t="e">
        <f t="shared" si="62"/>
        <v>#VALUE!</v>
      </c>
      <c r="AO48" s="60" t="e">
        <f t="shared" si="63"/>
        <v>#VALUE!</v>
      </c>
      <c r="AP48" s="56">
        <f t="shared" ca="1" si="64"/>
        <v>3.6111111111111115E-2</v>
      </c>
      <c r="AQ48" s="57"/>
      <c r="AR48" s="86"/>
      <c r="AS48" s="86"/>
      <c r="AT48" s="39">
        <f t="shared" ca="1" si="79"/>
        <v>0</v>
      </c>
      <c r="AU48" s="164"/>
      <c r="AV48" s="40"/>
      <c r="AW48" s="77"/>
      <c r="AX48" s="80"/>
      <c r="AY48" s="78"/>
      <c r="AZ48" s="42"/>
      <c r="BA48" s="175"/>
    </row>
    <row r="49" spans="1:53" s="1" customFormat="1" ht="15" hidden="1" customHeight="1" x14ac:dyDescent="0.2">
      <c r="A49" s="50"/>
      <c r="B49" s="38"/>
      <c r="C49" s="62"/>
      <c r="D49" s="217" t="e">
        <f ca="1">IF(ISBLANK(C49),Секц.1!#REF!+OFFSET(D49,6-ROW(C49),),TIME(LEFT(C49,2),RIGHT(C49,2),0))</f>
        <v>#REF!</v>
      </c>
      <c r="E49" s="57"/>
      <c r="F49" s="86"/>
      <c r="G49" s="39"/>
      <c r="H49" s="164"/>
      <c r="I49" s="40"/>
      <c r="J49" s="56"/>
      <c r="K49" s="57"/>
      <c r="L49" s="58"/>
      <c r="M49" s="77"/>
      <c r="N49" s="80"/>
      <c r="O49" s="78"/>
      <c r="P49" s="42"/>
      <c r="Q49" s="284"/>
      <c r="R49" s="86"/>
      <c r="S49" s="57"/>
      <c r="T49" s="43" t="e">
        <f>TIME(LEFT(S49,2),MID(S49,3,2),RIGHT(S49,2))-#REF!</f>
        <v>#VALUE!</v>
      </c>
      <c r="U49" s="60" t="e">
        <f t="shared" si="80"/>
        <v>#VALUE!</v>
      </c>
      <c r="V49" s="60" t="e">
        <f t="shared" si="55"/>
        <v>#VALUE!</v>
      </c>
      <c r="W49" s="284"/>
      <c r="X49" s="86"/>
      <c r="Y49" s="57"/>
      <c r="Z49" s="43" t="e">
        <f>TIME(LEFT(Y49,2),MID(Y49,3,2),RIGHT(Y49,2))-#REF!</f>
        <v>#VALUE!</v>
      </c>
      <c r="AA49" s="60" t="e">
        <f t="shared" si="75"/>
        <v>#VALUE!</v>
      </c>
      <c r="AB49" s="60" t="e">
        <f t="shared" si="57"/>
        <v>#VALUE!</v>
      </c>
      <c r="AC49" s="56"/>
      <c r="AD49" s="57"/>
      <c r="AE49" s="284"/>
      <c r="AF49" s="58">
        <f t="shared" si="76"/>
        <v>0</v>
      </c>
      <c r="AG49" s="39">
        <f t="shared" si="48"/>
        <v>0</v>
      </c>
      <c r="AH49" s="164"/>
      <c r="AI49" s="40"/>
      <c r="AJ49" s="284"/>
      <c r="AK49" s="86"/>
      <c r="AL49" s="57"/>
      <c r="AM49" s="43" t="e">
        <f>TIME(LEFT(AL49,2),MID(AL49,3,2),RIGHT(AL49,2))-#REF!</f>
        <v>#VALUE!</v>
      </c>
      <c r="AN49" s="60" t="e">
        <f t="shared" si="62"/>
        <v>#VALUE!</v>
      </c>
      <c r="AO49" s="60" t="e">
        <f t="shared" si="63"/>
        <v>#VALUE!</v>
      </c>
      <c r="AP49" s="56">
        <f t="shared" ca="1" si="64"/>
        <v>3.6111111111111115E-2</v>
      </c>
      <c r="AQ49" s="57"/>
      <c r="AR49" s="86"/>
      <c r="AS49" s="86"/>
      <c r="AT49" s="39">
        <f t="shared" ca="1" si="79"/>
        <v>0</v>
      </c>
      <c r="AU49" s="164"/>
      <c r="AV49" s="40"/>
      <c r="AW49" s="77"/>
      <c r="AX49" s="80"/>
      <c r="AY49" s="78"/>
      <c r="AZ49" s="42"/>
      <c r="BA49" s="175"/>
    </row>
    <row r="50" spans="1:53" s="1" customFormat="1" ht="15" hidden="1" customHeight="1" x14ac:dyDescent="0.2">
      <c r="A50" s="50"/>
      <c r="B50" s="38"/>
      <c r="C50" s="62"/>
      <c r="D50" s="217" t="e">
        <f ca="1">IF(ISBLANK(C50),Секц.1!#REF!+OFFSET(D50,6-ROW(C50),),TIME(LEFT(C50,2),RIGHT(C50,2),0))</f>
        <v>#REF!</v>
      </c>
      <c r="E50" s="57"/>
      <c r="F50" s="86"/>
      <c r="G50" s="39"/>
      <c r="H50" s="164"/>
      <c r="I50" s="40"/>
      <c r="J50" s="56"/>
      <c r="K50" s="57"/>
      <c r="L50" s="58"/>
      <c r="M50" s="77"/>
      <c r="N50" s="80"/>
      <c r="O50" s="78"/>
      <c r="P50" s="42"/>
      <c r="Q50" s="284"/>
      <c r="R50" s="86"/>
      <c r="S50" s="57"/>
      <c r="T50" s="43" t="e">
        <f>TIME(LEFT(S50,2),MID(S50,3,2),RIGHT(S50,2))-#REF!</f>
        <v>#VALUE!</v>
      </c>
      <c r="U50" s="60" t="e">
        <f t="shared" si="80"/>
        <v>#VALUE!</v>
      </c>
      <c r="V50" s="60" t="e">
        <f t="shared" si="55"/>
        <v>#VALUE!</v>
      </c>
      <c r="W50" s="284"/>
      <c r="X50" s="86"/>
      <c r="Y50" s="57"/>
      <c r="Z50" s="43" t="e">
        <f>TIME(LEFT(Y50,2),MID(Y50,3,2),RIGHT(Y50,2))-#REF!</f>
        <v>#VALUE!</v>
      </c>
      <c r="AA50" s="60" t="e">
        <f t="shared" si="75"/>
        <v>#VALUE!</v>
      </c>
      <c r="AB50" s="60" t="e">
        <f t="shared" si="57"/>
        <v>#VALUE!</v>
      </c>
      <c r="AC50" s="56"/>
      <c r="AD50" s="57"/>
      <c r="AE50" s="284"/>
      <c r="AF50" s="58">
        <f t="shared" si="76"/>
        <v>0</v>
      </c>
      <c r="AG50" s="39">
        <f t="shared" si="48"/>
        <v>0</v>
      </c>
      <c r="AH50" s="164"/>
      <c r="AI50" s="40"/>
      <c r="AJ50" s="284"/>
      <c r="AK50" s="86"/>
      <c r="AL50" s="57"/>
      <c r="AM50" s="43" t="e">
        <f>TIME(LEFT(AL50,2),MID(AL50,3,2),RIGHT(AL50,2))-#REF!</f>
        <v>#VALUE!</v>
      </c>
      <c r="AN50" s="60" t="e">
        <f t="shared" si="62"/>
        <v>#VALUE!</v>
      </c>
      <c r="AO50" s="60" t="e">
        <f t="shared" si="63"/>
        <v>#VALUE!</v>
      </c>
      <c r="AP50" s="56">
        <f t="shared" ca="1" si="64"/>
        <v>3.6111111111111115E-2</v>
      </c>
      <c r="AQ50" s="57"/>
      <c r="AR50" s="86"/>
      <c r="AS50" s="86"/>
      <c r="AT50" s="39">
        <f t="shared" ca="1" si="79"/>
        <v>0</v>
      </c>
      <c r="AU50" s="164"/>
      <c r="AV50" s="40"/>
      <c r="AW50" s="77"/>
      <c r="AX50" s="80"/>
      <c r="AY50" s="78"/>
      <c r="AZ50" s="42"/>
      <c r="BA50" s="175"/>
    </row>
    <row r="51" spans="1:53" s="1" customFormat="1" ht="15" hidden="1" customHeight="1" x14ac:dyDescent="0.2">
      <c r="A51" s="50"/>
      <c r="B51" s="38"/>
      <c r="C51" s="62"/>
      <c r="D51" s="217" t="e">
        <f ca="1">IF(ISBLANK(C51),Секц.1!#REF!+OFFSET(D51,6-ROW(C51),),TIME(LEFT(C51,2),RIGHT(C51,2),0))</f>
        <v>#REF!</v>
      </c>
      <c r="E51" s="57"/>
      <c r="F51" s="86"/>
      <c r="G51" s="39"/>
      <c r="H51" s="164"/>
      <c r="I51" s="40"/>
      <c r="J51" s="56"/>
      <c r="K51" s="57"/>
      <c r="L51" s="58"/>
      <c r="M51" s="77"/>
      <c r="N51" s="80"/>
      <c r="O51" s="78"/>
      <c r="P51" s="42"/>
      <c r="Q51" s="284"/>
      <c r="R51" s="86"/>
      <c r="S51" s="57"/>
      <c r="T51" s="43" t="e">
        <f>TIME(LEFT(S51,2),MID(S51,3,2),RIGHT(S51,2))-#REF!</f>
        <v>#VALUE!</v>
      </c>
      <c r="U51" s="60" t="e">
        <f t="shared" si="80"/>
        <v>#VALUE!</v>
      </c>
      <c r="V51" s="60" t="e">
        <f t="shared" si="55"/>
        <v>#VALUE!</v>
      </c>
      <c r="W51" s="284"/>
      <c r="X51" s="86"/>
      <c r="Y51" s="57"/>
      <c r="Z51" s="43" t="e">
        <f>TIME(LEFT(Y51,2),MID(Y51,3,2),RIGHT(Y51,2))-#REF!</f>
        <v>#VALUE!</v>
      </c>
      <c r="AA51" s="60" t="e">
        <f t="shared" si="75"/>
        <v>#VALUE!</v>
      </c>
      <c r="AB51" s="60" t="e">
        <f t="shared" si="57"/>
        <v>#VALUE!</v>
      </c>
      <c r="AC51" s="56"/>
      <c r="AD51" s="57"/>
      <c r="AE51" s="284"/>
      <c r="AF51" s="58">
        <f t="shared" si="76"/>
        <v>0</v>
      </c>
      <c r="AG51" s="39">
        <f t="shared" si="48"/>
        <v>0</v>
      </c>
      <c r="AH51" s="164"/>
      <c r="AI51" s="40"/>
      <c r="AJ51" s="284"/>
      <c r="AK51" s="86"/>
      <c r="AL51" s="57"/>
      <c r="AM51" s="43" t="e">
        <f>TIME(LEFT(AL51,2),MID(AL51,3,2),RIGHT(AL51,2))-#REF!</f>
        <v>#VALUE!</v>
      </c>
      <c r="AN51" s="60" t="e">
        <f t="shared" si="62"/>
        <v>#VALUE!</v>
      </c>
      <c r="AO51" s="60" t="e">
        <f t="shared" si="63"/>
        <v>#VALUE!</v>
      </c>
      <c r="AP51" s="56">
        <f t="shared" ca="1" si="64"/>
        <v>3.6111111111111115E-2</v>
      </c>
      <c r="AQ51" s="57"/>
      <c r="AR51" s="86"/>
      <c r="AS51" s="86"/>
      <c r="AT51" s="39">
        <f t="shared" ca="1" si="79"/>
        <v>0</v>
      </c>
      <c r="AU51" s="164"/>
      <c r="AV51" s="40"/>
      <c r="AW51" s="77"/>
      <c r="AX51" s="80"/>
      <c r="AY51" s="78"/>
      <c r="AZ51" s="42"/>
      <c r="BA51" s="175"/>
    </row>
    <row r="52" spans="1:53" s="1" customFormat="1" ht="15" hidden="1" customHeight="1" x14ac:dyDescent="0.2">
      <c r="A52" s="50"/>
      <c r="B52" s="38"/>
      <c r="C52" s="62"/>
      <c r="D52" s="217" t="e">
        <f ca="1">IF(ISBLANK(C52),Секц.1!#REF!+OFFSET(D52,6-ROW(C52),),TIME(LEFT(C52,2),RIGHT(C52,2),0))</f>
        <v>#REF!</v>
      </c>
      <c r="E52" s="57"/>
      <c r="F52" s="86"/>
      <c r="G52" s="39"/>
      <c r="H52" s="164"/>
      <c r="I52" s="40"/>
      <c r="J52" s="56"/>
      <c r="K52" s="57"/>
      <c r="L52" s="58"/>
      <c r="M52" s="77"/>
      <c r="N52" s="80"/>
      <c r="O52" s="78"/>
      <c r="P52" s="42"/>
      <c r="Q52" s="284"/>
      <c r="R52" s="86"/>
      <c r="S52" s="57"/>
      <c r="T52" s="43" t="e">
        <f>TIME(LEFT(S52,2),MID(S52,3,2),RIGHT(S52,2))-#REF!</f>
        <v>#VALUE!</v>
      </c>
      <c r="U52" s="60" t="e">
        <f t="shared" si="80"/>
        <v>#VALUE!</v>
      </c>
      <c r="V52" s="60" t="e">
        <f t="shared" si="55"/>
        <v>#VALUE!</v>
      </c>
      <c r="W52" s="284"/>
      <c r="X52" s="86"/>
      <c r="Y52" s="57"/>
      <c r="Z52" s="43" t="e">
        <f>TIME(LEFT(Y52,2),MID(Y52,3,2),RIGHT(Y52,2))-#REF!</f>
        <v>#VALUE!</v>
      </c>
      <c r="AA52" s="60" t="e">
        <f t="shared" si="75"/>
        <v>#VALUE!</v>
      </c>
      <c r="AB52" s="60" t="e">
        <f t="shared" si="57"/>
        <v>#VALUE!</v>
      </c>
      <c r="AC52" s="56"/>
      <c r="AD52" s="57"/>
      <c r="AE52" s="284"/>
      <c r="AF52" s="58">
        <f t="shared" si="76"/>
        <v>0</v>
      </c>
      <c r="AG52" s="39">
        <f t="shared" si="48"/>
        <v>0</v>
      </c>
      <c r="AH52" s="164"/>
      <c r="AI52" s="40"/>
      <c r="AJ52" s="284"/>
      <c r="AK52" s="86"/>
      <c r="AL52" s="57"/>
      <c r="AM52" s="43" t="e">
        <f>TIME(LEFT(AL52,2),MID(AL52,3,2),RIGHT(AL52,2))-#REF!</f>
        <v>#VALUE!</v>
      </c>
      <c r="AN52" s="60" t="e">
        <f t="shared" si="62"/>
        <v>#VALUE!</v>
      </c>
      <c r="AO52" s="60" t="e">
        <f t="shared" si="63"/>
        <v>#VALUE!</v>
      </c>
      <c r="AP52" s="56">
        <f t="shared" ca="1" si="64"/>
        <v>3.6111111111111115E-2</v>
      </c>
      <c r="AQ52" s="57"/>
      <c r="AR52" s="86"/>
      <c r="AS52" s="86"/>
      <c r="AT52" s="39">
        <f t="shared" ca="1" si="79"/>
        <v>0</v>
      </c>
      <c r="AU52" s="164"/>
      <c r="AV52" s="40"/>
      <c r="AW52" s="77"/>
      <c r="AX52" s="80"/>
      <c r="AY52" s="78"/>
      <c r="AZ52" s="42"/>
      <c r="BA52" s="175"/>
    </row>
    <row r="53" spans="1:53" s="1" customFormat="1" ht="15" hidden="1" customHeight="1" x14ac:dyDescent="0.2">
      <c r="A53" s="50"/>
      <c r="B53" s="38"/>
      <c r="C53" s="62"/>
      <c r="D53" s="217" t="e">
        <f ca="1">IF(ISBLANK(C53),Секц.1!#REF!+OFFSET(D53,6-ROW(C53),),TIME(LEFT(C53,2),RIGHT(C53,2),0))</f>
        <v>#REF!</v>
      </c>
      <c r="E53" s="57"/>
      <c r="F53" s="86"/>
      <c r="G53" s="39"/>
      <c r="H53" s="164"/>
      <c r="I53" s="40"/>
      <c r="J53" s="56"/>
      <c r="K53" s="57"/>
      <c r="L53" s="58"/>
      <c r="M53" s="77"/>
      <c r="N53" s="80"/>
      <c r="O53" s="78"/>
      <c r="P53" s="42"/>
      <c r="Q53" s="284"/>
      <c r="R53" s="86"/>
      <c r="S53" s="57"/>
      <c r="T53" s="43" t="e">
        <f>TIME(LEFT(S53,2),MID(S53,3,2),RIGHT(S53,2))-#REF!</f>
        <v>#VALUE!</v>
      </c>
      <c r="U53" s="60" t="e">
        <f t="shared" si="80"/>
        <v>#VALUE!</v>
      </c>
      <c r="V53" s="60" t="e">
        <f t="shared" si="55"/>
        <v>#VALUE!</v>
      </c>
      <c r="W53" s="284"/>
      <c r="X53" s="86"/>
      <c r="Y53" s="57"/>
      <c r="Z53" s="43" t="e">
        <f>TIME(LEFT(Y53,2),MID(Y53,3,2),RIGHT(Y53,2))-#REF!</f>
        <v>#VALUE!</v>
      </c>
      <c r="AA53" s="60" t="e">
        <f t="shared" si="75"/>
        <v>#VALUE!</v>
      </c>
      <c r="AB53" s="60" t="e">
        <f t="shared" si="57"/>
        <v>#VALUE!</v>
      </c>
      <c r="AC53" s="56"/>
      <c r="AD53" s="57"/>
      <c r="AE53" s="284"/>
      <c r="AF53" s="58">
        <f t="shared" si="76"/>
        <v>0</v>
      </c>
      <c r="AG53" s="39">
        <f t="shared" si="48"/>
        <v>0</v>
      </c>
      <c r="AH53" s="164"/>
      <c r="AI53" s="40"/>
      <c r="AJ53" s="284"/>
      <c r="AK53" s="86"/>
      <c r="AL53" s="57"/>
      <c r="AM53" s="43" t="e">
        <f>TIME(LEFT(AL53,2),MID(AL53,3,2),RIGHT(AL53,2))-#REF!</f>
        <v>#VALUE!</v>
      </c>
      <c r="AN53" s="60" t="e">
        <f t="shared" si="62"/>
        <v>#VALUE!</v>
      </c>
      <c r="AO53" s="60" t="e">
        <f t="shared" si="63"/>
        <v>#VALUE!</v>
      </c>
      <c r="AP53" s="56">
        <f t="shared" ca="1" si="64"/>
        <v>3.6111111111111115E-2</v>
      </c>
      <c r="AQ53" s="57"/>
      <c r="AR53" s="86"/>
      <c r="AS53" s="86"/>
      <c r="AT53" s="39">
        <f t="shared" ca="1" si="79"/>
        <v>0</v>
      </c>
      <c r="AU53" s="164"/>
      <c r="AV53" s="40"/>
      <c r="AW53" s="77"/>
      <c r="AX53" s="80"/>
      <c r="AY53" s="78"/>
      <c r="AZ53" s="42"/>
      <c r="BA53" s="175"/>
    </row>
    <row r="54" spans="1:53" s="1" customFormat="1" ht="15" hidden="1" customHeight="1" x14ac:dyDescent="0.2">
      <c r="A54" s="50"/>
      <c r="B54" s="38"/>
      <c r="C54" s="62"/>
      <c r="D54" s="217" t="e">
        <f ca="1">IF(ISBLANK(C54),Секц.1!#REF!+OFFSET(D54,6-ROW(C54),),TIME(LEFT(C54,2),RIGHT(C54,2),0))</f>
        <v>#REF!</v>
      </c>
      <c r="E54" s="57"/>
      <c r="F54" s="86"/>
      <c r="G54" s="39"/>
      <c r="H54" s="164"/>
      <c r="I54" s="40"/>
      <c r="J54" s="56"/>
      <c r="K54" s="57"/>
      <c r="L54" s="58"/>
      <c r="M54" s="77"/>
      <c r="N54" s="80"/>
      <c r="O54" s="78"/>
      <c r="P54" s="42"/>
      <c r="Q54" s="285"/>
      <c r="R54" s="244"/>
      <c r="S54" s="57"/>
      <c r="T54" s="43" t="e">
        <f>TIME(LEFT(S54,2),MID(S54,3,2),RIGHT(S54,2))-#REF!</f>
        <v>#VALUE!</v>
      </c>
      <c r="U54" s="60" t="e">
        <f t="shared" si="80"/>
        <v>#VALUE!</v>
      </c>
      <c r="V54" s="60" t="e">
        <f t="shared" si="55"/>
        <v>#VALUE!</v>
      </c>
      <c r="W54" s="285"/>
      <c r="X54" s="244"/>
      <c r="Y54" s="57"/>
      <c r="Z54" s="43" t="e">
        <f>TIME(LEFT(Y54,2),MID(Y54,3,2),RIGHT(Y54,2))-#REF!</f>
        <v>#VALUE!</v>
      </c>
      <c r="AA54" s="60" t="e">
        <f t="shared" si="75"/>
        <v>#VALUE!</v>
      </c>
      <c r="AB54" s="60" t="e">
        <f t="shared" si="57"/>
        <v>#VALUE!</v>
      </c>
      <c r="AC54" s="242"/>
      <c r="AD54" s="243"/>
      <c r="AE54" s="285"/>
      <c r="AF54" s="58">
        <f t="shared" si="76"/>
        <v>0</v>
      </c>
      <c r="AG54" s="39">
        <f t="shared" si="48"/>
        <v>0</v>
      </c>
      <c r="AH54" s="246"/>
      <c r="AI54" s="247"/>
      <c r="AJ54" s="285"/>
      <c r="AK54" s="244"/>
      <c r="AL54" s="57"/>
      <c r="AM54" s="43" t="e">
        <f>TIME(LEFT(AL54,2),MID(AL54,3,2),RIGHT(AL54,2))-#REF!</f>
        <v>#VALUE!</v>
      </c>
      <c r="AN54" s="60" t="e">
        <f t="shared" si="62"/>
        <v>#VALUE!</v>
      </c>
      <c r="AO54" s="60" t="e">
        <f t="shared" si="63"/>
        <v>#VALUE!</v>
      </c>
      <c r="AP54" s="56">
        <f t="shared" ca="1" si="64"/>
        <v>3.6111111111111115E-2</v>
      </c>
      <c r="AQ54" s="243"/>
      <c r="AR54" s="244"/>
      <c r="AS54" s="244"/>
      <c r="AT54" s="39">
        <f t="shared" ca="1" si="79"/>
        <v>0</v>
      </c>
      <c r="AU54" s="246"/>
      <c r="AV54" s="247"/>
      <c r="AW54" s="77"/>
      <c r="AX54" s="80"/>
      <c r="AY54" s="78"/>
      <c r="AZ54" s="42"/>
      <c r="BA54" s="175"/>
    </row>
    <row r="55" spans="1:53" s="1" customFormat="1" ht="15" hidden="1" customHeight="1" x14ac:dyDescent="0.2">
      <c r="A55" s="50"/>
      <c r="B55" s="38"/>
      <c r="C55" s="62"/>
      <c r="D55" s="217" t="e">
        <f ca="1">IF(ISBLANK(C55),Секц.1!#REF!+OFFSET(D55,6-ROW(C55),),TIME(LEFT(C55,2),RIGHT(C55,2),0))</f>
        <v>#REF!</v>
      </c>
      <c r="E55" s="57"/>
      <c r="F55" s="86"/>
      <c r="G55" s="39"/>
      <c r="H55" s="164"/>
      <c r="I55" s="40"/>
      <c r="J55" s="56"/>
      <c r="K55" s="57"/>
      <c r="L55" s="58"/>
      <c r="M55" s="77"/>
      <c r="N55" s="80"/>
      <c r="O55" s="78"/>
      <c r="P55" s="42"/>
      <c r="Q55" s="284"/>
      <c r="R55" s="86"/>
      <c r="S55" s="57"/>
      <c r="T55" s="43" t="e">
        <f>TIME(LEFT(S55,2),MID(S55,3,2),RIGHT(S55,2))-#REF!</f>
        <v>#VALUE!</v>
      </c>
      <c r="U55" s="60" t="e">
        <f t="shared" si="80"/>
        <v>#VALUE!</v>
      </c>
      <c r="V55" s="60" t="e">
        <f t="shared" si="55"/>
        <v>#VALUE!</v>
      </c>
      <c r="W55" s="284"/>
      <c r="X55" s="86"/>
      <c r="Y55" s="57"/>
      <c r="Z55" s="43" t="e">
        <f>TIME(LEFT(Y55,2),MID(Y55,3,2),RIGHT(Y55,2))-#REF!</f>
        <v>#VALUE!</v>
      </c>
      <c r="AA55" s="60" t="e">
        <f t="shared" si="75"/>
        <v>#VALUE!</v>
      </c>
      <c r="AB55" s="60" t="e">
        <f t="shared" si="57"/>
        <v>#VALUE!</v>
      </c>
      <c r="AC55" s="56"/>
      <c r="AD55" s="57"/>
      <c r="AE55" s="284"/>
      <c r="AF55" s="58">
        <f t="shared" si="76"/>
        <v>0</v>
      </c>
      <c r="AG55" s="39">
        <f t="shared" si="48"/>
        <v>0</v>
      </c>
      <c r="AH55" s="164"/>
      <c r="AI55" s="40"/>
      <c r="AJ55" s="284"/>
      <c r="AK55" s="86"/>
      <c r="AL55" s="57"/>
      <c r="AM55" s="43" t="e">
        <f>TIME(LEFT(AL55,2),MID(AL55,3,2),RIGHT(AL55,2))-#REF!</f>
        <v>#VALUE!</v>
      </c>
      <c r="AN55" s="60" t="e">
        <f t="shared" si="62"/>
        <v>#VALUE!</v>
      </c>
      <c r="AO55" s="60" t="e">
        <f t="shared" si="63"/>
        <v>#VALUE!</v>
      </c>
      <c r="AP55" s="56">
        <f t="shared" ca="1" si="64"/>
        <v>3.6111111111111115E-2</v>
      </c>
      <c r="AQ55" s="57"/>
      <c r="AR55" s="86"/>
      <c r="AS55" s="86"/>
      <c r="AT55" s="39">
        <f t="shared" ca="1" si="79"/>
        <v>0</v>
      </c>
      <c r="AU55" s="164"/>
      <c r="AV55" s="40"/>
      <c r="AW55" s="77"/>
      <c r="AX55" s="80"/>
      <c r="AY55" s="78"/>
      <c r="AZ55" s="42"/>
      <c r="BA55" s="175"/>
    </row>
    <row r="56" spans="1:53" s="1" customFormat="1" ht="15" hidden="1" customHeight="1" x14ac:dyDescent="0.2">
      <c r="A56" s="50"/>
      <c r="B56" s="38"/>
      <c r="C56" s="62"/>
      <c r="D56" s="217" t="e">
        <f ca="1">IF(ISBLANK(C56),Секц.1!#REF!+OFFSET(D56,6-ROW(C56),),TIME(LEFT(C56,2),RIGHT(C56,2),0))</f>
        <v>#REF!</v>
      </c>
      <c r="E56" s="57"/>
      <c r="F56" s="86"/>
      <c r="G56" s="39"/>
      <c r="H56" s="164"/>
      <c r="I56" s="40"/>
      <c r="J56" s="56"/>
      <c r="K56" s="57"/>
      <c r="L56" s="58"/>
      <c r="M56" s="77"/>
      <c r="N56" s="80"/>
      <c r="O56" s="78"/>
      <c r="P56" s="42"/>
      <c r="Q56" s="284"/>
      <c r="R56" s="86"/>
      <c r="S56" s="57"/>
      <c r="T56" s="43" t="e">
        <f>TIME(LEFT(S56,2),MID(S56,3,2),RIGHT(S56,2))-#REF!</f>
        <v>#VALUE!</v>
      </c>
      <c r="U56" s="60" t="e">
        <f t="shared" si="80"/>
        <v>#VALUE!</v>
      </c>
      <c r="V56" s="60" t="e">
        <f t="shared" si="55"/>
        <v>#VALUE!</v>
      </c>
      <c r="W56" s="284"/>
      <c r="X56" s="86"/>
      <c r="Y56" s="57"/>
      <c r="Z56" s="43" t="e">
        <f>TIME(LEFT(Y56,2),MID(Y56,3,2),RIGHT(Y56,2))-#REF!</f>
        <v>#VALUE!</v>
      </c>
      <c r="AA56" s="60" t="e">
        <f t="shared" si="75"/>
        <v>#VALUE!</v>
      </c>
      <c r="AB56" s="60" t="e">
        <f t="shared" si="57"/>
        <v>#VALUE!</v>
      </c>
      <c r="AC56" s="56"/>
      <c r="AD56" s="57"/>
      <c r="AE56" s="284"/>
      <c r="AF56" s="58">
        <f t="shared" si="76"/>
        <v>0</v>
      </c>
      <c r="AG56" s="39">
        <f t="shared" si="48"/>
        <v>0</v>
      </c>
      <c r="AH56" s="164"/>
      <c r="AI56" s="40"/>
      <c r="AJ56" s="284"/>
      <c r="AK56" s="86"/>
      <c r="AL56" s="57"/>
      <c r="AM56" s="43" t="e">
        <f>TIME(LEFT(AL56,2),MID(AL56,3,2),RIGHT(AL56,2))-#REF!</f>
        <v>#VALUE!</v>
      </c>
      <c r="AN56" s="60" t="e">
        <f t="shared" si="62"/>
        <v>#VALUE!</v>
      </c>
      <c r="AO56" s="60" t="e">
        <f t="shared" si="63"/>
        <v>#VALUE!</v>
      </c>
      <c r="AP56" s="56">
        <f t="shared" ca="1" si="64"/>
        <v>3.6111111111111115E-2</v>
      </c>
      <c r="AQ56" s="57"/>
      <c r="AR56" s="86"/>
      <c r="AS56" s="86"/>
      <c r="AT56" s="39">
        <f t="shared" ca="1" si="79"/>
        <v>0</v>
      </c>
      <c r="AU56" s="164"/>
      <c r="AV56" s="40"/>
      <c r="AW56" s="77"/>
      <c r="AX56" s="80"/>
      <c r="AY56" s="78"/>
      <c r="AZ56" s="42"/>
      <c r="BA56" s="175"/>
    </row>
    <row r="57" spans="1:53" s="1" customFormat="1" ht="15" hidden="1" customHeight="1" x14ac:dyDescent="0.2">
      <c r="A57" s="50"/>
      <c r="B57" s="38"/>
      <c r="C57" s="62"/>
      <c r="D57" s="217" t="e">
        <f ca="1">IF(ISBLANK(C57),Секц.1!#REF!+OFFSET(D57,6-ROW(C57),),TIME(LEFT(C57,2),RIGHT(C57,2),0))</f>
        <v>#REF!</v>
      </c>
      <c r="E57" s="57"/>
      <c r="F57" s="86"/>
      <c r="G57" s="39"/>
      <c r="H57" s="164"/>
      <c r="I57" s="40"/>
      <c r="J57" s="56"/>
      <c r="K57" s="57"/>
      <c r="L57" s="58"/>
      <c r="M57" s="77"/>
      <c r="N57" s="80"/>
      <c r="O57" s="78"/>
      <c r="P57" s="42"/>
      <c r="Q57" s="284"/>
      <c r="R57" s="86"/>
      <c r="S57" s="57"/>
      <c r="T57" s="43" t="e">
        <f>TIME(LEFT(S57,2),MID(S57,3,2),RIGHT(S57,2))-#REF!</f>
        <v>#VALUE!</v>
      </c>
      <c r="U57" s="60" t="e">
        <f t="shared" si="80"/>
        <v>#VALUE!</v>
      </c>
      <c r="V57" s="60" t="e">
        <f t="shared" si="55"/>
        <v>#VALUE!</v>
      </c>
      <c r="W57" s="284"/>
      <c r="X57" s="86"/>
      <c r="Y57" s="57"/>
      <c r="Z57" s="43" t="e">
        <f>TIME(LEFT(Y57,2),MID(Y57,3,2),RIGHT(Y57,2))-#REF!</f>
        <v>#VALUE!</v>
      </c>
      <c r="AA57" s="60" t="e">
        <f t="shared" si="75"/>
        <v>#VALUE!</v>
      </c>
      <c r="AB57" s="60" t="e">
        <f t="shared" si="57"/>
        <v>#VALUE!</v>
      </c>
      <c r="AC57" s="56"/>
      <c r="AD57" s="57"/>
      <c r="AE57" s="284"/>
      <c r="AF57" s="58">
        <f t="shared" si="76"/>
        <v>0</v>
      </c>
      <c r="AG57" s="39">
        <f t="shared" si="48"/>
        <v>0</v>
      </c>
      <c r="AH57" s="164"/>
      <c r="AI57" s="40"/>
      <c r="AJ57" s="284"/>
      <c r="AK57" s="86"/>
      <c r="AL57" s="57"/>
      <c r="AM57" s="43" t="e">
        <f>TIME(LEFT(AL57,2),MID(AL57,3,2),RIGHT(AL57,2))-#REF!</f>
        <v>#VALUE!</v>
      </c>
      <c r="AN57" s="60" t="e">
        <f t="shared" si="62"/>
        <v>#VALUE!</v>
      </c>
      <c r="AO57" s="60" t="e">
        <f t="shared" si="63"/>
        <v>#VALUE!</v>
      </c>
      <c r="AP57" s="56">
        <f t="shared" ca="1" si="64"/>
        <v>3.6111111111111115E-2</v>
      </c>
      <c r="AQ57" s="57"/>
      <c r="AR57" s="86"/>
      <c r="AS57" s="86"/>
      <c r="AT57" s="39">
        <f t="shared" ca="1" si="79"/>
        <v>0</v>
      </c>
      <c r="AU57" s="164"/>
      <c r="AV57" s="40"/>
      <c r="AW57" s="77"/>
      <c r="AX57" s="80"/>
      <c r="AY57" s="78"/>
      <c r="AZ57" s="42"/>
      <c r="BA57" s="175"/>
    </row>
    <row r="58" spans="1:53" s="1" customFormat="1" ht="15" hidden="1" customHeight="1" x14ac:dyDescent="0.2">
      <c r="A58" s="50"/>
      <c r="B58" s="38"/>
      <c r="C58" s="62"/>
      <c r="D58" s="217" t="e">
        <f ca="1">IF(ISBLANK(C58),Секц.1!#REF!+OFFSET(D58,6-ROW(C58),),TIME(LEFT(C58,2),RIGHT(C58,2),0))</f>
        <v>#REF!</v>
      </c>
      <c r="E58" s="57"/>
      <c r="F58" s="86"/>
      <c r="G58" s="39"/>
      <c r="H58" s="164"/>
      <c r="I58" s="40"/>
      <c r="J58" s="56"/>
      <c r="K58" s="57"/>
      <c r="L58" s="58"/>
      <c r="M58" s="77"/>
      <c r="N58" s="80"/>
      <c r="O58" s="78"/>
      <c r="P58" s="42"/>
      <c r="Q58" s="284"/>
      <c r="R58" s="86"/>
      <c r="S58" s="57"/>
      <c r="T58" s="43" t="e">
        <f>TIME(LEFT(S58,2),MID(S58,3,2),RIGHT(S58,2))-#REF!</f>
        <v>#VALUE!</v>
      </c>
      <c r="U58" s="60" t="e">
        <f t="shared" si="80"/>
        <v>#VALUE!</v>
      </c>
      <c r="V58" s="60" t="e">
        <f t="shared" si="55"/>
        <v>#VALUE!</v>
      </c>
      <c r="W58" s="284"/>
      <c r="X58" s="86"/>
      <c r="Y58" s="57"/>
      <c r="Z58" s="43" t="e">
        <f>TIME(LEFT(Y58,2),MID(Y58,3,2),RIGHT(Y58,2))-#REF!</f>
        <v>#VALUE!</v>
      </c>
      <c r="AA58" s="60" t="e">
        <f t="shared" si="75"/>
        <v>#VALUE!</v>
      </c>
      <c r="AB58" s="60" t="e">
        <f t="shared" si="57"/>
        <v>#VALUE!</v>
      </c>
      <c r="AC58" s="56"/>
      <c r="AD58" s="57"/>
      <c r="AE58" s="284"/>
      <c r="AF58" s="58">
        <f t="shared" si="76"/>
        <v>0</v>
      </c>
      <c r="AG58" s="39">
        <f t="shared" si="48"/>
        <v>0</v>
      </c>
      <c r="AH58" s="164"/>
      <c r="AI58" s="40"/>
      <c r="AJ58" s="284"/>
      <c r="AK58" s="86"/>
      <c r="AL58" s="57"/>
      <c r="AM58" s="43" t="e">
        <f>TIME(LEFT(AL58,2),MID(AL58,3,2),RIGHT(AL58,2))-#REF!</f>
        <v>#VALUE!</v>
      </c>
      <c r="AN58" s="60" t="e">
        <f t="shared" si="62"/>
        <v>#VALUE!</v>
      </c>
      <c r="AO58" s="60" t="e">
        <f t="shared" si="63"/>
        <v>#VALUE!</v>
      </c>
      <c r="AP58" s="56">
        <f t="shared" ca="1" si="64"/>
        <v>3.6111111111111115E-2</v>
      </c>
      <c r="AQ58" s="57"/>
      <c r="AR58" s="86"/>
      <c r="AS58" s="86"/>
      <c r="AT58" s="39">
        <f t="shared" ca="1" si="79"/>
        <v>0</v>
      </c>
      <c r="AU58" s="164"/>
      <c r="AV58" s="40"/>
      <c r="AW58" s="77"/>
      <c r="AX58" s="80"/>
      <c r="AY58" s="78"/>
      <c r="AZ58" s="42"/>
      <c r="BA58" s="175"/>
    </row>
    <row r="59" spans="1:53" s="1" customFormat="1" ht="15" hidden="1" customHeight="1" x14ac:dyDescent="0.2">
      <c r="A59" s="50"/>
      <c r="B59" s="38"/>
      <c r="C59" s="62"/>
      <c r="D59" s="217" t="e">
        <f ca="1">IF(ISBLANK(C59),Секц.1!#REF!+OFFSET(D59,6-ROW(C59),),TIME(LEFT(C59,2),RIGHT(C59,2),0))</f>
        <v>#REF!</v>
      </c>
      <c r="E59" s="57"/>
      <c r="F59" s="86"/>
      <c r="G59" s="39"/>
      <c r="H59" s="164"/>
      <c r="I59" s="40"/>
      <c r="J59" s="56"/>
      <c r="K59" s="57"/>
      <c r="L59" s="58"/>
      <c r="M59" s="77"/>
      <c r="N59" s="80"/>
      <c r="O59" s="78"/>
      <c r="P59" s="42"/>
      <c r="Q59" s="284"/>
      <c r="R59" s="86"/>
      <c r="S59" s="57"/>
      <c r="T59" s="43" t="e">
        <f>TIME(LEFT(S59,2),MID(S59,3,2),RIGHT(S59,2))-#REF!</f>
        <v>#VALUE!</v>
      </c>
      <c r="U59" s="60" t="e">
        <f t="shared" si="80"/>
        <v>#VALUE!</v>
      </c>
      <c r="V59" s="60" t="e">
        <f t="shared" si="55"/>
        <v>#VALUE!</v>
      </c>
      <c r="W59" s="284"/>
      <c r="X59" s="86"/>
      <c r="Y59" s="57"/>
      <c r="Z59" s="43" t="e">
        <f>TIME(LEFT(Y59,2),MID(Y59,3,2),RIGHT(Y59,2))-#REF!</f>
        <v>#VALUE!</v>
      </c>
      <c r="AA59" s="60" t="e">
        <f t="shared" si="75"/>
        <v>#VALUE!</v>
      </c>
      <c r="AB59" s="60" t="e">
        <f t="shared" si="57"/>
        <v>#VALUE!</v>
      </c>
      <c r="AC59" s="56"/>
      <c r="AD59" s="57"/>
      <c r="AE59" s="284"/>
      <c r="AF59" s="58">
        <f t="shared" si="76"/>
        <v>0</v>
      </c>
      <c r="AG59" s="39">
        <f t="shared" si="48"/>
        <v>0</v>
      </c>
      <c r="AH59" s="164"/>
      <c r="AI59" s="40"/>
      <c r="AJ59" s="284"/>
      <c r="AK59" s="86"/>
      <c r="AL59" s="57"/>
      <c r="AM59" s="43" t="e">
        <f>TIME(LEFT(AL59,2),MID(AL59,3,2),RIGHT(AL59,2))-#REF!</f>
        <v>#VALUE!</v>
      </c>
      <c r="AN59" s="60" t="e">
        <f t="shared" si="62"/>
        <v>#VALUE!</v>
      </c>
      <c r="AO59" s="60" t="e">
        <f t="shared" si="63"/>
        <v>#VALUE!</v>
      </c>
      <c r="AP59" s="56">
        <f t="shared" ca="1" si="64"/>
        <v>3.6111111111111115E-2</v>
      </c>
      <c r="AQ59" s="57"/>
      <c r="AR59" s="86"/>
      <c r="AS59" s="86"/>
      <c r="AT59" s="39">
        <f t="shared" ca="1" si="79"/>
        <v>0</v>
      </c>
      <c r="AU59" s="164"/>
      <c r="AV59" s="40"/>
      <c r="AW59" s="77"/>
      <c r="AX59" s="80"/>
      <c r="AY59" s="78"/>
      <c r="AZ59" s="42"/>
      <c r="BA59" s="175"/>
    </row>
    <row r="60" spans="1:53" s="1" customFormat="1" ht="15" hidden="1" customHeight="1" x14ac:dyDescent="0.2">
      <c r="A60" s="50"/>
      <c r="B60" s="38"/>
      <c r="C60" s="62"/>
      <c r="D60" s="217" t="e">
        <f ca="1">IF(ISBLANK(C60),Секц.1!#REF!+OFFSET(D60,6-ROW(C60),),TIME(LEFT(C60,2),RIGHT(C60,2),0))</f>
        <v>#REF!</v>
      </c>
      <c r="E60" s="57"/>
      <c r="F60" s="86"/>
      <c r="G60" s="39"/>
      <c r="H60" s="164"/>
      <c r="I60" s="40"/>
      <c r="J60" s="56"/>
      <c r="K60" s="57"/>
      <c r="L60" s="58"/>
      <c r="M60" s="77"/>
      <c r="N60" s="80"/>
      <c r="O60" s="78"/>
      <c r="P60" s="42"/>
      <c r="Q60" s="284"/>
      <c r="R60" s="86"/>
      <c r="S60" s="57"/>
      <c r="T60" s="43" t="e">
        <f>TIME(LEFT(S60,2),MID(S60,3,2),RIGHT(S60,2))-#REF!</f>
        <v>#VALUE!</v>
      </c>
      <c r="U60" s="60" t="e">
        <f t="shared" si="80"/>
        <v>#VALUE!</v>
      </c>
      <c r="V60" s="60" t="e">
        <f t="shared" si="55"/>
        <v>#VALUE!</v>
      </c>
      <c r="W60" s="284"/>
      <c r="X60" s="86"/>
      <c r="Y60" s="57"/>
      <c r="Z60" s="43" t="e">
        <f>TIME(LEFT(Y60,2),MID(Y60,3,2),RIGHT(Y60,2))-#REF!</f>
        <v>#VALUE!</v>
      </c>
      <c r="AA60" s="60" t="e">
        <f t="shared" si="75"/>
        <v>#VALUE!</v>
      </c>
      <c r="AB60" s="60" t="e">
        <f t="shared" si="57"/>
        <v>#VALUE!</v>
      </c>
      <c r="AC60" s="56"/>
      <c r="AD60" s="57"/>
      <c r="AE60" s="284"/>
      <c r="AF60" s="58">
        <f t="shared" si="76"/>
        <v>0</v>
      </c>
      <c r="AG60" s="39">
        <f t="shared" si="48"/>
        <v>0</v>
      </c>
      <c r="AH60" s="164"/>
      <c r="AI60" s="40"/>
      <c r="AJ60" s="284"/>
      <c r="AK60" s="86"/>
      <c r="AL60" s="57"/>
      <c r="AM60" s="43" t="e">
        <f>TIME(LEFT(AL60,2),MID(AL60,3,2),RIGHT(AL60,2))-#REF!</f>
        <v>#VALUE!</v>
      </c>
      <c r="AN60" s="60" t="e">
        <f t="shared" si="62"/>
        <v>#VALUE!</v>
      </c>
      <c r="AO60" s="60" t="e">
        <f t="shared" si="63"/>
        <v>#VALUE!</v>
      </c>
      <c r="AP60" s="56">
        <f t="shared" ca="1" si="64"/>
        <v>3.6111111111111115E-2</v>
      </c>
      <c r="AQ60" s="57"/>
      <c r="AR60" s="86"/>
      <c r="AS60" s="86"/>
      <c r="AT60" s="39">
        <f t="shared" ca="1" si="79"/>
        <v>0</v>
      </c>
      <c r="AU60" s="164"/>
      <c r="AV60" s="40"/>
      <c r="AW60" s="77"/>
      <c r="AX60" s="80"/>
      <c r="AY60" s="78"/>
      <c r="AZ60" s="42"/>
      <c r="BA60" s="175"/>
    </row>
    <row r="61" spans="1:53" s="1" customFormat="1" ht="15" hidden="1" customHeight="1" x14ac:dyDescent="0.2">
      <c r="A61" s="50"/>
      <c r="B61" s="38"/>
      <c r="C61" s="62"/>
      <c r="D61" s="217" t="e">
        <f ca="1">IF(ISBLANK(C61),Секц.1!#REF!+OFFSET(D61,6-ROW(C61),),TIME(LEFT(C61,2),RIGHT(C61,2),0))</f>
        <v>#REF!</v>
      </c>
      <c r="E61" s="57"/>
      <c r="F61" s="86"/>
      <c r="G61" s="39"/>
      <c r="H61" s="164"/>
      <c r="I61" s="40"/>
      <c r="J61" s="56"/>
      <c r="K61" s="57"/>
      <c r="L61" s="58"/>
      <c r="M61" s="77"/>
      <c r="N61" s="80"/>
      <c r="O61" s="78"/>
      <c r="P61" s="42"/>
      <c r="Q61" s="284"/>
      <c r="R61" s="86"/>
      <c r="S61" s="57"/>
      <c r="T61" s="43" t="e">
        <f>TIME(LEFT(S61,2),MID(S61,3,2),RIGHT(S61,2))-#REF!</f>
        <v>#VALUE!</v>
      </c>
      <c r="U61" s="60" t="e">
        <f t="shared" si="80"/>
        <v>#VALUE!</v>
      </c>
      <c r="V61" s="60" t="e">
        <f t="shared" si="55"/>
        <v>#VALUE!</v>
      </c>
      <c r="W61" s="284"/>
      <c r="X61" s="86"/>
      <c r="Y61" s="57"/>
      <c r="Z61" s="43" t="e">
        <f>TIME(LEFT(Y61,2),MID(Y61,3,2),RIGHT(Y61,2))-#REF!</f>
        <v>#VALUE!</v>
      </c>
      <c r="AA61" s="60" t="e">
        <f t="shared" si="75"/>
        <v>#VALUE!</v>
      </c>
      <c r="AB61" s="60" t="e">
        <f t="shared" si="57"/>
        <v>#VALUE!</v>
      </c>
      <c r="AC61" s="56"/>
      <c r="AD61" s="57"/>
      <c r="AE61" s="284"/>
      <c r="AF61" s="58">
        <f t="shared" si="76"/>
        <v>0</v>
      </c>
      <c r="AG61" s="39">
        <f t="shared" si="48"/>
        <v>0</v>
      </c>
      <c r="AH61" s="164"/>
      <c r="AI61" s="40"/>
      <c r="AJ61" s="284"/>
      <c r="AK61" s="86"/>
      <c r="AL61" s="57"/>
      <c r="AM61" s="43" t="e">
        <f>TIME(LEFT(AL61,2),MID(AL61,3,2),RIGHT(AL61,2))-#REF!</f>
        <v>#VALUE!</v>
      </c>
      <c r="AN61" s="60" t="e">
        <f t="shared" si="62"/>
        <v>#VALUE!</v>
      </c>
      <c r="AO61" s="60" t="e">
        <f t="shared" si="63"/>
        <v>#VALUE!</v>
      </c>
      <c r="AP61" s="56">
        <f t="shared" ca="1" si="64"/>
        <v>3.6111111111111115E-2</v>
      </c>
      <c r="AQ61" s="57"/>
      <c r="AR61" s="86"/>
      <c r="AS61" s="86"/>
      <c r="AT61" s="39">
        <f t="shared" ca="1" si="79"/>
        <v>0</v>
      </c>
      <c r="AU61" s="164"/>
      <c r="AV61" s="40"/>
      <c r="AW61" s="77"/>
      <c r="AX61" s="80"/>
      <c r="AY61" s="78"/>
      <c r="AZ61" s="42"/>
      <c r="BA61" s="175"/>
    </row>
    <row r="62" spans="1:53" s="1" customFormat="1" ht="15" hidden="1" customHeight="1" x14ac:dyDescent="0.2">
      <c r="A62" s="50"/>
      <c r="B62" s="38"/>
      <c r="C62" s="62"/>
      <c r="D62" s="217" t="e">
        <f ca="1">IF(ISBLANK(C62),Секц.1!#REF!+OFFSET(D62,6-ROW(C62),),TIME(LEFT(C62,2),RIGHT(C62,2),0))</f>
        <v>#REF!</v>
      </c>
      <c r="E62" s="57"/>
      <c r="F62" s="86"/>
      <c r="G62" s="39"/>
      <c r="H62" s="164"/>
      <c r="I62" s="40"/>
      <c r="J62" s="56"/>
      <c r="K62" s="57"/>
      <c r="L62" s="58"/>
      <c r="M62" s="77"/>
      <c r="N62" s="80"/>
      <c r="O62" s="78"/>
      <c r="P62" s="42"/>
      <c r="Q62" s="284"/>
      <c r="R62" s="86"/>
      <c r="S62" s="57"/>
      <c r="T62" s="43" t="e">
        <f>TIME(LEFT(S62,2),MID(S62,3,2),RIGHT(S62,2))-#REF!</f>
        <v>#VALUE!</v>
      </c>
      <c r="U62" s="60" t="e">
        <f t="shared" si="80"/>
        <v>#VALUE!</v>
      </c>
      <c r="V62" s="60" t="e">
        <f t="shared" si="55"/>
        <v>#VALUE!</v>
      </c>
      <c r="W62" s="284"/>
      <c r="X62" s="86"/>
      <c r="Y62" s="57"/>
      <c r="Z62" s="43" t="e">
        <f>TIME(LEFT(Y62,2),MID(Y62,3,2),RIGHT(Y62,2))-#REF!</f>
        <v>#VALUE!</v>
      </c>
      <c r="AA62" s="60" t="e">
        <f t="shared" si="75"/>
        <v>#VALUE!</v>
      </c>
      <c r="AB62" s="60" t="e">
        <f t="shared" si="57"/>
        <v>#VALUE!</v>
      </c>
      <c r="AC62" s="56"/>
      <c r="AD62" s="57"/>
      <c r="AE62" s="284"/>
      <c r="AF62" s="58">
        <f t="shared" si="76"/>
        <v>0</v>
      </c>
      <c r="AG62" s="39">
        <f t="shared" si="48"/>
        <v>0</v>
      </c>
      <c r="AH62" s="164"/>
      <c r="AI62" s="40"/>
      <c r="AJ62" s="284"/>
      <c r="AK62" s="86"/>
      <c r="AL62" s="57"/>
      <c r="AM62" s="43" t="e">
        <f>TIME(LEFT(AL62,2),MID(AL62,3,2),RIGHT(AL62,2))-#REF!</f>
        <v>#VALUE!</v>
      </c>
      <c r="AN62" s="60" t="e">
        <f t="shared" si="62"/>
        <v>#VALUE!</v>
      </c>
      <c r="AO62" s="60" t="e">
        <f t="shared" si="63"/>
        <v>#VALUE!</v>
      </c>
      <c r="AP62" s="56">
        <f t="shared" ca="1" si="64"/>
        <v>3.6111111111111115E-2</v>
      </c>
      <c r="AQ62" s="57"/>
      <c r="AR62" s="86"/>
      <c r="AS62" s="86"/>
      <c r="AT62" s="39">
        <f t="shared" ca="1" si="79"/>
        <v>0</v>
      </c>
      <c r="AU62" s="164"/>
      <c r="AV62" s="40"/>
      <c r="AW62" s="77"/>
      <c r="AX62" s="80"/>
      <c r="AY62" s="78"/>
      <c r="AZ62" s="42"/>
      <c r="BA62" s="175"/>
    </row>
    <row r="63" spans="1:53" s="1" customFormat="1" ht="15" hidden="1" customHeight="1" x14ac:dyDescent="0.2">
      <c r="A63" s="50"/>
      <c r="B63" s="38"/>
      <c r="C63" s="62"/>
      <c r="D63" s="217" t="e">
        <f ca="1">IF(ISBLANK(C63),Секц.1!#REF!+OFFSET(D63,6-ROW(C63),),TIME(LEFT(C63,2),RIGHT(C63,2),0))</f>
        <v>#REF!</v>
      </c>
      <c r="E63" s="57"/>
      <c r="F63" s="86"/>
      <c r="G63" s="39"/>
      <c r="H63" s="164"/>
      <c r="I63" s="40"/>
      <c r="J63" s="56"/>
      <c r="K63" s="57"/>
      <c r="L63" s="58"/>
      <c r="M63" s="77"/>
      <c r="N63" s="80"/>
      <c r="O63" s="78"/>
      <c r="P63" s="42"/>
      <c r="Q63" s="284"/>
      <c r="R63" s="86"/>
      <c r="S63" s="57"/>
      <c r="T63" s="43" t="e">
        <f>TIME(LEFT(S63,2),MID(S63,3,2),RIGHT(S63,2))-#REF!</f>
        <v>#VALUE!</v>
      </c>
      <c r="U63" s="60" t="e">
        <f t="shared" si="80"/>
        <v>#VALUE!</v>
      </c>
      <c r="V63" s="60" t="e">
        <f t="shared" si="55"/>
        <v>#VALUE!</v>
      </c>
      <c r="W63" s="284"/>
      <c r="X63" s="86"/>
      <c r="Y63" s="57"/>
      <c r="Z63" s="43" t="e">
        <f>TIME(LEFT(Y63,2),MID(Y63,3,2),RIGHT(Y63,2))-#REF!</f>
        <v>#VALUE!</v>
      </c>
      <c r="AA63" s="60" t="e">
        <f t="shared" si="75"/>
        <v>#VALUE!</v>
      </c>
      <c r="AB63" s="60" t="e">
        <f t="shared" si="57"/>
        <v>#VALUE!</v>
      </c>
      <c r="AC63" s="56"/>
      <c r="AD63" s="57"/>
      <c r="AE63" s="284"/>
      <c r="AF63" s="58">
        <f t="shared" si="76"/>
        <v>0</v>
      </c>
      <c r="AG63" s="39">
        <f t="shared" si="48"/>
        <v>0</v>
      </c>
      <c r="AH63" s="164"/>
      <c r="AI63" s="40"/>
      <c r="AJ63" s="284"/>
      <c r="AK63" s="86"/>
      <c r="AL63" s="57"/>
      <c r="AM63" s="43" t="e">
        <f>TIME(LEFT(AL63,2),MID(AL63,3,2),RIGHT(AL63,2))-#REF!</f>
        <v>#VALUE!</v>
      </c>
      <c r="AN63" s="60" t="e">
        <f t="shared" si="62"/>
        <v>#VALUE!</v>
      </c>
      <c r="AO63" s="60" t="e">
        <f t="shared" si="63"/>
        <v>#VALUE!</v>
      </c>
      <c r="AP63" s="56">
        <f t="shared" ca="1" si="64"/>
        <v>3.6111111111111115E-2</v>
      </c>
      <c r="AQ63" s="57"/>
      <c r="AR63" s="86"/>
      <c r="AS63" s="86"/>
      <c r="AT63" s="39">
        <f t="shared" ca="1" si="79"/>
        <v>0</v>
      </c>
      <c r="AU63" s="164"/>
      <c r="AV63" s="40"/>
      <c r="AW63" s="77"/>
      <c r="AX63" s="80"/>
      <c r="AY63" s="78"/>
      <c r="AZ63" s="42"/>
      <c r="BA63" s="175"/>
    </row>
    <row r="64" spans="1:53" s="1" customFormat="1" ht="15" hidden="1" customHeight="1" x14ac:dyDescent="0.2">
      <c r="A64" s="50"/>
      <c r="B64" s="38"/>
      <c r="C64" s="62"/>
      <c r="D64" s="217" t="e">
        <f ca="1">IF(ISBLANK(C64),Секц.1!#REF!+OFFSET(D64,6-ROW(C64),),TIME(LEFT(C64,2),RIGHT(C64,2),0))</f>
        <v>#REF!</v>
      </c>
      <c r="E64" s="57"/>
      <c r="F64" s="86"/>
      <c r="G64" s="39"/>
      <c r="H64" s="164"/>
      <c r="I64" s="40"/>
      <c r="J64" s="56"/>
      <c r="K64" s="57"/>
      <c r="L64" s="58"/>
      <c r="M64" s="77"/>
      <c r="N64" s="80"/>
      <c r="O64" s="78"/>
      <c r="P64" s="42"/>
      <c r="Q64" s="284"/>
      <c r="R64" s="86"/>
      <c r="S64" s="57"/>
      <c r="T64" s="43" t="e">
        <f>TIME(LEFT(S64,2),MID(S64,3,2),RIGHT(S64,2))-#REF!</f>
        <v>#VALUE!</v>
      </c>
      <c r="U64" s="60" t="e">
        <f t="shared" si="80"/>
        <v>#VALUE!</v>
      </c>
      <c r="V64" s="60" t="e">
        <f t="shared" si="55"/>
        <v>#VALUE!</v>
      </c>
      <c r="W64" s="284"/>
      <c r="X64" s="86"/>
      <c r="Y64" s="57"/>
      <c r="Z64" s="43" t="e">
        <f>TIME(LEFT(Y64,2),MID(Y64,3,2),RIGHT(Y64,2))-#REF!</f>
        <v>#VALUE!</v>
      </c>
      <c r="AA64" s="60" t="e">
        <f t="shared" si="75"/>
        <v>#VALUE!</v>
      </c>
      <c r="AB64" s="60" t="e">
        <f t="shared" si="57"/>
        <v>#VALUE!</v>
      </c>
      <c r="AC64" s="56"/>
      <c r="AD64" s="57"/>
      <c r="AE64" s="284"/>
      <c r="AF64" s="58">
        <f t="shared" si="76"/>
        <v>0</v>
      </c>
      <c r="AG64" s="39">
        <f t="shared" si="48"/>
        <v>0</v>
      </c>
      <c r="AH64" s="164"/>
      <c r="AI64" s="40"/>
      <c r="AJ64" s="284"/>
      <c r="AK64" s="86"/>
      <c r="AL64" s="57"/>
      <c r="AM64" s="43" t="e">
        <f>TIME(LEFT(AL64,2),MID(AL64,3,2),RIGHT(AL64,2))-#REF!</f>
        <v>#VALUE!</v>
      </c>
      <c r="AN64" s="60" t="e">
        <f t="shared" si="62"/>
        <v>#VALUE!</v>
      </c>
      <c r="AO64" s="60" t="e">
        <f t="shared" si="63"/>
        <v>#VALUE!</v>
      </c>
      <c r="AP64" s="56">
        <f t="shared" ca="1" si="64"/>
        <v>3.6111111111111115E-2</v>
      </c>
      <c r="AQ64" s="57"/>
      <c r="AR64" s="86"/>
      <c r="AS64" s="86"/>
      <c r="AT64" s="39">
        <f t="shared" ca="1" si="79"/>
        <v>0</v>
      </c>
      <c r="AU64" s="164"/>
      <c r="AV64" s="40"/>
      <c r="AW64" s="77"/>
      <c r="AX64" s="80"/>
      <c r="AY64" s="78"/>
      <c r="AZ64" s="42"/>
      <c r="BA64" s="175"/>
    </row>
    <row r="65" spans="1:53" s="1" customFormat="1" ht="15" hidden="1" customHeight="1" x14ac:dyDescent="0.2">
      <c r="A65" s="50"/>
      <c r="B65" s="38"/>
      <c r="C65" s="62"/>
      <c r="D65" s="217" t="e">
        <f ca="1">IF(ISBLANK(C65),Секц.1!#REF!+OFFSET(D65,6-ROW(C65),),TIME(LEFT(C65,2),RIGHT(C65,2),0))</f>
        <v>#REF!</v>
      </c>
      <c r="E65" s="57"/>
      <c r="F65" s="86"/>
      <c r="G65" s="39"/>
      <c r="H65" s="164"/>
      <c r="I65" s="40"/>
      <c r="J65" s="56"/>
      <c r="K65" s="57"/>
      <c r="L65" s="58"/>
      <c r="M65" s="77"/>
      <c r="N65" s="80"/>
      <c r="O65" s="78"/>
      <c r="P65" s="42"/>
      <c r="Q65" s="284"/>
      <c r="R65" s="86"/>
      <c r="S65" s="57"/>
      <c r="T65" s="43" t="e">
        <f>TIME(LEFT(S65,2),MID(S65,3,2),RIGHT(S65,2))-#REF!</f>
        <v>#VALUE!</v>
      </c>
      <c r="U65" s="60" t="e">
        <f t="shared" si="80"/>
        <v>#VALUE!</v>
      </c>
      <c r="V65" s="60" t="e">
        <f t="shared" si="55"/>
        <v>#VALUE!</v>
      </c>
      <c r="W65" s="284"/>
      <c r="X65" s="86"/>
      <c r="Y65" s="57"/>
      <c r="Z65" s="43" t="e">
        <f>TIME(LEFT(Y65,2),MID(Y65,3,2),RIGHT(Y65,2))-#REF!</f>
        <v>#VALUE!</v>
      </c>
      <c r="AA65" s="60" t="e">
        <f t="shared" si="75"/>
        <v>#VALUE!</v>
      </c>
      <c r="AB65" s="60" t="e">
        <f t="shared" si="57"/>
        <v>#VALUE!</v>
      </c>
      <c r="AC65" s="56"/>
      <c r="AD65" s="57"/>
      <c r="AE65" s="284"/>
      <c r="AF65" s="58">
        <f t="shared" si="76"/>
        <v>0</v>
      </c>
      <c r="AG65" s="39">
        <f t="shared" si="48"/>
        <v>0</v>
      </c>
      <c r="AH65" s="164"/>
      <c r="AI65" s="40"/>
      <c r="AJ65" s="284"/>
      <c r="AK65" s="86"/>
      <c r="AL65" s="57"/>
      <c r="AM65" s="43" t="e">
        <f>TIME(LEFT(AL65,2),MID(AL65,3,2),RIGHT(AL65,2))-#REF!</f>
        <v>#VALUE!</v>
      </c>
      <c r="AN65" s="60" t="e">
        <f t="shared" si="62"/>
        <v>#VALUE!</v>
      </c>
      <c r="AO65" s="60" t="e">
        <f t="shared" si="63"/>
        <v>#VALUE!</v>
      </c>
      <c r="AP65" s="56">
        <f t="shared" ca="1" si="64"/>
        <v>3.6111111111111115E-2</v>
      </c>
      <c r="AQ65" s="57"/>
      <c r="AR65" s="86"/>
      <c r="AS65" s="86"/>
      <c r="AT65" s="39">
        <f t="shared" ca="1" si="79"/>
        <v>0</v>
      </c>
      <c r="AU65" s="164"/>
      <c r="AV65" s="40"/>
      <c r="AW65" s="77"/>
      <c r="AX65" s="80"/>
      <c r="AY65" s="78"/>
      <c r="AZ65" s="42"/>
      <c r="BA65" s="175"/>
    </row>
    <row r="66" spans="1:53" s="1" customFormat="1" ht="15" hidden="1" customHeight="1" x14ac:dyDescent="0.2">
      <c r="A66" s="50"/>
      <c r="B66" s="38"/>
      <c r="C66" s="62"/>
      <c r="D66" s="217" t="e">
        <f ca="1">IF(ISBLANK(C66),Секц.1!#REF!+OFFSET(D66,6-ROW(C66),),TIME(LEFT(C66,2),RIGHT(C66,2),0))</f>
        <v>#REF!</v>
      </c>
      <c r="E66" s="57"/>
      <c r="F66" s="86"/>
      <c r="G66" s="39"/>
      <c r="H66" s="164"/>
      <c r="I66" s="40"/>
      <c r="J66" s="56"/>
      <c r="K66" s="57"/>
      <c r="L66" s="58"/>
      <c r="M66" s="77"/>
      <c r="N66" s="80"/>
      <c r="O66" s="78"/>
      <c r="P66" s="42"/>
      <c r="Q66" s="284"/>
      <c r="R66" s="86"/>
      <c r="S66" s="57"/>
      <c r="T66" s="43" t="e">
        <f>TIME(LEFT(S66,2),MID(S66,3,2),RIGHT(S66,2))-#REF!</f>
        <v>#VALUE!</v>
      </c>
      <c r="U66" s="60" t="e">
        <f t="shared" si="80"/>
        <v>#VALUE!</v>
      </c>
      <c r="V66" s="60" t="e">
        <f t="shared" si="55"/>
        <v>#VALUE!</v>
      </c>
      <c r="W66" s="284"/>
      <c r="X66" s="86"/>
      <c r="Y66" s="57"/>
      <c r="Z66" s="43" t="e">
        <f>TIME(LEFT(Y66,2),MID(Y66,3,2),RIGHT(Y66,2))-#REF!</f>
        <v>#VALUE!</v>
      </c>
      <c r="AA66" s="60" t="e">
        <f t="shared" si="75"/>
        <v>#VALUE!</v>
      </c>
      <c r="AB66" s="60" t="e">
        <f t="shared" si="57"/>
        <v>#VALUE!</v>
      </c>
      <c r="AC66" s="56"/>
      <c r="AD66" s="57"/>
      <c r="AE66" s="284"/>
      <c r="AF66" s="58">
        <f t="shared" si="76"/>
        <v>0</v>
      </c>
      <c r="AG66" s="39">
        <f t="shared" si="48"/>
        <v>0</v>
      </c>
      <c r="AH66" s="164"/>
      <c r="AI66" s="40"/>
      <c r="AJ66" s="284"/>
      <c r="AK66" s="86"/>
      <c r="AL66" s="57"/>
      <c r="AM66" s="43" t="e">
        <f>TIME(LEFT(AL66,2),MID(AL66,3,2),RIGHT(AL66,2))-#REF!</f>
        <v>#VALUE!</v>
      </c>
      <c r="AN66" s="60" t="e">
        <f t="shared" si="62"/>
        <v>#VALUE!</v>
      </c>
      <c r="AO66" s="60" t="e">
        <f t="shared" si="63"/>
        <v>#VALUE!</v>
      </c>
      <c r="AP66" s="56">
        <f t="shared" ca="1" si="64"/>
        <v>3.6111111111111115E-2</v>
      </c>
      <c r="AQ66" s="57"/>
      <c r="AR66" s="86"/>
      <c r="AS66" s="86"/>
      <c r="AT66" s="39">
        <f t="shared" ca="1" si="79"/>
        <v>0</v>
      </c>
      <c r="AU66" s="164"/>
      <c r="AV66" s="40"/>
      <c r="AW66" s="77"/>
      <c r="AX66" s="80"/>
      <c r="AY66" s="78"/>
      <c r="AZ66" s="42"/>
      <c r="BA66" s="175"/>
    </row>
    <row r="67" spans="1:53" s="1" customFormat="1" ht="15" hidden="1" customHeight="1" x14ac:dyDescent="0.2">
      <c r="A67" s="50"/>
      <c r="B67" s="38"/>
      <c r="C67" s="62"/>
      <c r="D67" s="217" t="e">
        <f ca="1">IF(ISBLANK(C67),Секц.1!#REF!+OFFSET(D67,6-ROW(C67),),TIME(LEFT(C67,2),RIGHT(C67,2),0))</f>
        <v>#REF!</v>
      </c>
      <c r="E67" s="57"/>
      <c r="F67" s="86"/>
      <c r="G67" s="39"/>
      <c r="H67" s="164"/>
      <c r="I67" s="40"/>
      <c r="J67" s="56"/>
      <c r="K67" s="57"/>
      <c r="L67" s="58"/>
      <c r="M67" s="77"/>
      <c r="N67" s="80"/>
      <c r="O67" s="78"/>
      <c r="P67" s="42"/>
      <c r="Q67" s="284"/>
      <c r="R67" s="86"/>
      <c r="S67" s="57"/>
      <c r="T67" s="43" t="e">
        <f>TIME(LEFT(S67,2),MID(S67,3,2),RIGHT(S67,2))-#REF!</f>
        <v>#VALUE!</v>
      </c>
      <c r="U67" s="60" t="e">
        <f t="shared" si="80"/>
        <v>#VALUE!</v>
      </c>
      <c r="V67" s="60" t="e">
        <f t="shared" si="55"/>
        <v>#VALUE!</v>
      </c>
      <c r="W67" s="284"/>
      <c r="X67" s="86"/>
      <c r="Y67" s="57"/>
      <c r="Z67" s="43" t="e">
        <f>TIME(LEFT(Y67,2),MID(Y67,3,2),RIGHT(Y67,2))-#REF!</f>
        <v>#VALUE!</v>
      </c>
      <c r="AA67" s="60" t="e">
        <f t="shared" si="75"/>
        <v>#VALUE!</v>
      </c>
      <c r="AB67" s="60" t="e">
        <f t="shared" si="57"/>
        <v>#VALUE!</v>
      </c>
      <c r="AC67" s="56"/>
      <c r="AD67" s="57"/>
      <c r="AE67" s="284"/>
      <c r="AF67" s="58">
        <f t="shared" si="76"/>
        <v>0</v>
      </c>
      <c r="AG67" s="39">
        <f t="shared" si="48"/>
        <v>0</v>
      </c>
      <c r="AH67" s="164"/>
      <c r="AI67" s="40"/>
      <c r="AJ67" s="284"/>
      <c r="AK67" s="86"/>
      <c r="AL67" s="57"/>
      <c r="AM67" s="43" t="e">
        <f>TIME(LEFT(AL67,2),MID(AL67,3,2),RIGHT(AL67,2))-#REF!</f>
        <v>#VALUE!</v>
      </c>
      <c r="AN67" s="60" t="e">
        <f t="shared" si="62"/>
        <v>#VALUE!</v>
      </c>
      <c r="AO67" s="60" t="e">
        <f t="shared" si="63"/>
        <v>#VALUE!</v>
      </c>
      <c r="AP67" s="56">
        <f t="shared" ca="1" si="64"/>
        <v>3.6111111111111115E-2</v>
      </c>
      <c r="AQ67" s="57"/>
      <c r="AR67" s="86"/>
      <c r="AS67" s="86"/>
      <c r="AT67" s="39">
        <f t="shared" ca="1" si="79"/>
        <v>0</v>
      </c>
      <c r="AU67" s="164"/>
      <c r="AV67" s="40"/>
      <c r="AW67" s="77"/>
      <c r="AX67" s="80"/>
      <c r="AY67" s="78"/>
      <c r="AZ67" s="42"/>
      <c r="BA67" s="175"/>
    </row>
    <row r="68" spans="1:53" hidden="1" x14ac:dyDescent="0.2">
      <c r="U68" s="60" t="e">
        <f>IF((T68-#REF!)&lt;0,180,IF((T68-#REF!)&lt;0,0,ABS(#REF!-T68)*1440*60))</f>
        <v>#REF!</v>
      </c>
      <c r="AA68" s="60">
        <f t="shared" si="75"/>
        <v>1295</v>
      </c>
      <c r="AF68" s="58">
        <f t="shared" si="76"/>
        <v>0</v>
      </c>
      <c r="AG68" s="39">
        <f t="shared" si="48"/>
        <v>0</v>
      </c>
      <c r="AN68" s="60">
        <f t="shared" si="62"/>
        <v>1295</v>
      </c>
      <c r="AT68" s="39">
        <f t="shared" si="79"/>
        <v>0</v>
      </c>
    </row>
    <row r="69" spans="1:53" hidden="1" x14ac:dyDescent="0.2">
      <c r="U69" s="60" t="e">
        <f>IF((T69-#REF!)&lt;0,180,IF((T69-#REF!)&lt;0,0,ABS(#REF!-T69)*1440*60))</f>
        <v>#REF!</v>
      </c>
      <c r="AA69" s="60">
        <f t="shared" si="75"/>
        <v>1295</v>
      </c>
      <c r="AF69" s="58">
        <f t="shared" si="76"/>
        <v>0</v>
      </c>
      <c r="AG69" s="39">
        <f t="shared" si="48"/>
        <v>0</v>
      </c>
      <c r="AN69" s="60">
        <f t="shared" si="62"/>
        <v>1295</v>
      </c>
    </row>
  </sheetData>
  <mergeCells count="9">
    <mergeCell ref="BA5:BA6"/>
    <mergeCell ref="J5:P5"/>
    <mergeCell ref="AC5:AI5"/>
    <mergeCell ref="C5:I5"/>
    <mergeCell ref="Q5:V5"/>
    <mergeCell ref="W5:AB5"/>
    <mergeCell ref="AJ5:AO5"/>
    <mergeCell ref="AP5:AV5"/>
    <mergeCell ref="AW5:AZ5"/>
  </mergeCells>
  <conditionalFormatting sqref="AT8:AT14 AT16:AT27">
    <cfRule type="expression" dxfId="8" priority="18" stopIfTrue="1">
      <formula>AND((AR8-AP8-AS8)&gt;0,ABS(AR8-AP8-AS8)*1440*10&gt;151)</formula>
    </cfRule>
  </conditionalFormatting>
  <conditionalFormatting sqref="AT28:AT68">
    <cfRule type="expression" dxfId="7" priority="16" stopIfTrue="1">
      <formula>AND((AR28-AP28-AS28)&gt;0,ABS(AR28-AP28-AS28)*1440*10&gt;151)</formula>
    </cfRule>
  </conditionalFormatting>
  <conditionalFormatting sqref="G39:G67">
    <cfRule type="expression" dxfId="6" priority="31" stopIfTrue="1">
      <formula>AND((F39-#REF!)&gt;0,ABS(F39-#REF!)*1440*10&gt;151)</formula>
    </cfRule>
  </conditionalFormatting>
  <conditionalFormatting sqref="G8:G38">
    <cfRule type="expression" dxfId="5" priority="4" stopIfTrue="1">
      <formula>AND((E8-C8-F8)&gt;0,ABS(E8-C8-F8)*1440*10&gt;151)</formula>
    </cfRule>
  </conditionalFormatting>
  <conditionalFormatting sqref="AG8 AG23:AG69">
    <cfRule type="expression" dxfId="4" priority="3" stopIfTrue="1">
      <formula>AND((AE8-AC8-AF8)&gt;0,ABS(AE8-AC8-AF8)*1440*10&gt;151)</formula>
    </cfRule>
  </conditionalFormatting>
  <conditionalFormatting sqref="AG9:AG22">
    <cfRule type="expression" dxfId="3" priority="2" stopIfTrue="1">
      <formula>AND((AE9-AC9-AF9)&gt;0,ABS(AE9-AC9-AF9)*1440*10&gt;151)</formula>
    </cfRule>
  </conditionalFormatting>
  <conditionalFormatting sqref="AT15">
    <cfRule type="expression" dxfId="2" priority="1" stopIfTrue="1">
      <formula>AND((AR15-AP15-AS15)&gt;0,ABS(AR15-AP15-AS15)*1440*10&gt;151)</formula>
    </cfRule>
  </conditionalFormatting>
  <dataValidations count="2">
    <dataValidation type="textLength" operator="equal" allowBlank="1" showInputMessage="1" showErrorMessage="1" sqref="S65544:S65603 S131080:S131139 S196616:S196675 S262152:S262211 S327688:S327747 S393224:S393283 S458760:S458819 S524296:S524355 S589832:S589891 S655368:S655427 S720904:S720963 S786440:S786499 S851976:S852035 S917512:S917571 S983048:S983107 S8:S67 AL983048:AL983107 AL65544:AL65603 AL131080:AL131139 AL196616:AL196675 AL262152:AL262211 AL327688:AL327747 AL393224:AL393283 AL458760:AL458819 AL524296:AL524355 AL589832:AL589891 AL655368:AL655427 AL720904:AL720963 AL786440:AL786499 AL851976:AL852035 AL917512:AL917571 AL8:AL67 Y983048:Y983107 Y65544:Y65603 Y131080:Y131139 Y196616:Y196675 Y262152:Y262211 Y327688:Y327747 Y393224:Y393283 Y458760:Y458819 Y524296:Y524355 Y589832:Y589891 Y655368:Y655427 Y720904:Y720963 Y786440:Y786499 Y851976:Y852035 Y917512:Y917571 Y8:Y67">
      <formula1>6</formula1>
    </dataValidation>
    <dataValidation type="textLength" operator="equal" allowBlank="1" showInputMessage="1" showErrorMessage="1" sqref="E8:E67 K8:K67 AD8:AD67 AQ8:AQ67 C8:C67">
      <formula1>4</formula1>
    </dataValidation>
  </dataValidations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11</vt:i4>
      </vt:variant>
    </vt:vector>
  </HeadingPairs>
  <TitlesOfParts>
    <vt:vector size="25" baseType="lpstr">
      <vt:lpstr>Полный список</vt:lpstr>
      <vt:lpstr>Уч-ки АП</vt:lpstr>
      <vt:lpstr>Ком.</vt:lpstr>
      <vt:lpstr>ТИ</vt:lpstr>
      <vt:lpstr>Уч-ки СТ</vt:lpstr>
      <vt:lpstr>Старт.вед.</vt:lpstr>
      <vt:lpstr>Секц.1</vt:lpstr>
      <vt:lpstr>Пен.1</vt:lpstr>
      <vt:lpstr>Секц.2</vt:lpstr>
      <vt:lpstr>Пен.2</vt:lpstr>
      <vt:lpstr>Секц.3</vt:lpstr>
      <vt:lpstr>Пен3</vt:lpstr>
      <vt:lpstr>ИтАбс</vt:lpstr>
      <vt:lpstr>Итог Ком.</vt:lpstr>
      <vt:lpstr>ИтАбс!Область_печати</vt:lpstr>
      <vt:lpstr>'Итог Ком.'!Область_печати</vt:lpstr>
      <vt:lpstr>Ком.!Область_печати</vt:lpstr>
      <vt:lpstr>Пен.1!Область_печати</vt:lpstr>
      <vt:lpstr>Пен.2!Область_печати</vt:lpstr>
      <vt:lpstr>Пен3!Область_печати</vt:lpstr>
      <vt:lpstr>'Полный список'!Область_печати</vt:lpstr>
      <vt:lpstr>Старт.вед.!Область_печати</vt:lpstr>
      <vt:lpstr>ТИ!Область_печати</vt:lpstr>
      <vt:lpstr>'Уч-ки АП'!Область_печати</vt:lpstr>
      <vt:lpstr>'Уч-ки СТ'!Область_печати</vt:lpstr>
    </vt:vector>
  </TitlesOfParts>
  <Company>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Федорова</dc:creator>
  <cp:lastModifiedBy>ruamso</cp:lastModifiedBy>
  <cp:lastPrinted>2017-09-03T17:07:54Z</cp:lastPrinted>
  <dcterms:created xsi:type="dcterms:W3CDTF">2004-11-17T21:52:13Z</dcterms:created>
  <dcterms:modified xsi:type="dcterms:W3CDTF">2017-10-21T09:08:04Z</dcterms:modified>
</cp:coreProperties>
</file>